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 Goldman\Documents\GitHub\DS-SF-30\final-project\3\"/>
    </mc:Choice>
  </mc:AlternateContent>
  <bookViews>
    <workbookView xWindow="0" yWindow="0" windowWidth="23040" windowHeight="9084" tabRatio="632"/>
  </bookViews>
  <sheets>
    <sheet name="Games" sheetId="6" r:id="rId1"/>
    <sheet name="Regression" sheetId="8" state="hidden" r:id="rId2"/>
    <sheet name="Team Lookup" sheetId="7" state="hidden" r:id="rId3"/>
    <sheet name="Four Factors - Home" sheetId="2" r:id="rId4"/>
    <sheet name="Four Factors - Road" sheetId="3" r:id="rId5"/>
    <sheet name="Advanced - Home" sheetId="4" r:id="rId6"/>
    <sheet name="Advanced - Road" sheetId="5" r:id="rId7"/>
  </sheets>
  <definedNames>
    <definedName name="_xlnm._FilterDatabase" localSheetId="0" hidden="1">Games!$B$1:$AD$1801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6" l="1"/>
  <c r="J30" i="6" s="1"/>
  <c r="F30" i="6"/>
  <c r="X30" i="6"/>
  <c r="C31" i="6"/>
  <c r="D31" i="6"/>
  <c r="E31" i="6"/>
  <c r="F31" i="6"/>
  <c r="C32" i="6"/>
  <c r="L32" i="6" s="1"/>
  <c r="F32" i="6"/>
  <c r="X32" i="6"/>
  <c r="C33" i="6"/>
  <c r="D33" i="6"/>
  <c r="E33" i="6"/>
  <c r="F33" i="6"/>
  <c r="H33" i="6"/>
  <c r="C34" i="6"/>
  <c r="J34" i="6" s="1"/>
  <c r="F34" i="6"/>
  <c r="X34" i="6"/>
  <c r="C35" i="6"/>
  <c r="D35" i="6"/>
  <c r="E35" i="6"/>
  <c r="F35" i="6"/>
  <c r="H35" i="6"/>
  <c r="C36" i="6"/>
  <c r="J36" i="6" s="1"/>
  <c r="F36" i="6"/>
  <c r="X36" i="6"/>
  <c r="C37" i="6"/>
  <c r="J37" i="6" s="1"/>
  <c r="D37" i="6"/>
  <c r="E37" i="6"/>
  <c r="F37" i="6"/>
  <c r="H37" i="6"/>
  <c r="C38" i="6"/>
  <c r="F38" i="6"/>
  <c r="X38" i="6"/>
  <c r="C39" i="6"/>
  <c r="D39" i="6"/>
  <c r="E39" i="6"/>
  <c r="F39" i="6"/>
  <c r="C40" i="6"/>
  <c r="H40" i="6" s="1"/>
  <c r="F40" i="6"/>
  <c r="X40" i="6"/>
  <c r="C41" i="6"/>
  <c r="D41" i="6"/>
  <c r="E41" i="6"/>
  <c r="F41" i="6"/>
  <c r="M41" i="6"/>
  <c r="C42" i="6"/>
  <c r="F42" i="6"/>
  <c r="X42" i="6"/>
  <c r="C43" i="6"/>
  <c r="D43" i="6"/>
  <c r="E43" i="6"/>
  <c r="F43" i="6"/>
  <c r="L43" i="6"/>
  <c r="C44" i="6"/>
  <c r="G45" i="6" s="1"/>
  <c r="F44" i="6"/>
  <c r="X44" i="6"/>
  <c r="C45" i="6"/>
  <c r="D45" i="6"/>
  <c r="E45" i="6"/>
  <c r="F45" i="6"/>
  <c r="C46" i="6"/>
  <c r="F46" i="6"/>
  <c r="X46" i="6"/>
  <c r="C47" i="6"/>
  <c r="D47" i="6"/>
  <c r="E47" i="6"/>
  <c r="F47" i="6"/>
  <c r="H47" i="6"/>
  <c r="C48" i="6"/>
  <c r="N48" i="6" s="1"/>
  <c r="F48" i="6"/>
  <c r="X48" i="6"/>
  <c r="C49" i="6"/>
  <c r="L49" i="6" s="1"/>
  <c r="D49" i="6"/>
  <c r="E49" i="6"/>
  <c r="F49" i="6"/>
  <c r="C50" i="6"/>
  <c r="J50" i="6" s="1"/>
  <c r="F50" i="6"/>
  <c r="X50" i="6"/>
  <c r="C51" i="6"/>
  <c r="O51" i="6" s="1"/>
  <c r="D51" i="6"/>
  <c r="E51" i="6"/>
  <c r="F51" i="6"/>
  <c r="C52" i="6"/>
  <c r="I52" i="6" s="1"/>
  <c r="F52" i="6"/>
  <c r="X52" i="6"/>
  <c r="C53" i="6"/>
  <c r="J53" i="6" s="1"/>
  <c r="D53" i="6"/>
  <c r="E53" i="6"/>
  <c r="F53" i="6"/>
  <c r="H53" i="6"/>
  <c r="C54" i="6"/>
  <c r="J54" i="6" s="1"/>
  <c r="F54" i="6"/>
  <c r="X54" i="6"/>
  <c r="C55" i="6"/>
  <c r="D55" i="6"/>
  <c r="E55" i="6"/>
  <c r="F55" i="6"/>
  <c r="C56" i="6"/>
  <c r="G57" i="6" s="1"/>
  <c r="F56" i="6"/>
  <c r="X56" i="6"/>
  <c r="C57" i="6"/>
  <c r="D57" i="6"/>
  <c r="E57" i="6"/>
  <c r="F57" i="6"/>
  <c r="C58" i="6"/>
  <c r="K58" i="6" s="1"/>
  <c r="F58" i="6"/>
  <c r="X58" i="6"/>
  <c r="C59" i="6"/>
  <c r="D59" i="6"/>
  <c r="E59" i="6"/>
  <c r="F59" i="6"/>
  <c r="H59" i="6"/>
  <c r="C60" i="6"/>
  <c r="G61" i="6" s="1"/>
  <c r="F60" i="6"/>
  <c r="X60" i="6"/>
  <c r="C61" i="6"/>
  <c r="D61" i="6"/>
  <c r="E61" i="6"/>
  <c r="F61" i="6"/>
  <c r="C62" i="6"/>
  <c r="F62" i="6"/>
  <c r="X62" i="6"/>
  <c r="C63" i="6"/>
  <c r="O63" i="6" s="1"/>
  <c r="D63" i="6"/>
  <c r="E63" i="6"/>
  <c r="F63" i="6"/>
  <c r="C64" i="6"/>
  <c r="F64" i="6"/>
  <c r="X64" i="6"/>
  <c r="C65" i="6"/>
  <c r="D65" i="6"/>
  <c r="E65" i="6"/>
  <c r="F65" i="6"/>
  <c r="C66" i="6"/>
  <c r="F66" i="6"/>
  <c r="X66" i="6"/>
  <c r="C67" i="6"/>
  <c r="O67" i="6" s="1"/>
  <c r="D67" i="6"/>
  <c r="E67" i="6"/>
  <c r="F67" i="6"/>
  <c r="C68" i="6"/>
  <c r="L68" i="6" s="1"/>
  <c r="F68" i="6"/>
  <c r="X68" i="6"/>
  <c r="C69" i="6"/>
  <c r="G68" i="6" s="1"/>
  <c r="D69" i="6"/>
  <c r="E69" i="6"/>
  <c r="F69" i="6"/>
  <c r="K69" i="6"/>
  <c r="C70" i="6"/>
  <c r="M70" i="6" s="1"/>
  <c r="F70" i="6"/>
  <c r="X70" i="6"/>
  <c r="C71" i="6"/>
  <c r="O71" i="6" s="1"/>
  <c r="D71" i="6"/>
  <c r="E71" i="6"/>
  <c r="F71" i="6"/>
  <c r="K71" i="6"/>
  <c r="C72" i="6"/>
  <c r="F72" i="6"/>
  <c r="X72" i="6"/>
  <c r="C73" i="6"/>
  <c r="I73" i="6" s="1"/>
  <c r="D73" i="6"/>
  <c r="E73" i="6"/>
  <c r="F73" i="6"/>
  <c r="C74" i="6"/>
  <c r="O74" i="6" s="1"/>
  <c r="F74" i="6"/>
  <c r="X74" i="6"/>
  <c r="C75" i="6"/>
  <c r="H75" i="6" s="1"/>
  <c r="D75" i="6"/>
  <c r="E75" i="6"/>
  <c r="F75" i="6"/>
  <c r="C76" i="6"/>
  <c r="I76" i="6" s="1"/>
  <c r="F76" i="6"/>
  <c r="X76" i="6"/>
  <c r="C77" i="6"/>
  <c r="D77" i="6"/>
  <c r="E77" i="6"/>
  <c r="F77" i="6"/>
  <c r="L77" i="6"/>
  <c r="C78" i="6"/>
  <c r="L78" i="6" s="1"/>
  <c r="F78" i="6"/>
  <c r="X78" i="6"/>
  <c r="C79" i="6"/>
  <c r="M79" i="6" s="1"/>
  <c r="D79" i="6"/>
  <c r="E79" i="6"/>
  <c r="F79" i="6"/>
  <c r="H79" i="6"/>
  <c r="C80" i="6"/>
  <c r="K80" i="6" s="1"/>
  <c r="F80" i="6"/>
  <c r="X80" i="6"/>
  <c r="C81" i="6"/>
  <c r="D81" i="6"/>
  <c r="E81" i="6"/>
  <c r="F81" i="6"/>
  <c r="C82" i="6"/>
  <c r="F82" i="6"/>
  <c r="X82" i="6"/>
  <c r="C83" i="6"/>
  <c r="D83" i="6"/>
  <c r="E83" i="6"/>
  <c r="F83" i="6"/>
  <c r="H83" i="6"/>
  <c r="C84" i="6"/>
  <c r="F84" i="6"/>
  <c r="X84" i="6"/>
  <c r="C85" i="6"/>
  <c r="G84" i="6" s="1"/>
  <c r="D85" i="6"/>
  <c r="E85" i="6"/>
  <c r="F85" i="6"/>
  <c r="H85" i="6"/>
  <c r="C86" i="6"/>
  <c r="P86" i="6" s="1"/>
  <c r="F86" i="6"/>
  <c r="X86" i="6"/>
  <c r="C87" i="6"/>
  <c r="G86" i="6" s="1"/>
  <c r="D87" i="6"/>
  <c r="E87" i="6"/>
  <c r="F87" i="6"/>
  <c r="H87" i="6"/>
  <c r="L87" i="6"/>
  <c r="C88" i="6"/>
  <c r="J88" i="6" s="1"/>
  <c r="F88" i="6"/>
  <c r="X88" i="6"/>
  <c r="C89" i="6"/>
  <c r="D89" i="6"/>
  <c r="X89" i="6" s="1"/>
  <c r="E89" i="6"/>
  <c r="F89" i="6"/>
  <c r="H89" i="6"/>
  <c r="C90" i="6"/>
  <c r="F90" i="6"/>
  <c r="X90" i="6"/>
  <c r="C91" i="6"/>
  <c r="P91" i="6" s="1"/>
  <c r="D91" i="6"/>
  <c r="E91" i="6"/>
  <c r="F91" i="6"/>
  <c r="H91" i="6"/>
  <c r="C92" i="6"/>
  <c r="P92" i="6" s="1"/>
  <c r="F92" i="6"/>
  <c r="X92" i="6"/>
  <c r="C93" i="6"/>
  <c r="D93" i="6"/>
  <c r="E93" i="6"/>
  <c r="F93" i="6"/>
  <c r="H93" i="6"/>
  <c r="C94" i="6"/>
  <c r="F94" i="6"/>
  <c r="X94" i="6"/>
  <c r="C95" i="6"/>
  <c r="K95" i="6" s="1"/>
  <c r="D95" i="6"/>
  <c r="E95" i="6"/>
  <c r="F95" i="6"/>
  <c r="H95" i="6"/>
  <c r="C96" i="6"/>
  <c r="F96" i="6"/>
  <c r="X96" i="6"/>
  <c r="C97" i="6"/>
  <c r="D97" i="6"/>
  <c r="E97" i="6"/>
  <c r="F97" i="6"/>
  <c r="H97" i="6"/>
  <c r="C98" i="6"/>
  <c r="J98" i="6" s="1"/>
  <c r="F98" i="6"/>
  <c r="X98" i="6"/>
  <c r="C99" i="6"/>
  <c r="G98" i="6" s="1"/>
  <c r="D99" i="6"/>
  <c r="E99" i="6"/>
  <c r="F99" i="6"/>
  <c r="H99" i="6"/>
  <c r="C100" i="6"/>
  <c r="P100" i="6" s="1"/>
  <c r="F100" i="6"/>
  <c r="X100" i="6"/>
  <c r="C101" i="6"/>
  <c r="D101" i="6"/>
  <c r="E101" i="6"/>
  <c r="F101" i="6"/>
  <c r="H101" i="6"/>
  <c r="C102" i="6"/>
  <c r="F102" i="6"/>
  <c r="X102" i="6"/>
  <c r="C103" i="6"/>
  <c r="D103" i="6"/>
  <c r="E103" i="6"/>
  <c r="F103" i="6"/>
  <c r="H103" i="6"/>
  <c r="C104" i="6"/>
  <c r="J104" i="6" s="1"/>
  <c r="F104" i="6"/>
  <c r="X104" i="6"/>
  <c r="C105" i="6"/>
  <c r="I105" i="6" s="1"/>
  <c r="D105" i="6"/>
  <c r="E105" i="6"/>
  <c r="F105" i="6"/>
  <c r="H105" i="6"/>
  <c r="C106" i="6"/>
  <c r="P106" i="6" s="1"/>
  <c r="F106" i="6"/>
  <c r="X106" i="6"/>
  <c r="C107" i="6"/>
  <c r="P107" i="6" s="1"/>
  <c r="D107" i="6"/>
  <c r="E107" i="6"/>
  <c r="F107" i="6"/>
  <c r="H107" i="6"/>
  <c r="C108" i="6"/>
  <c r="F108" i="6"/>
  <c r="X108" i="6"/>
  <c r="C109" i="6"/>
  <c r="D109" i="6"/>
  <c r="E109" i="6"/>
  <c r="F109" i="6"/>
  <c r="H109" i="6"/>
  <c r="C110" i="6"/>
  <c r="K110" i="6" s="1"/>
  <c r="F110" i="6"/>
  <c r="X110" i="6"/>
  <c r="C111" i="6"/>
  <c r="D111" i="6"/>
  <c r="E111" i="6"/>
  <c r="F111" i="6"/>
  <c r="H111" i="6"/>
  <c r="C112" i="6"/>
  <c r="M112" i="6" s="1"/>
  <c r="F112" i="6"/>
  <c r="X112" i="6"/>
  <c r="C113" i="6"/>
  <c r="D113" i="6"/>
  <c r="E113" i="6"/>
  <c r="F113" i="6"/>
  <c r="H113" i="6"/>
  <c r="C114" i="6"/>
  <c r="P114" i="6" s="1"/>
  <c r="F114" i="6"/>
  <c r="X114" i="6"/>
  <c r="C115" i="6"/>
  <c r="H115" i="6" s="1"/>
  <c r="D115" i="6"/>
  <c r="E115" i="6"/>
  <c r="F115" i="6"/>
  <c r="C116" i="6"/>
  <c r="J116" i="6" s="1"/>
  <c r="F116" i="6"/>
  <c r="X116" i="6"/>
  <c r="C117" i="6"/>
  <c r="I117" i="6" s="1"/>
  <c r="D117" i="6"/>
  <c r="E117" i="6"/>
  <c r="F117" i="6"/>
  <c r="H117" i="6"/>
  <c r="C118" i="6"/>
  <c r="P118" i="6" s="1"/>
  <c r="F118" i="6"/>
  <c r="X118" i="6"/>
  <c r="C119" i="6"/>
  <c r="G118" i="6" s="1"/>
  <c r="D119" i="6"/>
  <c r="E119" i="6"/>
  <c r="F119" i="6"/>
  <c r="H119" i="6"/>
  <c r="C120" i="6"/>
  <c r="F120" i="6"/>
  <c r="X120" i="6"/>
  <c r="C121" i="6"/>
  <c r="D121" i="6"/>
  <c r="E121" i="6"/>
  <c r="F121" i="6"/>
  <c r="H121" i="6"/>
  <c r="C122" i="6"/>
  <c r="L122" i="6" s="1"/>
  <c r="F122" i="6"/>
  <c r="X122" i="6"/>
  <c r="C123" i="6"/>
  <c r="G122" i="6" s="1"/>
  <c r="D123" i="6"/>
  <c r="E123" i="6"/>
  <c r="F123" i="6"/>
  <c r="H123" i="6"/>
  <c r="C124" i="6"/>
  <c r="F124" i="6"/>
  <c r="X124" i="6"/>
  <c r="C125" i="6"/>
  <c r="I125" i="6" s="1"/>
  <c r="D125" i="6"/>
  <c r="E125" i="6"/>
  <c r="F125" i="6"/>
  <c r="H125" i="6"/>
  <c r="C126" i="6"/>
  <c r="J126" i="6" s="1"/>
  <c r="F126" i="6"/>
  <c r="X126" i="6"/>
  <c r="C127" i="6"/>
  <c r="L127" i="6" s="1"/>
  <c r="D127" i="6"/>
  <c r="E127" i="6"/>
  <c r="F127" i="6"/>
  <c r="H127" i="6"/>
  <c r="C128" i="6"/>
  <c r="L128" i="6" s="1"/>
  <c r="F128" i="6"/>
  <c r="X128" i="6"/>
  <c r="C129" i="6"/>
  <c r="G128" i="6" s="1"/>
  <c r="D129" i="6"/>
  <c r="E129" i="6"/>
  <c r="F129" i="6"/>
  <c r="H129" i="6"/>
  <c r="C130" i="6"/>
  <c r="F130" i="6"/>
  <c r="X130" i="6"/>
  <c r="C131" i="6"/>
  <c r="L131" i="6" s="1"/>
  <c r="D131" i="6"/>
  <c r="E131" i="6"/>
  <c r="F131" i="6"/>
  <c r="H131" i="6"/>
  <c r="C132" i="6"/>
  <c r="J132" i="6" s="1"/>
  <c r="F132" i="6"/>
  <c r="X132" i="6"/>
  <c r="C133" i="6"/>
  <c r="H133" i="6" s="1"/>
  <c r="D133" i="6"/>
  <c r="E133" i="6"/>
  <c r="F133" i="6"/>
  <c r="C134" i="6"/>
  <c r="J134" i="6" s="1"/>
  <c r="F134" i="6"/>
  <c r="X134" i="6"/>
  <c r="C135" i="6"/>
  <c r="L135" i="6" s="1"/>
  <c r="D135" i="6"/>
  <c r="E135" i="6"/>
  <c r="F135" i="6"/>
  <c r="C136" i="6"/>
  <c r="F136" i="6"/>
  <c r="X136" i="6"/>
  <c r="C137" i="6"/>
  <c r="H137" i="6" s="1"/>
  <c r="D137" i="6"/>
  <c r="E137" i="6"/>
  <c r="F137" i="6"/>
  <c r="C138" i="6"/>
  <c r="J138" i="6" s="1"/>
  <c r="F138" i="6"/>
  <c r="X138" i="6"/>
  <c r="C139" i="6"/>
  <c r="L139" i="6" s="1"/>
  <c r="D139" i="6"/>
  <c r="E139" i="6"/>
  <c r="F139" i="6"/>
  <c r="C140" i="6"/>
  <c r="J140" i="6" s="1"/>
  <c r="F140" i="6"/>
  <c r="X140" i="6"/>
  <c r="C141" i="6"/>
  <c r="D141" i="6"/>
  <c r="E141" i="6"/>
  <c r="F141" i="6"/>
  <c r="H141" i="6"/>
  <c r="C142" i="6"/>
  <c r="J142" i="6" s="1"/>
  <c r="F142" i="6"/>
  <c r="X142" i="6"/>
  <c r="C143" i="6"/>
  <c r="O143" i="6" s="1"/>
  <c r="D143" i="6"/>
  <c r="E143" i="6"/>
  <c r="F143" i="6"/>
  <c r="C144" i="6"/>
  <c r="F144" i="6"/>
  <c r="X144" i="6"/>
  <c r="C145" i="6"/>
  <c r="J145" i="6" s="1"/>
  <c r="D145" i="6"/>
  <c r="E145" i="6"/>
  <c r="F145" i="6"/>
  <c r="H145" i="6"/>
  <c r="C146" i="6"/>
  <c r="J146" i="6" s="1"/>
  <c r="F146" i="6"/>
  <c r="X146" i="6"/>
  <c r="C147" i="6"/>
  <c r="O147" i="6" s="1"/>
  <c r="D147" i="6"/>
  <c r="E147" i="6"/>
  <c r="F147" i="6"/>
  <c r="C148" i="6"/>
  <c r="J148" i="6" s="1"/>
  <c r="F148" i="6"/>
  <c r="X148" i="6"/>
  <c r="C149" i="6"/>
  <c r="J149" i="6" s="1"/>
  <c r="D149" i="6"/>
  <c r="E149" i="6"/>
  <c r="F149" i="6"/>
  <c r="C150" i="6"/>
  <c r="F150" i="6"/>
  <c r="X150" i="6"/>
  <c r="C151" i="6"/>
  <c r="O151" i="6" s="1"/>
  <c r="D151" i="6"/>
  <c r="E151" i="6"/>
  <c r="F151" i="6"/>
  <c r="C152" i="6"/>
  <c r="F152" i="6"/>
  <c r="X152" i="6"/>
  <c r="C153" i="6"/>
  <c r="H153" i="6" s="1"/>
  <c r="D153" i="6"/>
  <c r="E153" i="6"/>
  <c r="F153" i="6"/>
  <c r="C154" i="6"/>
  <c r="L154" i="6" s="1"/>
  <c r="F154" i="6"/>
  <c r="X154" i="6"/>
  <c r="C155" i="6"/>
  <c r="O155" i="6" s="1"/>
  <c r="D155" i="6"/>
  <c r="E155" i="6"/>
  <c r="F155" i="6"/>
  <c r="C156" i="6"/>
  <c r="F156" i="6"/>
  <c r="X156" i="6"/>
  <c r="C157" i="6"/>
  <c r="I157" i="6" s="1"/>
  <c r="D157" i="6"/>
  <c r="E157" i="6"/>
  <c r="F157" i="6"/>
  <c r="C158" i="6"/>
  <c r="F158" i="6"/>
  <c r="X158" i="6"/>
  <c r="C159" i="6"/>
  <c r="I159" i="6" s="1"/>
  <c r="D159" i="6"/>
  <c r="E159" i="6"/>
  <c r="F159" i="6"/>
  <c r="C160" i="6"/>
  <c r="P160" i="6" s="1"/>
  <c r="F160" i="6"/>
  <c r="X160" i="6"/>
  <c r="C161" i="6"/>
  <c r="L161" i="6" s="1"/>
  <c r="D161" i="6"/>
  <c r="E161" i="6"/>
  <c r="F161" i="6"/>
  <c r="C162" i="6"/>
  <c r="F162" i="6"/>
  <c r="X162" i="6"/>
  <c r="C163" i="6"/>
  <c r="K163" i="6" s="1"/>
  <c r="D163" i="6"/>
  <c r="E163" i="6"/>
  <c r="F163" i="6"/>
  <c r="C164" i="6"/>
  <c r="L164" i="6" s="1"/>
  <c r="F164" i="6"/>
  <c r="X164" i="6"/>
  <c r="C165" i="6"/>
  <c r="L165" i="6" s="1"/>
  <c r="D165" i="6"/>
  <c r="E165" i="6"/>
  <c r="F165" i="6"/>
  <c r="C166" i="6"/>
  <c r="H166" i="6" s="1"/>
  <c r="F166" i="6"/>
  <c r="X166" i="6"/>
  <c r="C167" i="6"/>
  <c r="L167" i="6" s="1"/>
  <c r="D167" i="6"/>
  <c r="E167" i="6"/>
  <c r="F167" i="6"/>
  <c r="C168" i="6"/>
  <c r="K168" i="6" s="1"/>
  <c r="F168" i="6"/>
  <c r="X168" i="6"/>
  <c r="C169" i="6"/>
  <c r="D169" i="6"/>
  <c r="E169" i="6"/>
  <c r="F169" i="6"/>
  <c r="C170" i="6"/>
  <c r="M170" i="6" s="1"/>
  <c r="F170" i="6"/>
  <c r="X170" i="6"/>
  <c r="C171" i="6"/>
  <c r="K171" i="6" s="1"/>
  <c r="D171" i="6"/>
  <c r="E171" i="6"/>
  <c r="F171" i="6"/>
  <c r="C172" i="6"/>
  <c r="F172" i="6"/>
  <c r="X172" i="6"/>
  <c r="C173" i="6"/>
  <c r="I173" i="6" s="1"/>
  <c r="D173" i="6"/>
  <c r="E173" i="6"/>
  <c r="F173" i="6"/>
  <c r="C174" i="6"/>
  <c r="I174" i="6" s="1"/>
  <c r="F174" i="6"/>
  <c r="X174" i="6"/>
  <c r="C175" i="6"/>
  <c r="G174" i="6" s="1"/>
  <c r="D175" i="6"/>
  <c r="E175" i="6"/>
  <c r="F175" i="6"/>
  <c r="C176" i="6"/>
  <c r="P176" i="6" s="1"/>
  <c r="F176" i="6"/>
  <c r="X176" i="6"/>
  <c r="C177" i="6"/>
  <c r="I177" i="6" s="1"/>
  <c r="D177" i="6"/>
  <c r="E177" i="6"/>
  <c r="F177" i="6"/>
  <c r="C178" i="6"/>
  <c r="F178" i="6"/>
  <c r="X178" i="6"/>
  <c r="C179" i="6"/>
  <c r="J179" i="6" s="1"/>
  <c r="D179" i="6"/>
  <c r="E179" i="6"/>
  <c r="F179" i="6"/>
  <c r="C180" i="6"/>
  <c r="F180" i="6"/>
  <c r="X180" i="6"/>
  <c r="C181" i="6"/>
  <c r="J181" i="6" s="1"/>
  <c r="D181" i="6"/>
  <c r="E181" i="6"/>
  <c r="F181" i="6"/>
  <c r="C182" i="6"/>
  <c r="I182" i="6" s="1"/>
  <c r="F182" i="6"/>
  <c r="X182" i="6"/>
  <c r="C183" i="6"/>
  <c r="I183" i="6" s="1"/>
  <c r="D183" i="6"/>
  <c r="E183" i="6"/>
  <c r="F183" i="6"/>
  <c r="C184" i="6"/>
  <c r="M184" i="6" s="1"/>
  <c r="F184" i="6"/>
  <c r="X184" i="6"/>
  <c r="C185" i="6"/>
  <c r="J185" i="6" s="1"/>
  <c r="D185" i="6"/>
  <c r="E185" i="6"/>
  <c r="F185" i="6"/>
  <c r="C186" i="6"/>
  <c r="M186" i="6" s="1"/>
  <c r="F186" i="6"/>
  <c r="X186" i="6"/>
  <c r="C187" i="6"/>
  <c r="D187" i="6"/>
  <c r="E187" i="6"/>
  <c r="F187" i="6"/>
  <c r="I187" i="6"/>
  <c r="C188" i="6"/>
  <c r="O188" i="6" s="1"/>
  <c r="F188" i="6"/>
  <c r="X188" i="6"/>
  <c r="C189" i="6"/>
  <c r="D189" i="6"/>
  <c r="E189" i="6"/>
  <c r="F189" i="6"/>
  <c r="C190" i="6"/>
  <c r="J190" i="6" s="1"/>
  <c r="F190" i="6"/>
  <c r="X190" i="6"/>
  <c r="C191" i="6"/>
  <c r="M191" i="6" s="1"/>
  <c r="D191" i="6"/>
  <c r="E191" i="6"/>
  <c r="F191" i="6"/>
  <c r="C192" i="6"/>
  <c r="O192" i="6" s="1"/>
  <c r="F192" i="6"/>
  <c r="X192" i="6"/>
  <c r="C193" i="6"/>
  <c r="G192" i="6" s="1"/>
  <c r="D193" i="6"/>
  <c r="E193" i="6"/>
  <c r="X193" i="6" s="1"/>
  <c r="F193" i="6"/>
  <c r="C194" i="6"/>
  <c r="J194" i="6" s="1"/>
  <c r="F194" i="6"/>
  <c r="X194" i="6"/>
  <c r="C195" i="6"/>
  <c r="I195" i="6" s="1"/>
  <c r="D195" i="6"/>
  <c r="E195" i="6"/>
  <c r="F195" i="6"/>
  <c r="C196" i="6"/>
  <c r="O196" i="6" s="1"/>
  <c r="F196" i="6"/>
  <c r="X196" i="6"/>
  <c r="C197" i="6"/>
  <c r="K197" i="6" s="1"/>
  <c r="D197" i="6"/>
  <c r="E197" i="6"/>
  <c r="F197" i="6"/>
  <c r="C198" i="6"/>
  <c r="F198" i="6"/>
  <c r="X198" i="6"/>
  <c r="C199" i="6"/>
  <c r="G198" i="6" s="1"/>
  <c r="D199" i="6"/>
  <c r="E199" i="6"/>
  <c r="F199" i="6"/>
  <c r="C200" i="6"/>
  <c r="K200" i="6" s="1"/>
  <c r="F200" i="6"/>
  <c r="X200" i="6"/>
  <c r="C201" i="6"/>
  <c r="J201" i="6" s="1"/>
  <c r="D201" i="6"/>
  <c r="E201" i="6"/>
  <c r="F201" i="6"/>
  <c r="C202" i="6"/>
  <c r="F202" i="6"/>
  <c r="X202" i="6"/>
  <c r="C203" i="6"/>
  <c r="N203" i="6" s="1"/>
  <c r="D203" i="6"/>
  <c r="E203" i="6"/>
  <c r="F203" i="6"/>
  <c r="C204" i="6"/>
  <c r="G205" i="6" s="1"/>
  <c r="F204" i="6"/>
  <c r="X204" i="6"/>
  <c r="C205" i="6"/>
  <c r="O205" i="6" s="1"/>
  <c r="D205" i="6"/>
  <c r="E205" i="6"/>
  <c r="F205" i="6"/>
  <c r="C206" i="6"/>
  <c r="J206" i="6" s="1"/>
  <c r="F206" i="6"/>
  <c r="X206" i="6"/>
  <c r="C207" i="6"/>
  <c r="O207" i="6" s="1"/>
  <c r="D207" i="6"/>
  <c r="E207" i="6"/>
  <c r="F207" i="6"/>
  <c r="I207" i="6"/>
  <c r="C208" i="6"/>
  <c r="F208" i="6"/>
  <c r="X208" i="6"/>
  <c r="C209" i="6"/>
  <c r="D209" i="6"/>
  <c r="E209" i="6"/>
  <c r="F209" i="6"/>
  <c r="C210" i="6"/>
  <c r="F210" i="6"/>
  <c r="X210" i="6"/>
  <c r="C211" i="6"/>
  <c r="N211" i="6" s="1"/>
  <c r="D211" i="6"/>
  <c r="E211" i="6"/>
  <c r="F211" i="6"/>
  <c r="C212" i="6"/>
  <c r="F212" i="6"/>
  <c r="X212" i="6"/>
  <c r="C213" i="6"/>
  <c r="M213" i="6" s="1"/>
  <c r="D213" i="6"/>
  <c r="E213" i="6"/>
  <c r="F213" i="6"/>
  <c r="C214" i="6"/>
  <c r="J214" i="6" s="1"/>
  <c r="F214" i="6"/>
  <c r="X214" i="6"/>
  <c r="C215" i="6"/>
  <c r="K215" i="6" s="1"/>
  <c r="D215" i="6"/>
  <c r="E215" i="6"/>
  <c r="F215" i="6"/>
  <c r="C216" i="6"/>
  <c r="N216" i="6" s="1"/>
  <c r="F216" i="6"/>
  <c r="X216" i="6"/>
  <c r="C217" i="6"/>
  <c r="D217" i="6"/>
  <c r="E217" i="6"/>
  <c r="F217" i="6"/>
  <c r="C218" i="6"/>
  <c r="F218" i="6"/>
  <c r="X218" i="6"/>
  <c r="C219" i="6"/>
  <c r="K219" i="6" s="1"/>
  <c r="D219" i="6"/>
  <c r="E219" i="6"/>
  <c r="F219" i="6"/>
  <c r="C220" i="6"/>
  <c r="F220" i="6"/>
  <c r="X220" i="6"/>
  <c r="C221" i="6"/>
  <c r="D221" i="6"/>
  <c r="E221" i="6"/>
  <c r="F221" i="6"/>
  <c r="C222" i="6"/>
  <c r="J222" i="6" s="1"/>
  <c r="F222" i="6"/>
  <c r="X222" i="6"/>
  <c r="C223" i="6"/>
  <c r="K223" i="6" s="1"/>
  <c r="D223" i="6"/>
  <c r="E223" i="6"/>
  <c r="F223" i="6"/>
  <c r="C224" i="6"/>
  <c r="G225" i="6" s="1"/>
  <c r="F224" i="6"/>
  <c r="X224" i="6"/>
  <c r="C225" i="6"/>
  <c r="D225" i="6"/>
  <c r="E225" i="6"/>
  <c r="F225" i="6"/>
  <c r="C226" i="6"/>
  <c r="F226" i="6"/>
  <c r="X226" i="6"/>
  <c r="C227" i="6"/>
  <c r="M227" i="6" s="1"/>
  <c r="D227" i="6"/>
  <c r="E227" i="6"/>
  <c r="F227" i="6"/>
  <c r="C228" i="6"/>
  <c r="F228" i="6"/>
  <c r="X228" i="6"/>
  <c r="C229" i="6"/>
  <c r="D229" i="6"/>
  <c r="E229" i="6"/>
  <c r="F229" i="6"/>
  <c r="C230" i="6"/>
  <c r="F230" i="6"/>
  <c r="X230" i="6"/>
  <c r="C231" i="6"/>
  <c r="I231" i="6" s="1"/>
  <c r="D231" i="6"/>
  <c r="E231" i="6"/>
  <c r="F231" i="6"/>
  <c r="C232" i="6"/>
  <c r="F232" i="6"/>
  <c r="X232" i="6"/>
  <c r="C233" i="6"/>
  <c r="J233" i="6" s="1"/>
  <c r="D233" i="6"/>
  <c r="E233" i="6"/>
  <c r="F233" i="6"/>
  <c r="C234" i="6"/>
  <c r="J234" i="6" s="1"/>
  <c r="F234" i="6"/>
  <c r="X234" i="6"/>
  <c r="C235" i="6"/>
  <c r="D235" i="6"/>
  <c r="E235" i="6"/>
  <c r="F235" i="6"/>
  <c r="C236" i="6"/>
  <c r="F236" i="6"/>
  <c r="X236" i="6"/>
  <c r="C237" i="6"/>
  <c r="D237" i="6"/>
  <c r="E237" i="6"/>
  <c r="F237" i="6"/>
  <c r="C238" i="6"/>
  <c r="M238" i="6" s="1"/>
  <c r="F238" i="6"/>
  <c r="X238" i="6"/>
  <c r="C239" i="6"/>
  <c r="M239" i="6" s="1"/>
  <c r="D239" i="6"/>
  <c r="E239" i="6"/>
  <c r="F239" i="6"/>
  <c r="C240" i="6"/>
  <c r="F240" i="6"/>
  <c r="X240" i="6"/>
  <c r="C241" i="6"/>
  <c r="I241" i="6" s="1"/>
  <c r="D241" i="6"/>
  <c r="E241" i="6"/>
  <c r="F241" i="6"/>
  <c r="C242" i="6"/>
  <c r="G243" i="6" s="1"/>
  <c r="F242" i="6"/>
  <c r="X242" i="6"/>
  <c r="C243" i="6"/>
  <c r="M243" i="6" s="1"/>
  <c r="D243" i="6"/>
  <c r="E243" i="6"/>
  <c r="F243" i="6"/>
  <c r="C244" i="6"/>
  <c r="F244" i="6"/>
  <c r="X244" i="6"/>
  <c r="C245" i="6"/>
  <c r="O245" i="6" s="1"/>
  <c r="D245" i="6"/>
  <c r="E245" i="6"/>
  <c r="F245" i="6"/>
  <c r="C246" i="6"/>
  <c r="I246" i="6" s="1"/>
  <c r="F246" i="6"/>
  <c r="X246" i="6"/>
  <c r="C247" i="6"/>
  <c r="J247" i="6" s="1"/>
  <c r="D247" i="6"/>
  <c r="E247" i="6"/>
  <c r="F247" i="6"/>
  <c r="C248" i="6"/>
  <c r="M248" i="6" s="1"/>
  <c r="F248" i="6"/>
  <c r="X248" i="6"/>
  <c r="C249" i="6"/>
  <c r="K249" i="6" s="1"/>
  <c r="D249" i="6"/>
  <c r="E249" i="6"/>
  <c r="F249" i="6"/>
  <c r="C250" i="6"/>
  <c r="F250" i="6"/>
  <c r="X250" i="6"/>
  <c r="C251" i="6"/>
  <c r="O251" i="6" s="1"/>
  <c r="D251" i="6"/>
  <c r="E251" i="6"/>
  <c r="F251" i="6"/>
  <c r="C252" i="6"/>
  <c r="J252" i="6" s="1"/>
  <c r="F252" i="6"/>
  <c r="X252" i="6"/>
  <c r="C253" i="6"/>
  <c r="O253" i="6" s="1"/>
  <c r="D253" i="6"/>
  <c r="E253" i="6"/>
  <c r="F253" i="6"/>
  <c r="C254" i="6"/>
  <c r="O254" i="6" s="1"/>
  <c r="F254" i="6"/>
  <c r="X254" i="6"/>
  <c r="C255" i="6"/>
  <c r="H255" i="6" s="1"/>
  <c r="D255" i="6"/>
  <c r="E255" i="6"/>
  <c r="F255" i="6"/>
  <c r="C256" i="6"/>
  <c r="O256" i="6" s="1"/>
  <c r="F256" i="6"/>
  <c r="X256" i="6"/>
  <c r="C257" i="6"/>
  <c r="O257" i="6" s="1"/>
  <c r="D257" i="6"/>
  <c r="E257" i="6"/>
  <c r="F257" i="6"/>
  <c r="C258" i="6"/>
  <c r="K258" i="6" s="1"/>
  <c r="F258" i="6"/>
  <c r="X258" i="6"/>
  <c r="C259" i="6"/>
  <c r="H259" i="6" s="1"/>
  <c r="D259" i="6"/>
  <c r="E259" i="6"/>
  <c r="F259" i="6"/>
  <c r="C260" i="6"/>
  <c r="F260" i="6"/>
  <c r="X260" i="6"/>
  <c r="C261" i="6"/>
  <c r="D261" i="6"/>
  <c r="E261" i="6"/>
  <c r="F261" i="6"/>
  <c r="C262" i="6"/>
  <c r="I262" i="6" s="1"/>
  <c r="F262" i="6"/>
  <c r="X262" i="6"/>
  <c r="C263" i="6"/>
  <c r="L263" i="6" s="1"/>
  <c r="D263" i="6"/>
  <c r="E263" i="6"/>
  <c r="F263" i="6"/>
  <c r="C264" i="6"/>
  <c r="O264" i="6" s="1"/>
  <c r="F264" i="6"/>
  <c r="X264" i="6"/>
  <c r="C265" i="6"/>
  <c r="H265" i="6" s="1"/>
  <c r="D265" i="6"/>
  <c r="E265" i="6"/>
  <c r="F265" i="6"/>
  <c r="C266" i="6"/>
  <c r="O266" i="6" s="1"/>
  <c r="F266" i="6"/>
  <c r="X266" i="6"/>
  <c r="C267" i="6"/>
  <c r="L267" i="6" s="1"/>
  <c r="D267" i="6"/>
  <c r="E267" i="6"/>
  <c r="F267" i="6"/>
  <c r="C268" i="6"/>
  <c r="N268" i="6" s="1"/>
  <c r="F268" i="6"/>
  <c r="X268" i="6"/>
  <c r="C269" i="6"/>
  <c r="K269" i="6" s="1"/>
  <c r="D269" i="6"/>
  <c r="E269" i="6"/>
  <c r="F269" i="6"/>
  <c r="C270" i="6"/>
  <c r="K270" i="6" s="1"/>
  <c r="F270" i="6"/>
  <c r="X270" i="6"/>
  <c r="C271" i="6"/>
  <c r="K271" i="6" s="1"/>
  <c r="D271" i="6"/>
  <c r="E271" i="6"/>
  <c r="F271" i="6"/>
  <c r="C272" i="6"/>
  <c r="F272" i="6"/>
  <c r="X272" i="6"/>
  <c r="C273" i="6"/>
  <c r="G272" i="6" s="1"/>
  <c r="D273" i="6"/>
  <c r="E273" i="6"/>
  <c r="F273" i="6"/>
  <c r="C274" i="6"/>
  <c r="F274" i="6"/>
  <c r="X274" i="6"/>
  <c r="C275" i="6"/>
  <c r="G274" i="6" s="1"/>
  <c r="D275" i="6"/>
  <c r="E275" i="6"/>
  <c r="F275" i="6"/>
  <c r="C276" i="6"/>
  <c r="M276" i="6" s="1"/>
  <c r="F276" i="6"/>
  <c r="X276" i="6"/>
  <c r="C277" i="6"/>
  <c r="K277" i="6" s="1"/>
  <c r="D277" i="6"/>
  <c r="E277" i="6"/>
  <c r="F277" i="6"/>
  <c r="C278" i="6"/>
  <c r="K278" i="6" s="1"/>
  <c r="F278" i="6"/>
  <c r="X278" i="6"/>
  <c r="C279" i="6"/>
  <c r="O279" i="6" s="1"/>
  <c r="D279" i="6"/>
  <c r="E279" i="6"/>
  <c r="F279" i="6"/>
  <c r="C280" i="6"/>
  <c r="L280" i="6" s="1"/>
  <c r="F280" i="6"/>
  <c r="X280" i="6"/>
  <c r="C281" i="6"/>
  <c r="O281" i="6" s="1"/>
  <c r="D281" i="6"/>
  <c r="E281" i="6"/>
  <c r="F281" i="6"/>
  <c r="C282" i="6"/>
  <c r="I282" i="6" s="1"/>
  <c r="F282" i="6"/>
  <c r="X282" i="6"/>
  <c r="C283" i="6"/>
  <c r="G282" i="6" s="1"/>
  <c r="D283" i="6"/>
  <c r="E283" i="6"/>
  <c r="F283" i="6"/>
  <c r="C284" i="6"/>
  <c r="I284" i="6" s="1"/>
  <c r="F284" i="6"/>
  <c r="X284" i="6"/>
  <c r="C285" i="6"/>
  <c r="D285" i="6"/>
  <c r="E285" i="6"/>
  <c r="F285" i="6"/>
  <c r="C286" i="6"/>
  <c r="N286" i="6" s="1"/>
  <c r="F286" i="6"/>
  <c r="X286" i="6"/>
  <c r="C287" i="6"/>
  <c r="D287" i="6"/>
  <c r="E287" i="6"/>
  <c r="F287" i="6"/>
  <c r="C288" i="6"/>
  <c r="N288" i="6" s="1"/>
  <c r="F288" i="6"/>
  <c r="X288" i="6"/>
  <c r="C289" i="6"/>
  <c r="H289" i="6" s="1"/>
  <c r="D289" i="6"/>
  <c r="E289" i="6"/>
  <c r="F289" i="6"/>
  <c r="C290" i="6"/>
  <c r="F290" i="6"/>
  <c r="X290" i="6"/>
  <c r="C291" i="6"/>
  <c r="L291" i="6" s="1"/>
  <c r="D291" i="6"/>
  <c r="E291" i="6"/>
  <c r="F291" i="6"/>
  <c r="C292" i="6"/>
  <c r="I292" i="6" s="1"/>
  <c r="F292" i="6"/>
  <c r="X292" i="6"/>
  <c r="C293" i="6"/>
  <c r="L293" i="6" s="1"/>
  <c r="D293" i="6"/>
  <c r="E293" i="6"/>
  <c r="F293" i="6"/>
  <c r="C294" i="6"/>
  <c r="K294" i="6" s="1"/>
  <c r="F294" i="6"/>
  <c r="X294" i="6"/>
  <c r="C295" i="6"/>
  <c r="G294" i="6" s="1"/>
  <c r="D295" i="6"/>
  <c r="E295" i="6"/>
  <c r="F295" i="6"/>
  <c r="C296" i="6"/>
  <c r="P296" i="6" s="1"/>
  <c r="F296" i="6"/>
  <c r="X296" i="6"/>
  <c r="C297" i="6"/>
  <c r="G296" i="6" s="1"/>
  <c r="D297" i="6"/>
  <c r="E297" i="6"/>
  <c r="F297" i="6"/>
  <c r="C298" i="6"/>
  <c r="K298" i="6" s="1"/>
  <c r="F298" i="6"/>
  <c r="X298" i="6"/>
  <c r="C299" i="6"/>
  <c r="G298" i="6" s="1"/>
  <c r="D299" i="6"/>
  <c r="E299" i="6"/>
  <c r="F299" i="6"/>
  <c r="C300" i="6"/>
  <c r="P300" i="6" s="1"/>
  <c r="F300" i="6"/>
  <c r="X300" i="6"/>
  <c r="C301" i="6"/>
  <c r="H301" i="6" s="1"/>
  <c r="D301" i="6"/>
  <c r="E301" i="6"/>
  <c r="F301" i="6"/>
  <c r="C302" i="6"/>
  <c r="O302" i="6" s="1"/>
  <c r="F302" i="6"/>
  <c r="X302" i="6"/>
  <c r="C303" i="6"/>
  <c r="H303" i="6" s="1"/>
  <c r="D303" i="6"/>
  <c r="E303" i="6"/>
  <c r="F303" i="6"/>
  <c r="C304" i="6"/>
  <c r="O304" i="6" s="1"/>
  <c r="F304" i="6"/>
  <c r="X304" i="6"/>
  <c r="C305" i="6"/>
  <c r="H305" i="6" s="1"/>
  <c r="D305" i="6"/>
  <c r="E305" i="6"/>
  <c r="F305" i="6"/>
  <c r="C306" i="6"/>
  <c r="O306" i="6" s="1"/>
  <c r="F306" i="6"/>
  <c r="X306" i="6"/>
  <c r="C307" i="6"/>
  <c r="G306" i="6" s="1"/>
  <c r="D307" i="6"/>
  <c r="E307" i="6"/>
  <c r="F307" i="6"/>
  <c r="C308" i="6"/>
  <c r="F308" i="6"/>
  <c r="X308" i="6"/>
  <c r="C309" i="6"/>
  <c r="H309" i="6" s="1"/>
  <c r="D309" i="6"/>
  <c r="E309" i="6"/>
  <c r="F309" i="6"/>
  <c r="C310" i="6"/>
  <c r="O310" i="6" s="1"/>
  <c r="F310" i="6"/>
  <c r="X310" i="6"/>
  <c r="C311" i="6"/>
  <c r="H311" i="6" s="1"/>
  <c r="D311" i="6"/>
  <c r="E311" i="6"/>
  <c r="F311" i="6"/>
  <c r="C312" i="6"/>
  <c r="M312" i="6" s="1"/>
  <c r="F312" i="6"/>
  <c r="X312" i="6"/>
  <c r="C313" i="6"/>
  <c r="O313" i="6" s="1"/>
  <c r="D313" i="6"/>
  <c r="E313" i="6"/>
  <c r="F313" i="6"/>
  <c r="C314" i="6"/>
  <c r="F314" i="6"/>
  <c r="X314" i="6"/>
  <c r="C315" i="6"/>
  <c r="O315" i="6" s="1"/>
  <c r="D315" i="6"/>
  <c r="E315" i="6"/>
  <c r="F315" i="6"/>
  <c r="C316" i="6"/>
  <c r="G317" i="6" s="1"/>
  <c r="F316" i="6"/>
  <c r="X316" i="6"/>
  <c r="C317" i="6"/>
  <c r="K317" i="6" s="1"/>
  <c r="D317" i="6"/>
  <c r="E317" i="6"/>
  <c r="F317" i="6"/>
  <c r="C318" i="6"/>
  <c r="K318" i="6" s="1"/>
  <c r="F318" i="6"/>
  <c r="X318" i="6"/>
  <c r="C319" i="6"/>
  <c r="O319" i="6" s="1"/>
  <c r="D319" i="6"/>
  <c r="E319" i="6"/>
  <c r="F319" i="6"/>
  <c r="C320" i="6"/>
  <c r="M320" i="6" s="1"/>
  <c r="F320" i="6"/>
  <c r="X320" i="6"/>
  <c r="C321" i="6"/>
  <c r="O321" i="6" s="1"/>
  <c r="D321" i="6"/>
  <c r="E321" i="6"/>
  <c r="F321" i="6"/>
  <c r="C322" i="6"/>
  <c r="N322" i="6" s="1"/>
  <c r="F322" i="6"/>
  <c r="X322" i="6"/>
  <c r="C323" i="6"/>
  <c r="O323" i="6" s="1"/>
  <c r="D323" i="6"/>
  <c r="E323" i="6"/>
  <c r="F323" i="6"/>
  <c r="C324" i="6"/>
  <c r="F324" i="6"/>
  <c r="X324" i="6"/>
  <c r="C325" i="6"/>
  <c r="D325" i="6"/>
  <c r="E325" i="6"/>
  <c r="F325" i="6"/>
  <c r="C326" i="6"/>
  <c r="K326" i="6" s="1"/>
  <c r="F326" i="6"/>
  <c r="X326" i="6"/>
  <c r="C327" i="6"/>
  <c r="K327" i="6" s="1"/>
  <c r="D327" i="6"/>
  <c r="E327" i="6"/>
  <c r="F327" i="6"/>
  <c r="C328" i="6"/>
  <c r="M328" i="6" s="1"/>
  <c r="F328" i="6"/>
  <c r="X328" i="6"/>
  <c r="C329" i="6"/>
  <c r="H329" i="6" s="1"/>
  <c r="D329" i="6"/>
  <c r="E329" i="6"/>
  <c r="F329" i="6"/>
  <c r="C330" i="6"/>
  <c r="F330" i="6"/>
  <c r="X330" i="6"/>
  <c r="C331" i="6"/>
  <c r="H331" i="6" s="1"/>
  <c r="D331" i="6"/>
  <c r="E331" i="6"/>
  <c r="F331" i="6"/>
  <c r="C332" i="6"/>
  <c r="F332" i="6"/>
  <c r="X332" i="6"/>
  <c r="C333" i="6"/>
  <c r="D333" i="6"/>
  <c r="E333" i="6"/>
  <c r="F333" i="6"/>
  <c r="C334" i="6"/>
  <c r="M334" i="6" s="1"/>
  <c r="F334" i="6"/>
  <c r="X334" i="6"/>
  <c r="C335" i="6"/>
  <c r="O335" i="6" s="1"/>
  <c r="D335" i="6"/>
  <c r="E335" i="6"/>
  <c r="F335" i="6"/>
  <c r="C336" i="6"/>
  <c r="K336" i="6" s="1"/>
  <c r="F336" i="6"/>
  <c r="X336" i="6"/>
  <c r="C337" i="6"/>
  <c r="D337" i="6"/>
  <c r="E337" i="6"/>
  <c r="F337" i="6"/>
  <c r="C338" i="6"/>
  <c r="F338" i="6"/>
  <c r="X338" i="6"/>
  <c r="C339" i="6"/>
  <c r="D339" i="6"/>
  <c r="E339" i="6"/>
  <c r="F339" i="6"/>
  <c r="C340" i="6"/>
  <c r="O340" i="6" s="1"/>
  <c r="F340" i="6"/>
  <c r="X340" i="6"/>
  <c r="C341" i="6"/>
  <c r="P341" i="6" s="1"/>
  <c r="D341" i="6"/>
  <c r="E341" i="6"/>
  <c r="F341" i="6"/>
  <c r="C342" i="6"/>
  <c r="G343" i="6" s="1"/>
  <c r="F342" i="6"/>
  <c r="X342" i="6"/>
  <c r="C343" i="6"/>
  <c r="D343" i="6"/>
  <c r="E343" i="6"/>
  <c r="F343" i="6"/>
  <c r="C344" i="6"/>
  <c r="I344" i="6" s="1"/>
  <c r="F344" i="6"/>
  <c r="X344" i="6"/>
  <c r="C345" i="6"/>
  <c r="L345" i="6" s="1"/>
  <c r="D345" i="6"/>
  <c r="E345" i="6"/>
  <c r="F345" i="6"/>
  <c r="C346" i="6"/>
  <c r="I346" i="6" s="1"/>
  <c r="F346" i="6"/>
  <c r="X346" i="6"/>
  <c r="C347" i="6"/>
  <c r="M347" i="6" s="1"/>
  <c r="D347" i="6"/>
  <c r="E347" i="6"/>
  <c r="F347" i="6"/>
  <c r="C348" i="6"/>
  <c r="F348" i="6"/>
  <c r="X348" i="6"/>
  <c r="C349" i="6"/>
  <c r="H349" i="6" s="1"/>
  <c r="D349" i="6"/>
  <c r="E349" i="6"/>
  <c r="F349" i="6"/>
  <c r="C350" i="6"/>
  <c r="F350" i="6"/>
  <c r="X350" i="6"/>
  <c r="C351" i="6"/>
  <c r="D351" i="6"/>
  <c r="E351" i="6"/>
  <c r="F351" i="6"/>
  <c r="L351" i="6"/>
  <c r="C352" i="6"/>
  <c r="K352" i="6" s="1"/>
  <c r="F352" i="6"/>
  <c r="X352" i="6"/>
  <c r="C353" i="6"/>
  <c r="K353" i="6" s="1"/>
  <c r="D353" i="6"/>
  <c r="E353" i="6"/>
  <c r="F353" i="6"/>
  <c r="O353" i="6"/>
  <c r="C354" i="6"/>
  <c r="L354" i="6" s="1"/>
  <c r="F354" i="6"/>
  <c r="X354" i="6"/>
  <c r="C355" i="6"/>
  <c r="G354" i="6" s="1"/>
  <c r="D355" i="6"/>
  <c r="E355" i="6"/>
  <c r="F355" i="6"/>
  <c r="C356" i="6"/>
  <c r="F356" i="6"/>
  <c r="X356" i="6"/>
  <c r="C357" i="6"/>
  <c r="G356" i="6" s="1"/>
  <c r="D357" i="6"/>
  <c r="E357" i="6"/>
  <c r="F357" i="6"/>
  <c r="C358" i="6"/>
  <c r="F358" i="6"/>
  <c r="X358" i="6"/>
  <c r="C359" i="6"/>
  <c r="H359" i="6" s="1"/>
  <c r="D359" i="6"/>
  <c r="E359" i="6"/>
  <c r="F359" i="6"/>
  <c r="C360" i="6"/>
  <c r="F360" i="6"/>
  <c r="X360" i="6"/>
  <c r="C361" i="6"/>
  <c r="H361" i="6" s="1"/>
  <c r="D361" i="6"/>
  <c r="E361" i="6"/>
  <c r="F361" i="6"/>
  <c r="C362" i="6"/>
  <c r="I362" i="6" s="1"/>
  <c r="F362" i="6"/>
  <c r="X362" i="6"/>
  <c r="C363" i="6"/>
  <c r="H363" i="6" s="1"/>
  <c r="D363" i="6"/>
  <c r="E363" i="6"/>
  <c r="F363" i="6"/>
  <c r="C364" i="6"/>
  <c r="F364" i="6"/>
  <c r="X364" i="6"/>
  <c r="C365" i="6"/>
  <c r="H365" i="6" s="1"/>
  <c r="D365" i="6"/>
  <c r="E365" i="6"/>
  <c r="F365" i="6"/>
  <c r="C366" i="6"/>
  <c r="I366" i="6" s="1"/>
  <c r="F366" i="6"/>
  <c r="X366" i="6"/>
  <c r="C367" i="6"/>
  <c r="I367" i="6" s="1"/>
  <c r="D367" i="6"/>
  <c r="E367" i="6"/>
  <c r="F367" i="6"/>
  <c r="C368" i="6"/>
  <c r="F368" i="6"/>
  <c r="X368" i="6"/>
  <c r="C369" i="6"/>
  <c r="H369" i="6" s="1"/>
  <c r="D369" i="6"/>
  <c r="E369" i="6"/>
  <c r="F369" i="6"/>
  <c r="C370" i="6"/>
  <c r="I370" i="6" s="1"/>
  <c r="F370" i="6"/>
  <c r="X370" i="6"/>
  <c r="C371" i="6"/>
  <c r="H371" i="6" s="1"/>
  <c r="D371" i="6"/>
  <c r="E371" i="6"/>
  <c r="F371" i="6"/>
  <c r="C372" i="6"/>
  <c r="F372" i="6"/>
  <c r="X372" i="6"/>
  <c r="C373" i="6"/>
  <c r="L373" i="6" s="1"/>
  <c r="D373" i="6"/>
  <c r="E373" i="6"/>
  <c r="F373" i="6"/>
  <c r="C374" i="6"/>
  <c r="F374" i="6"/>
  <c r="X374" i="6"/>
  <c r="C375" i="6"/>
  <c r="L375" i="6" s="1"/>
  <c r="D375" i="6"/>
  <c r="E375" i="6"/>
  <c r="F375" i="6"/>
  <c r="C376" i="6"/>
  <c r="F376" i="6"/>
  <c r="X376" i="6"/>
  <c r="C377" i="6"/>
  <c r="H377" i="6" s="1"/>
  <c r="D377" i="6"/>
  <c r="E377" i="6"/>
  <c r="F377" i="6"/>
  <c r="C378" i="6"/>
  <c r="I378" i="6" s="1"/>
  <c r="F378" i="6"/>
  <c r="X378" i="6"/>
  <c r="C379" i="6"/>
  <c r="G378" i="6" s="1"/>
  <c r="D379" i="6"/>
  <c r="E379" i="6"/>
  <c r="F379" i="6"/>
  <c r="C380" i="6"/>
  <c r="F380" i="6"/>
  <c r="X380" i="6"/>
  <c r="C381" i="6"/>
  <c r="H381" i="6" s="1"/>
  <c r="D381" i="6"/>
  <c r="E381" i="6"/>
  <c r="F381" i="6"/>
  <c r="C382" i="6"/>
  <c r="I382" i="6" s="1"/>
  <c r="F382" i="6"/>
  <c r="X382" i="6"/>
  <c r="C383" i="6"/>
  <c r="G382" i="6" s="1"/>
  <c r="D383" i="6"/>
  <c r="E383" i="6"/>
  <c r="F383" i="6"/>
  <c r="C384" i="6"/>
  <c r="F384" i="6"/>
  <c r="X384" i="6"/>
  <c r="C385" i="6"/>
  <c r="G384" i="6" s="1"/>
  <c r="D385" i="6"/>
  <c r="E385" i="6"/>
  <c r="F385" i="6"/>
  <c r="C386" i="6"/>
  <c r="I386" i="6" s="1"/>
  <c r="F386" i="6"/>
  <c r="X386" i="6"/>
  <c r="C387" i="6"/>
  <c r="P387" i="6" s="1"/>
  <c r="D387" i="6"/>
  <c r="E387" i="6"/>
  <c r="F387" i="6"/>
  <c r="C388" i="6"/>
  <c r="F388" i="6"/>
  <c r="X388" i="6"/>
  <c r="C389" i="6"/>
  <c r="L389" i="6" s="1"/>
  <c r="D389" i="6"/>
  <c r="E389" i="6"/>
  <c r="F389" i="6"/>
  <c r="C390" i="6"/>
  <c r="I390" i="6" s="1"/>
  <c r="F390" i="6"/>
  <c r="X390" i="6"/>
  <c r="C391" i="6"/>
  <c r="G390" i="6" s="1"/>
  <c r="D391" i="6"/>
  <c r="E391" i="6"/>
  <c r="F391" i="6"/>
  <c r="C392" i="6"/>
  <c r="F392" i="6"/>
  <c r="X392" i="6"/>
  <c r="C393" i="6"/>
  <c r="G392" i="6" s="1"/>
  <c r="D393" i="6"/>
  <c r="E393" i="6"/>
  <c r="F393" i="6"/>
  <c r="C394" i="6"/>
  <c r="I394" i="6" s="1"/>
  <c r="F394" i="6"/>
  <c r="X394" i="6"/>
  <c r="C395" i="6"/>
  <c r="I395" i="6" s="1"/>
  <c r="D395" i="6"/>
  <c r="E395" i="6"/>
  <c r="F395" i="6"/>
  <c r="C396" i="6"/>
  <c r="F396" i="6"/>
  <c r="X396" i="6"/>
  <c r="C397" i="6"/>
  <c r="H397" i="6" s="1"/>
  <c r="D397" i="6"/>
  <c r="E397" i="6"/>
  <c r="F397" i="6"/>
  <c r="C398" i="6"/>
  <c r="F398" i="6"/>
  <c r="X398" i="6"/>
  <c r="C399" i="6"/>
  <c r="L399" i="6" s="1"/>
  <c r="D399" i="6"/>
  <c r="E399" i="6"/>
  <c r="F399" i="6"/>
  <c r="C400" i="6"/>
  <c r="I400" i="6" s="1"/>
  <c r="F400" i="6"/>
  <c r="X400" i="6"/>
  <c r="C401" i="6"/>
  <c r="H401" i="6" s="1"/>
  <c r="D401" i="6"/>
  <c r="E401" i="6"/>
  <c r="F401" i="6"/>
  <c r="C402" i="6"/>
  <c r="F402" i="6"/>
  <c r="X402" i="6"/>
  <c r="C403" i="6"/>
  <c r="J403" i="6" s="1"/>
  <c r="D403" i="6"/>
  <c r="E403" i="6"/>
  <c r="F403" i="6"/>
  <c r="C404" i="6"/>
  <c r="F404" i="6"/>
  <c r="X404" i="6"/>
  <c r="C405" i="6"/>
  <c r="M405" i="6" s="1"/>
  <c r="D405" i="6"/>
  <c r="E405" i="6"/>
  <c r="X405" i="6" s="1"/>
  <c r="F405" i="6"/>
  <c r="C406" i="6"/>
  <c r="F406" i="6"/>
  <c r="X406" i="6"/>
  <c r="C407" i="6"/>
  <c r="J407" i="6" s="1"/>
  <c r="D407" i="6"/>
  <c r="E407" i="6"/>
  <c r="F407" i="6"/>
  <c r="C408" i="6"/>
  <c r="F408" i="6"/>
  <c r="X408" i="6"/>
  <c r="C409" i="6"/>
  <c r="H409" i="6" s="1"/>
  <c r="D409" i="6"/>
  <c r="E409" i="6"/>
  <c r="F409" i="6"/>
  <c r="C410" i="6"/>
  <c r="F410" i="6"/>
  <c r="X410" i="6"/>
  <c r="C411" i="6"/>
  <c r="M411" i="6" s="1"/>
  <c r="D411" i="6"/>
  <c r="E411" i="6"/>
  <c r="F411" i="6"/>
  <c r="C412" i="6"/>
  <c r="F412" i="6"/>
  <c r="X412" i="6"/>
  <c r="C413" i="6"/>
  <c r="O413" i="6" s="1"/>
  <c r="D413" i="6"/>
  <c r="E413" i="6"/>
  <c r="F413" i="6"/>
  <c r="C414" i="6"/>
  <c r="F414" i="6"/>
  <c r="X414" i="6"/>
  <c r="C415" i="6"/>
  <c r="J415" i="6" s="1"/>
  <c r="D415" i="6"/>
  <c r="E415" i="6"/>
  <c r="F415" i="6"/>
  <c r="H415" i="6"/>
  <c r="C416" i="6"/>
  <c r="F416" i="6"/>
  <c r="X416" i="6"/>
  <c r="C417" i="6"/>
  <c r="I417" i="6" s="1"/>
  <c r="D417" i="6"/>
  <c r="E417" i="6"/>
  <c r="F417" i="6"/>
  <c r="C418" i="6"/>
  <c r="F418" i="6"/>
  <c r="X418" i="6"/>
  <c r="C419" i="6"/>
  <c r="M419" i="6" s="1"/>
  <c r="D419" i="6"/>
  <c r="E419" i="6"/>
  <c r="F419" i="6"/>
  <c r="C420" i="6"/>
  <c r="F420" i="6"/>
  <c r="X420" i="6"/>
  <c r="C421" i="6"/>
  <c r="M421" i="6" s="1"/>
  <c r="D421" i="6"/>
  <c r="E421" i="6"/>
  <c r="F421" i="6"/>
  <c r="C422" i="6"/>
  <c r="F422" i="6"/>
  <c r="X422" i="6"/>
  <c r="C423" i="6"/>
  <c r="O423" i="6" s="1"/>
  <c r="D423" i="6"/>
  <c r="E423" i="6"/>
  <c r="F423" i="6"/>
  <c r="C424" i="6"/>
  <c r="F424" i="6"/>
  <c r="X424" i="6"/>
  <c r="C425" i="6"/>
  <c r="L425" i="6" s="1"/>
  <c r="D425" i="6"/>
  <c r="E425" i="6"/>
  <c r="F425" i="6"/>
  <c r="C426" i="6"/>
  <c r="F426" i="6"/>
  <c r="X426" i="6"/>
  <c r="C427" i="6"/>
  <c r="D427" i="6"/>
  <c r="E427" i="6"/>
  <c r="F427" i="6"/>
  <c r="H427" i="6"/>
  <c r="C428" i="6"/>
  <c r="L428" i="6" s="1"/>
  <c r="F428" i="6"/>
  <c r="X428" i="6"/>
  <c r="C429" i="6"/>
  <c r="L429" i="6" s="1"/>
  <c r="D429" i="6"/>
  <c r="E429" i="6"/>
  <c r="F429" i="6"/>
  <c r="C430" i="6"/>
  <c r="G431" i="6" s="1"/>
  <c r="F430" i="6"/>
  <c r="X430" i="6"/>
  <c r="C431" i="6"/>
  <c r="P431" i="6" s="1"/>
  <c r="D431" i="6"/>
  <c r="E431" i="6"/>
  <c r="F431" i="6"/>
  <c r="C432" i="6"/>
  <c r="F432" i="6"/>
  <c r="X432" i="6"/>
  <c r="C433" i="6"/>
  <c r="I433" i="6" s="1"/>
  <c r="D433" i="6"/>
  <c r="E433" i="6"/>
  <c r="F433" i="6"/>
  <c r="C434" i="6"/>
  <c r="K434" i="6" s="1"/>
  <c r="F434" i="6"/>
  <c r="X434" i="6"/>
  <c r="C435" i="6"/>
  <c r="H435" i="6" s="1"/>
  <c r="D435" i="6"/>
  <c r="E435" i="6"/>
  <c r="F435" i="6"/>
  <c r="C436" i="6"/>
  <c r="F436" i="6"/>
  <c r="X436" i="6"/>
  <c r="C437" i="6"/>
  <c r="L437" i="6" s="1"/>
  <c r="D437" i="6"/>
  <c r="E437" i="6"/>
  <c r="F437" i="6"/>
  <c r="C438" i="6"/>
  <c r="K438" i="6" s="1"/>
  <c r="F438" i="6"/>
  <c r="X438" i="6"/>
  <c r="C439" i="6"/>
  <c r="H439" i="6" s="1"/>
  <c r="D439" i="6"/>
  <c r="E439" i="6"/>
  <c r="F439" i="6"/>
  <c r="C440" i="6"/>
  <c r="I440" i="6" s="1"/>
  <c r="F440" i="6"/>
  <c r="X440" i="6"/>
  <c r="C441" i="6"/>
  <c r="L441" i="6" s="1"/>
  <c r="D441" i="6"/>
  <c r="E441" i="6"/>
  <c r="F441" i="6"/>
  <c r="C442" i="6"/>
  <c r="K442" i="6" s="1"/>
  <c r="F442" i="6"/>
  <c r="X442" i="6"/>
  <c r="C443" i="6"/>
  <c r="K443" i="6" s="1"/>
  <c r="D443" i="6"/>
  <c r="E443" i="6"/>
  <c r="F443" i="6"/>
  <c r="C444" i="6"/>
  <c r="F444" i="6"/>
  <c r="X444" i="6"/>
  <c r="C445" i="6"/>
  <c r="L445" i="6" s="1"/>
  <c r="D445" i="6"/>
  <c r="E445" i="6"/>
  <c r="F445" i="6"/>
  <c r="C446" i="6"/>
  <c r="K446" i="6" s="1"/>
  <c r="F446" i="6"/>
  <c r="X446" i="6"/>
  <c r="C447" i="6"/>
  <c r="D447" i="6"/>
  <c r="E447" i="6"/>
  <c r="F447" i="6"/>
  <c r="C448" i="6"/>
  <c r="K448" i="6" s="1"/>
  <c r="F448" i="6"/>
  <c r="X448" i="6"/>
  <c r="C449" i="6"/>
  <c r="G448" i="6" s="1"/>
  <c r="D449" i="6"/>
  <c r="E449" i="6"/>
  <c r="F449" i="6"/>
  <c r="C450" i="6"/>
  <c r="F450" i="6"/>
  <c r="X450" i="6"/>
  <c r="C451" i="6"/>
  <c r="D451" i="6"/>
  <c r="E451" i="6"/>
  <c r="F451" i="6"/>
  <c r="H451" i="6"/>
  <c r="C452" i="6"/>
  <c r="F452" i="6"/>
  <c r="X452" i="6"/>
  <c r="C453" i="6"/>
  <c r="L453" i="6" s="1"/>
  <c r="D453" i="6"/>
  <c r="E453" i="6"/>
  <c r="F453" i="6"/>
  <c r="C454" i="6"/>
  <c r="O454" i="6" s="1"/>
  <c r="F454" i="6"/>
  <c r="X454" i="6"/>
  <c r="C455" i="6"/>
  <c r="H455" i="6" s="1"/>
  <c r="D455" i="6"/>
  <c r="E455" i="6"/>
  <c r="F455" i="6"/>
  <c r="C456" i="6"/>
  <c r="I456" i="6" s="1"/>
  <c r="F456" i="6"/>
  <c r="X456" i="6"/>
  <c r="C457" i="6"/>
  <c r="K457" i="6" s="1"/>
  <c r="D457" i="6"/>
  <c r="E457" i="6"/>
  <c r="F457" i="6"/>
  <c r="C458" i="6"/>
  <c r="F458" i="6"/>
  <c r="X458" i="6"/>
  <c r="C459" i="6"/>
  <c r="L459" i="6" s="1"/>
  <c r="D459" i="6"/>
  <c r="E459" i="6"/>
  <c r="F459" i="6"/>
  <c r="C460" i="6"/>
  <c r="F460" i="6"/>
  <c r="X460" i="6"/>
  <c r="C461" i="6"/>
  <c r="L461" i="6" s="1"/>
  <c r="D461" i="6"/>
  <c r="E461" i="6"/>
  <c r="F461" i="6"/>
  <c r="C462" i="6"/>
  <c r="O462" i="6" s="1"/>
  <c r="F462" i="6"/>
  <c r="X462" i="6"/>
  <c r="C463" i="6"/>
  <c r="H463" i="6" s="1"/>
  <c r="D463" i="6"/>
  <c r="E463" i="6"/>
  <c r="F463" i="6"/>
  <c r="C464" i="6"/>
  <c r="L464" i="6" s="1"/>
  <c r="F464" i="6"/>
  <c r="X464" i="6"/>
  <c r="C465" i="6"/>
  <c r="O465" i="6" s="1"/>
  <c r="D465" i="6"/>
  <c r="E465" i="6"/>
  <c r="F465" i="6"/>
  <c r="C466" i="6"/>
  <c r="F466" i="6"/>
  <c r="X466" i="6"/>
  <c r="C467" i="6"/>
  <c r="J467" i="6" s="1"/>
  <c r="D467" i="6"/>
  <c r="E467" i="6"/>
  <c r="F467" i="6"/>
  <c r="C468" i="6"/>
  <c r="F468" i="6"/>
  <c r="X468" i="6"/>
  <c r="C469" i="6"/>
  <c r="G468" i="6" s="1"/>
  <c r="D469" i="6"/>
  <c r="E469" i="6"/>
  <c r="F469" i="6"/>
  <c r="C470" i="6"/>
  <c r="K470" i="6" s="1"/>
  <c r="F470" i="6"/>
  <c r="X470" i="6"/>
  <c r="C471" i="6"/>
  <c r="D471" i="6"/>
  <c r="E471" i="6"/>
  <c r="F471" i="6"/>
  <c r="C472" i="6"/>
  <c r="K472" i="6" s="1"/>
  <c r="F472" i="6"/>
  <c r="X472" i="6"/>
  <c r="C473" i="6"/>
  <c r="D473" i="6"/>
  <c r="E473" i="6"/>
  <c r="F473" i="6"/>
  <c r="C474" i="6"/>
  <c r="J474" i="6" s="1"/>
  <c r="F474" i="6"/>
  <c r="X474" i="6"/>
  <c r="C475" i="6"/>
  <c r="O475" i="6" s="1"/>
  <c r="D475" i="6"/>
  <c r="E475" i="6"/>
  <c r="F475" i="6"/>
  <c r="C476" i="6"/>
  <c r="F476" i="6"/>
  <c r="X476" i="6"/>
  <c r="C477" i="6"/>
  <c r="D477" i="6"/>
  <c r="E477" i="6"/>
  <c r="F477" i="6"/>
  <c r="C478" i="6"/>
  <c r="F478" i="6"/>
  <c r="X478" i="6"/>
  <c r="C479" i="6"/>
  <c r="O479" i="6" s="1"/>
  <c r="D479" i="6"/>
  <c r="E479" i="6"/>
  <c r="F479" i="6"/>
  <c r="C480" i="6"/>
  <c r="F480" i="6"/>
  <c r="X480" i="6"/>
  <c r="C481" i="6"/>
  <c r="D481" i="6"/>
  <c r="E481" i="6"/>
  <c r="F481" i="6"/>
  <c r="C482" i="6"/>
  <c r="F482" i="6"/>
  <c r="X482" i="6"/>
  <c r="C483" i="6"/>
  <c r="D483" i="6"/>
  <c r="E483" i="6"/>
  <c r="F483" i="6"/>
  <c r="C484" i="6"/>
  <c r="K484" i="6" s="1"/>
  <c r="F484" i="6"/>
  <c r="X484" i="6"/>
  <c r="C485" i="6"/>
  <c r="N485" i="6" s="1"/>
  <c r="D485" i="6"/>
  <c r="E485" i="6"/>
  <c r="F485" i="6"/>
  <c r="C486" i="6"/>
  <c r="F486" i="6"/>
  <c r="X486" i="6"/>
  <c r="C487" i="6"/>
  <c r="D487" i="6"/>
  <c r="E487" i="6"/>
  <c r="F487" i="6"/>
  <c r="C488" i="6"/>
  <c r="N488" i="6" s="1"/>
  <c r="F488" i="6"/>
  <c r="X488" i="6"/>
  <c r="C489" i="6"/>
  <c r="K489" i="6" s="1"/>
  <c r="D489" i="6"/>
  <c r="E489" i="6"/>
  <c r="F489" i="6"/>
  <c r="C490" i="6"/>
  <c r="F490" i="6"/>
  <c r="X490" i="6"/>
  <c r="C491" i="6"/>
  <c r="O491" i="6" s="1"/>
  <c r="D491" i="6"/>
  <c r="E491" i="6"/>
  <c r="F491" i="6"/>
  <c r="C492" i="6"/>
  <c r="H492" i="6" s="1"/>
  <c r="F492" i="6"/>
  <c r="X492" i="6"/>
  <c r="C493" i="6"/>
  <c r="N493" i="6" s="1"/>
  <c r="D493" i="6"/>
  <c r="E493" i="6"/>
  <c r="F493" i="6"/>
  <c r="C494" i="6"/>
  <c r="N494" i="6" s="1"/>
  <c r="F494" i="6"/>
  <c r="X494" i="6"/>
  <c r="C495" i="6"/>
  <c r="O495" i="6" s="1"/>
  <c r="D495" i="6"/>
  <c r="E495" i="6"/>
  <c r="F495" i="6"/>
  <c r="C496" i="6"/>
  <c r="M496" i="6" s="1"/>
  <c r="F496" i="6"/>
  <c r="X496" i="6"/>
  <c r="C497" i="6"/>
  <c r="N497" i="6" s="1"/>
  <c r="D497" i="6"/>
  <c r="E497" i="6"/>
  <c r="F497" i="6"/>
  <c r="C498" i="6"/>
  <c r="J498" i="6" s="1"/>
  <c r="F498" i="6"/>
  <c r="X498" i="6"/>
  <c r="C499" i="6"/>
  <c r="D499" i="6"/>
  <c r="E499" i="6"/>
  <c r="F499" i="6"/>
  <c r="C500" i="6"/>
  <c r="H500" i="6" s="1"/>
  <c r="F500" i="6"/>
  <c r="X500" i="6"/>
  <c r="C501" i="6"/>
  <c r="D501" i="6"/>
  <c r="E501" i="6"/>
  <c r="F501" i="6"/>
  <c r="C502" i="6"/>
  <c r="F502" i="6"/>
  <c r="X502" i="6"/>
  <c r="C503" i="6"/>
  <c r="N503" i="6" s="1"/>
  <c r="D503" i="6"/>
  <c r="E503" i="6"/>
  <c r="F503" i="6"/>
  <c r="C504" i="6"/>
  <c r="I504" i="6" s="1"/>
  <c r="F504" i="6"/>
  <c r="X504" i="6"/>
  <c r="C505" i="6"/>
  <c r="O505" i="6" s="1"/>
  <c r="D505" i="6"/>
  <c r="E505" i="6"/>
  <c r="F505" i="6"/>
  <c r="C506" i="6"/>
  <c r="M506" i="6" s="1"/>
  <c r="F506" i="6"/>
  <c r="X506" i="6"/>
  <c r="C507" i="6"/>
  <c r="O507" i="6" s="1"/>
  <c r="D507" i="6"/>
  <c r="E507" i="6"/>
  <c r="F507" i="6"/>
  <c r="C508" i="6"/>
  <c r="H508" i="6" s="1"/>
  <c r="F508" i="6"/>
  <c r="X508" i="6"/>
  <c r="C509" i="6"/>
  <c r="D509" i="6"/>
  <c r="E509" i="6"/>
  <c r="F509" i="6"/>
  <c r="C510" i="6"/>
  <c r="L510" i="6" s="1"/>
  <c r="F510" i="6"/>
  <c r="X510" i="6"/>
  <c r="C511" i="6"/>
  <c r="N511" i="6" s="1"/>
  <c r="D511" i="6"/>
  <c r="E511" i="6"/>
  <c r="F511" i="6"/>
  <c r="C512" i="6"/>
  <c r="L512" i="6" s="1"/>
  <c r="F512" i="6"/>
  <c r="X512" i="6"/>
  <c r="C513" i="6"/>
  <c r="G512" i="6" s="1"/>
  <c r="D513" i="6"/>
  <c r="E513" i="6"/>
  <c r="F513" i="6"/>
  <c r="C514" i="6"/>
  <c r="M514" i="6" s="1"/>
  <c r="F514" i="6"/>
  <c r="X514" i="6"/>
  <c r="C515" i="6"/>
  <c r="O515" i="6" s="1"/>
  <c r="D515" i="6"/>
  <c r="E515" i="6"/>
  <c r="F515" i="6"/>
  <c r="C516" i="6"/>
  <c r="F516" i="6"/>
  <c r="X516" i="6"/>
  <c r="C517" i="6"/>
  <c r="D517" i="6"/>
  <c r="E517" i="6"/>
  <c r="F517" i="6"/>
  <c r="C518" i="6"/>
  <c r="H518" i="6" s="1"/>
  <c r="F518" i="6"/>
  <c r="X518" i="6"/>
  <c r="C519" i="6"/>
  <c r="K519" i="6" s="1"/>
  <c r="D519" i="6"/>
  <c r="E519" i="6"/>
  <c r="F519" i="6"/>
  <c r="C520" i="6"/>
  <c r="F520" i="6"/>
  <c r="X520" i="6"/>
  <c r="C521" i="6"/>
  <c r="O521" i="6" s="1"/>
  <c r="D521" i="6"/>
  <c r="E521" i="6"/>
  <c r="F521" i="6"/>
  <c r="C522" i="6"/>
  <c r="O522" i="6" s="1"/>
  <c r="F522" i="6"/>
  <c r="X522" i="6"/>
  <c r="C523" i="6"/>
  <c r="J523" i="6" s="1"/>
  <c r="D523" i="6"/>
  <c r="E523" i="6"/>
  <c r="F523" i="6"/>
  <c r="C524" i="6"/>
  <c r="J524" i="6" s="1"/>
  <c r="F524" i="6"/>
  <c r="X524" i="6"/>
  <c r="C525" i="6"/>
  <c r="D525" i="6"/>
  <c r="E525" i="6"/>
  <c r="F525" i="6"/>
  <c r="C526" i="6"/>
  <c r="F526" i="6"/>
  <c r="X526" i="6"/>
  <c r="C527" i="6"/>
  <c r="N527" i="6" s="1"/>
  <c r="D527" i="6"/>
  <c r="E527" i="6"/>
  <c r="F527" i="6"/>
  <c r="C528" i="6"/>
  <c r="L528" i="6" s="1"/>
  <c r="F528" i="6"/>
  <c r="X528" i="6"/>
  <c r="C529" i="6"/>
  <c r="D529" i="6"/>
  <c r="E529" i="6"/>
  <c r="F529" i="6"/>
  <c r="C530" i="6"/>
  <c r="F530" i="6"/>
  <c r="X530" i="6"/>
  <c r="C531" i="6"/>
  <c r="J531" i="6" s="1"/>
  <c r="D531" i="6"/>
  <c r="E531" i="6"/>
  <c r="F531" i="6"/>
  <c r="C532" i="6"/>
  <c r="F532" i="6"/>
  <c r="X532" i="6"/>
  <c r="C533" i="6"/>
  <c r="D533" i="6"/>
  <c r="E533" i="6"/>
  <c r="F533" i="6"/>
  <c r="C534" i="6"/>
  <c r="F534" i="6"/>
  <c r="X534" i="6"/>
  <c r="C535" i="6"/>
  <c r="K535" i="6" s="1"/>
  <c r="D535" i="6"/>
  <c r="E535" i="6"/>
  <c r="F535" i="6"/>
  <c r="C536" i="6"/>
  <c r="P536" i="6" s="1"/>
  <c r="F536" i="6"/>
  <c r="X536" i="6"/>
  <c r="C537" i="6"/>
  <c r="N537" i="6" s="1"/>
  <c r="D537" i="6"/>
  <c r="E537" i="6"/>
  <c r="F537" i="6"/>
  <c r="C538" i="6"/>
  <c r="J538" i="6" s="1"/>
  <c r="F538" i="6"/>
  <c r="X538" i="6"/>
  <c r="C539" i="6"/>
  <c r="D539" i="6"/>
  <c r="E539" i="6"/>
  <c r="F539" i="6"/>
  <c r="C540" i="6"/>
  <c r="F540" i="6"/>
  <c r="X540" i="6"/>
  <c r="C541" i="6"/>
  <c r="K541" i="6" s="1"/>
  <c r="D541" i="6"/>
  <c r="E541" i="6"/>
  <c r="F541" i="6"/>
  <c r="C542" i="6"/>
  <c r="O542" i="6" s="1"/>
  <c r="F542" i="6"/>
  <c r="X542" i="6"/>
  <c r="C543" i="6"/>
  <c r="J543" i="6" s="1"/>
  <c r="D543" i="6"/>
  <c r="E543" i="6"/>
  <c r="F543" i="6"/>
  <c r="C544" i="6"/>
  <c r="F544" i="6"/>
  <c r="X544" i="6"/>
  <c r="C545" i="6"/>
  <c r="K545" i="6" s="1"/>
  <c r="D545" i="6"/>
  <c r="E545" i="6"/>
  <c r="F545" i="6"/>
  <c r="C546" i="6"/>
  <c r="M546" i="6" s="1"/>
  <c r="F546" i="6"/>
  <c r="X546" i="6"/>
  <c r="C547" i="6"/>
  <c r="J547" i="6" s="1"/>
  <c r="D547" i="6"/>
  <c r="E547" i="6"/>
  <c r="F547" i="6"/>
  <c r="C548" i="6"/>
  <c r="F548" i="6"/>
  <c r="X548" i="6"/>
  <c r="C549" i="6"/>
  <c r="G548" i="6" s="1"/>
  <c r="D549" i="6"/>
  <c r="E549" i="6"/>
  <c r="F549" i="6"/>
  <c r="C550" i="6"/>
  <c r="F550" i="6"/>
  <c r="X550" i="6"/>
  <c r="C551" i="6"/>
  <c r="H551" i="6" s="1"/>
  <c r="D551" i="6"/>
  <c r="E551" i="6"/>
  <c r="F551" i="6"/>
  <c r="C552" i="6"/>
  <c r="F552" i="6"/>
  <c r="X552" i="6"/>
  <c r="C553" i="6"/>
  <c r="L553" i="6" s="1"/>
  <c r="D553" i="6"/>
  <c r="E553" i="6"/>
  <c r="F553" i="6"/>
  <c r="C554" i="6"/>
  <c r="I554" i="6" s="1"/>
  <c r="F554" i="6"/>
  <c r="X554" i="6"/>
  <c r="C555" i="6"/>
  <c r="I555" i="6" s="1"/>
  <c r="D555" i="6"/>
  <c r="E555" i="6"/>
  <c r="F555" i="6"/>
  <c r="C556" i="6"/>
  <c r="F556" i="6"/>
  <c r="X556" i="6"/>
  <c r="C557" i="6"/>
  <c r="K557" i="6" s="1"/>
  <c r="D557" i="6"/>
  <c r="E557" i="6"/>
  <c r="F557" i="6"/>
  <c r="C558" i="6"/>
  <c r="F558" i="6"/>
  <c r="X558" i="6"/>
  <c r="C559" i="6"/>
  <c r="D559" i="6"/>
  <c r="E559" i="6"/>
  <c r="F559" i="6"/>
  <c r="I559" i="6"/>
  <c r="C560" i="6"/>
  <c r="F560" i="6"/>
  <c r="X560" i="6"/>
  <c r="C561" i="6"/>
  <c r="K561" i="6" s="1"/>
  <c r="D561" i="6"/>
  <c r="E561" i="6"/>
  <c r="F561" i="6"/>
  <c r="C562" i="6"/>
  <c r="F562" i="6"/>
  <c r="X562" i="6"/>
  <c r="C563" i="6"/>
  <c r="I563" i="6" s="1"/>
  <c r="D563" i="6"/>
  <c r="E563" i="6"/>
  <c r="F563" i="6"/>
  <c r="C564" i="6"/>
  <c r="F564" i="6"/>
  <c r="X564" i="6"/>
  <c r="C565" i="6"/>
  <c r="O565" i="6" s="1"/>
  <c r="D565" i="6"/>
  <c r="E565" i="6"/>
  <c r="F565" i="6"/>
  <c r="C566" i="6"/>
  <c r="F566" i="6"/>
  <c r="X566" i="6"/>
  <c r="C567" i="6"/>
  <c r="I567" i="6" s="1"/>
  <c r="D567" i="6"/>
  <c r="E567" i="6"/>
  <c r="F567" i="6"/>
  <c r="C568" i="6"/>
  <c r="F568" i="6"/>
  <c r="X568" i="6"/>
  <c r="C569" i="6"/>
  <c r="O569" i="6" s="1"/>
  <c r="D569" i="6"/>
  <c r="E569" i="6"/>
  <c r="F569" i="6"/>
  <c r="C570" i="6"/>
  <c r="F570" i="6"/>
  <c r="X570" i="6"/>
  <c r="C571" i="6"/>
  <c r="O571" i="6" s="1"/>
  <c r="D571" i="6"/>
  <c r="E571" i="6"/>
  <c r="F571" i="6"/>
  <c r="C572" i="6"/>
  <c r="F572" i="6"/>
  <c r="X572" i="6"/>
  <c r="C573" i="6"/>
  <c r="O573" i="6" s="1"/>
  <c r="D573" i="6"/>
  <c r="E573" i="6"/>
  <c r="F573" i="6"/>
  <c r="C574" i="6"/>
  <c r="F574" i="6"/>
  <c r="X574" i="6"/>
  <c r="C575" i="6"/>
  <c r="I575" i="6" s="1"/>
  <c r="D575" i="6"/>
  <c r="E575" i="6"/>
  <c r="F575" i="6"/>
  <c r="C576" i="6"/>
  <c r="F576" i="6"/>
  <c r="X576" i="6"/>
  <c r="C577" i="6"/>
  <c r="O577" i="6" s="1"/>
  <c r="D577" i="6"/>
  <c r="E577" i="6"/>
  <c r="F577" i="6"/>
  <c r="C578" i="6"/>
  <c r="F578" i="6"/>
  <c r="X578" i="6"/>
  <c r="C579" i="6"/>
  <c r="H579" i="6" s="1"/>
  <c r="D579" i="6"/>
  <c r="E579" i="6"/>
  <c r="F579" i="6"/>
  <c r="C580" i="6"/>
  <c r="F580" i="6"/>
  <c r="X580" i="6"/>
  <c r="C581" i="6"/>
  <c r="H581" i="6" s="1"/>
  <c r="D581" i="6"/>
  <c r="E581" i="6"/>
  <c r="F581" i="6"/>
  <c r="C582" i="6"/>
  <c r="I582" i="6" s="1"/>
  <c r="F582" i="6"/>
  <c r="X582" i="6"/>
  <c r="C583" i="6"/>
  <c r="H583" i="6" s="1"/>
  <c r="D583" i="6"/>
  <c r="E583" i="6"/>
  <c r="F583" i="6"/>
  <c r="C584" i="6"/>
  <c r="F584" i="6"/>
  <c r="X584" i="6"/>
  <c r="C585" i="6"/>
  <c r="H585" i="6" s="1"/>
  <c r="D585" i="6"/>
  <c r="E585" i="6"/>
  <c r="F585" i="6"/>
  <c r="C586" i="6"/>
  <c r="F586" i="6"/>
  <c r="X586" i="6"/>
  <c r="C587" i="6"/>
  <c r="H587" i="6" s="1"/>
  <c r="D587" i="6"/>
  <c r="E587" i="6"/>
  <c r="F587" i="6"/>
  <c r="C588" i="6"/>
  <c r="F588" i="6"/>
  <c r="X588" i="6"/>
  <c r="C589" i="6"/>
  <c r="H589" i="6" s="1"/>
  <c r="D589" i="6"/>
  <c r="E589" i="6"/>
  <c r="F589" i="6"/>
  <c r="C590" i="6"/>
  <c r="F590" i="6"/>
  <c r="X590" i="6"/>
  <c r="C591" i="6"/>
  <c r="H591" i="6" s="1"/>
  <c r="D591" i="6"/>
  <c r="E591" i="6"/>
  <c r="F591" i="6"/>
  <c r="C592" i="6"/>
  <c r="F592" i="6"/>
  <c r="X592" i="6"/>
  <c r="C593" i="6"/>
  <c r="H593" i="6" s="1"/>
  <c r="D593" i="6"/>
  <c r="E593" i="6"/>
  <c r="F593" i="6"/>
  <c r="C594" i="6"/>
  <c r="I594" i="6" s="1"/>
  <c r="F594" i="6"/>
  <c r="X594" i="6"/>
  <c r="C595" i="6"/>
  <c r="M595" i="6" s="1"/>
  <c r="D595" i="6"/>
  <c r="E595" i="6"/>
  <c r="F595" i="6"/>
  <c r="C596" i="6"/>
  <c r="F596" i="6"/>
  <c r="X596" i="6"/>
  <c r="C597" i="6"/>
  <c r="H597" i="6" s="1"/>
  <c r="D597" i="6"/>
  <c r="E597" i="6"/>
  <c r="F597" i="6"/>
  <c r="C598" i="6"/>
  <c r="F598" i="6"/>
  <c r="X598" i="6"/>
  <c r="C599" i="6"/>
  <c r="M599" i="6" s="1"/>
  <c r="D599" i="6"/>
  <c r="E599" i="6"/>
  <c r="F599" i="6"/>
  <c r="C600" i="6"/>
  <c r="F600" i="6"/>
  <c r="X600" i="6"/>
  <c r="C601" i="6"/>
  <c r="H601" i="6" s="1"/>
  <c r="D601" i="6"/>
  <c r="E601" i="6"/>
  <c r="F601" i="6"/>
  <c r="C602" i="6"/>
  <c r="F602" i="6"/>
  <c r="X602" i="6"/>
  <c r="C603" i="6"/>
  <c r="G602" i="6" s="1"/>
  <c r="D603" i="6"/>
  <c r="E603" i="6"/>
  <c r="F603" i="6"/>
  <c r="C604" i="6"/>
  <c r="F604" i="6"/>
  <c r="X604" i="6"/>
  <c r="C605" i="6"/>
  <c r="H605" i="6" s="1"/>
  <c r="D605" i="6"/>
  <c r="E605" i="6"/>
  <c r="F605" i="6"/>
  <c r="C606" i="6"/>
  <c r="I606" i="6" s="1"/>
  <c r="F606" i="6"/>
  <c r="X606" i="6"/>
  <c r="C607" i="6"/>
  <c r="N607" i="6" s="1"/>
  <c r="D607" i="6"/>
  <c r="E607" i="6"/>
  <c r="F607" i="6"/>
  <c r="C608" i="6"/>
  <c r="F608" i="6"/>
  <c r="X608" i="6"/>
  <c r="C609" i="6"/>
  <c r="H609" i="6" s="1"/>
  <c r="D609" i="6"/>
  <c r="E609" i="6"/>
  <c r="F609" i="6"/>
  <c r="C610" i="6"/>
  <c r="F610" i="6"/>
  <c r="X610" i="6"/>
  <c r="C611" i="6"/>
  <c r="G610" i="6" s="1"/>
  <c r="D611" i="6"/>
  <c r="E611" i="6"/>
  <c r="F611" i="6"/>
  <c r="C612" i="6"/>
  <c r="F612" i="6"/>
  <c r="X612" i="6"/>
  <c r="C613" i="6"/>
  <c r="H613" i="6" s="1"/>
  <c r="D613" i="6"/>
  <c r="E613" i="6"/>
  <c r="F613" i="6"/>
  <c r="C614" i="6"/>
  <c r="F614" i="6"/>
  <c r="X614" i="6"/>
  <c r="C615" i="6"/>
  <c r="P615" i="6" s="1"/>
  <c r="D615" i="6"/>
  <c r="E615" i="6"/>
  <c r="F615" i="6"/>
  <c r="C616" i="6"/>
  <c r="F616" i="6"/>
  <c r="X616" i="6"/>
  <c r="C617" i="6"/>
  <c r="D617" i="6"/>
  <c r="E617" i="6"/>
  <c r="F617" i="6"/>
  <c r="H617" i="6"/>
  <c r="C618" i="6"/>
  <c r="F618" i="6"/>
  <c r="X618" i="6"/>
  <c r="C619" i="6"/>
  <c r="N619" i="6" s="1"/>
  <c r="D619" i="6"/>
  <c r="E619" i="6"/>
  <c r="F619" i="6"/>
  <c r="C620" i="6"/>
  <c r="F620" i="6"/>
  <c r="X620" i="6"/>
  <c r="C621" i="6"/>
  <c r="D621" i="6"/>
  <c r="E621" i="6"/>
  <c r="X621" i="6" s="1"/>
  <c r="F621" i="6"/>
  <c r="H621" i="6"/>
  <c r="C622" i="6"/>
  <c r="I622" i="6" s="1"/>
  <c r="F622" i="6"/>
  <c r="X622" i="6"/>
  <c r="C623" i="6"/>
  <c r="J623" i="6" s="1"/>
  <c r="D623" i="6"/>
  <c r="E623" i="6"/>
  <c r="F623" i="6"/>
  <c r="C624" i="6"/>
  <c r="I624" i="6" s="1"/>
  <c r="F624" i="6"/>
  <c r="X624" i="6"/>
  <c r="C625" i="6"/>
  <c r="H625" i="6" s="1"/>
  <c r="D625" i="6"/>
  <c r="E625" i="6"/>
  <c r="F625" i="6"/>
  <c r="C626" i="6"/>
  <c r="M626" i="6" s="1"/>
  <c r="F626" i="6"/>
  <c r="X626" i="6"/>
  <c r="C627" i="6"/>
  <c r="P627" i="6" s="1"/>
  <c r="D627" i="6"/>
  <c r="E627" i="6"/>
  <c r="F627" i="6"/>
  <c r="C628" i="6"/>
  <c r="F628" i="6"/>
  <c r="X628" i="6"/>
  <c r="C629" i="6"/>
  <c r="D629" i="6"/>
  <c r="E629" i="6"/>
  <c r="F629" i="6"/>
  <c r="H629" i="6"/>
  <c r="C630" i="6"/>
  <c r="I630" i="6" s="1"/>
  <c r="F630" i="6"/>
  <c r="X630" i="6"/>
  <c r="C631" i="6"/>
  <c r="J631" i="6" s="1"/>
  <c r="D631" i="6"/>
  <c r="E631" i="6"/>
  <c r="F631" i="6"/>
  <c r="C632" i="6"/>
  <c r="I632" i="6" s="1"/>
  <c r="F632" i="6"/>
  <c r="X632" i="6"/>
  <c r="C633" i="6"/>
  <c r="H633" i="6" s="1"/>
  <c r="D633" i="6"/>
  <c r="E633" i="6"/>
  <c r="F633" i="6"/>
  <c r="C634" i="6"/>
  <c r="M634" i="6" s="1"/>
  <c r="F634" i="6"/>
  <c r="X634" i="6"/>
  <c r="C635" i="6"/>
  <c r="H635" i="6" s="1"/>
  <c r="D635" i="6"/>
  <c r="E635" i="6"/>
  <c r="F635" i="6"/>
  <c r="C636" i="6"/>
  <c r="I636" i="6" s="1"/>
  <c r="F636" i="6"/>
  <c r="X636" i="6"/>
  <c r="C637" i="6"/>
  <c r="O637" i="6" s="1"/>
  <c r="D637" i="6"/>
  <c r="E637" i="6"/>
  <c r="F637" i="6"/>
  <c r="C638" i="6"/>
  <c r="F638" i="6"/>
  <c r="X638" i="6"/>
  <c r="C639" i="6"/>
  <c r="H639" i="6" s="1"/>
  <c r="D639" i="6"/>
  <c r="E639" i="6"/>
  <c r="F639" i="6"/>
  <c r="C640" i="6"/>
  <c r="I640" i="6" s="1"/>
  <c r="F640" i="6"/>
  <c r="X640" i="6"/>
  <c r="C641" i="6"/>
  <c r="M641" i="6" s="1"/>
  <c r="D641" i="6"/>
  <c r="E641" i="6"/>
  <c r="F641" i="6"/>
  <c r="C642" i="6"/>
  <c r="F642" i="6"/>
  <c r="X642" i="6"/>
  <c r="C643" i="6"/>
  <c r="H643" i="6" s="1"/>
  <c r="D643" i="6"/>
  <c r="E643" i="6"/>
  <c r="F643" i="6"/>
  <c r="C644" i="6"/>
  <c r="F644" i="6"/>
  <c r="X644" i="6"/>
  <c r="C645" i="6"/>
  <c r="G644" i="6" s="1"/>
  <c r="D645" i="6"/>
  <c r="E645" i="6"/>
  <c r="F645" i="6"/>
  <c r="C646" i="6"/>
  <c r="M646" i="6" s="1"/>
  <c r="F646" i="6"/>
  <c r="X646" i="6"/>
  <c r="C647" i="6"/>
  <c r="P647" i="6" s="1"/>
  <c r="D647" i="6"/>
  <c r="E647" i="6"/>
  <c r="F647" i="6"/>
  <c r="C648" i="6"/>
  <c r="M648" i="6" s="1"/>
  <c r="F648" i="6"/>
  <c r="X648" i="6"/>
  <c r="C649" i="6"/>
  <c r="H649" i="6" s="1"/>
  <c r="D649" i="6"/>
  <c r="E649" i="6"/>
  <c r="F649" i="6"/>
  <c r="C650" i="6"/>
  <c r="I650" i="6" s="1"/>
  <c r="F650" i="6"/>
  <c r="X650" i="6"/>
  <c r="C651" i="6"/>
  <c r="M651" i="6" s="1"/>
  <c r="D651" i="6"/>
  <c r="E651" i="6"/>
  <c r="F651" i="6"/>
  <c r="C652" i="6"/>
  <c r="F652" i="6"/>
  <c r="X652" i="6"/>
  <c r="C653" i="6"/>
  <c r="H653" i="6" s="1"/>
  <c r="D653" i="6"/>
  <c r="E653" i="6"/>
  <c r="F653" i="6"/>
  <c r="C654" i="6"/>
  <c r="L654" i="6" s="1"/>
  <c r="F654" i="6"/>
  <c r="X654" i="6"/>
  <c r="C655" i="6"/>
  <c r="H655" i="6" s="1"/>
  <c r="D655" i="6"/>
  <c r="E655" i="6"/>
  <c r="F655" i="6"/>
  <c r="C656" i="6"/>
  <c r="F656" i="6"/>
  <c r="X656" i="6"/>
  <c r="C657" i="6"/>
  <c r="H657" i="6" s="1"/>
  <c r="D657" i="6"/>
  <c r="E657" i="6"/>
  <c r="F657" i="6"/>
  <c r="C658" i="6"/>
  <c r="F658" i="6"/>
  <c r="X658" i="6"/>
  <c r="C659" i="6"/>
  <c r="L659" i="6" s="1"/>
  <c r="D659" i="6"/>
  <c r="E659" i="6"/>
  <c r="F659" i="6"/>
  <c r="C660" i="6"/>
  <c r="I660" i="6" s="1"/>
  <c r="F660" i="6"/>
  <c r="X660" i="6"/>
  <c r="C661" i="6"/>
  <c r="M661" i="6" s="1"/>
  <c r="D661" i="6"/>
  <c r="E661" i="6"/>
  <c r="F661" i="6"/>
  <c r="C662" i="6"/>
  <c r="N662" i="6" s="1"/>
  <c r="F662" i="6"/>
  <c r="X662" i="6"/>
  <c r="C663" i="6"/>
  <c r="H663" i="6" s="1"/>
  <c r="D663" i="6"/>
  <c r="E663" i="6"/>
  <c r="F663" i="6"/>
  <c r="C664" i="6"/>
  <c r="F664" i="6"/>
  <c r="X664" i="6"/>
  <c r="C665" i="6"/>
  <c r="L665" i="6" s="1"/>
  <c r="D665" i="6"/>
  <c r="E665" i="6"/>
  <c r="F665" i="6"/>
  <c r="C666" i="6"/>
  <c r="F666" i="6"/>
  <c r="X666" i="6"/>
  <c r="C667" i="6"/>
  <c r="H667" i="6" s="1"/>
  <c r="D667" i="6"/>
  <c r="E667" i="6"/>
  <c r="F667" i="6"/>
  <c r="C668" i="6"/>
  <c r="L668" i="6" s="1"/>
  <c r="F668" i="6"/>
  <c r="X668" i="6"/>
  <c r="C669" i="6"/>
  <c r="G668" i="6" s="1"/>
  <c r="D669" i="6"/>
  <c r="E669" i="6"/>
  <c r="F669" i="6"/>
  <c r="C670" i="6"/>
  <c r="P670" i="6" s="1"/>
  <c r="F670" i="6"/>
  <c r="X670" i="6"/>
  <c r="C671" i="6"/>
  <c r="L671" i="6" s="1"/>
  <c r="D671" i="6"/>
  <c r="E671" i="6"/>
  <c r="F671" i="6"/>
  <c r="C672" i="6"/>
  <c r="M672" i="6" s="1"/>
  <c r="F672" i="6"/>
  <c r="X672" i="6"/>
  <c r="C673" i="6"/>
  <c r="H673" i="6" s="1"/>
  <c r="D673" i="6"/>
  <c r="E673" i="6"/>
  <c r="F673" i="6"/>
  <c r="C674" i="6"/>
  <c r="J674" i="6" s="1"/>
  <c r="F674" i="6"/>
  <c r="X674" i="6"/>
  <c r="C675" i="6"/>
  <c r="H675" i="6" s="1"/>
  <c r="D675" i="6"/>
  <c r="E675" i="6"/>
  <c r="X675" i="6" s="1"/>
  <c r="F675" i="6"/>
  <c r="C676" i="6"/>
  <c r="F676" i="6"/>
  <c r="X676" i="6"/>
  <c r="C677" i="6"/>
  <c r="H677" i="6" s="1"/>
  <c r="D677" i="6"/>
  <c r="E677" i="6"/>
  <c r="F677" i="6"/>
  <c r="C678" i="6"/>
  <c r="P678" i="6" s="1"/>
  <c r="F678" i="6"/>
  <c r="X678" i="6"/>
  <c r="C679" i="6"/>
  <c r="H679" i="6" s="1"/>
  <c r="D679" i="6"/>
  <c r="E679" i="6"/>
  <c r="F679" i="6"/>
  <c r="C680" i="6"/>
  <c r="M680" i="6" s="1"/>
  <c r="F680" i="6"/>
  <c r="X680" i="6"/>
  <c r="C681" i="6"/>
  <c r="G680" i="6" s="1"/>
  <c r="D681" i="6"/>
  <c r="E681" i="6"/>
  <c r="F681" i="6"/>
  <c r="H681" i="6"/>
  <c r="C682" i="6"/>
  <c r="F682" i="6"/>
  <c r="X682" i="6"/>
  <c r="C683" i="6"/>
  <c r="G682" i="6" s="1"/>
  <c r="D683" i="6"/>
  <c r="E683" i="6"/>
  <c r="X683" i="6" s="1"/>
  <c r="F683" i="6"/>
  <c r="C684" i="6"/>
  <c r="J684" i="6" s="1"/>
  <c r="F684" i="6"/>
  <c r="X684" i="6"/>
  <c r="C685" i="6"/>
  <c r="P685" i="6" s="1"/>
  <c r="D685" i="6"/>
  <c r="E685" i="6"/>
  <c r="F685" i="6"/>
  <c r="C686" i="6"/>
  <c r="F686" i="6"/>
  <c r="X686" i="6"/>
  <c r="C687" i="6"/>
  <c r="L687" i="6" s="1"/>
  <c r="D687" i="6"/>
  <c r="E687" i="6"/>
  <c r="F687" i="6"/>
  <c r="C688" i="6"/>
  <c r="L688" i="6" s="1"/>
  <c r="F688" i="6"/>
  <c r="X688" i="6"/>
  <c r="C689" i="6"/>
  <c r="P689" i="6" s="1"/>
  <c r="D689" i="6"/>
  <c r="E689" i="6"/>
  <c r="F689" i="6"/>
  <c r="C690" i="6"/>
  <c r="F690" i="6"/>
  <c r="X690" i="6"/>
  <c r="C691" i="6"/>
  <c r="D691" i="6"/>
  <c r="E691" i="6"/>
  <c r="F691" i="6"/>
  <c r="H691" i="6"/>
  <c r="C692" i="6"/>
  <c r="L692" i="6" s="1"/>
  <c r="F692" i="6"/>
  <c r="X692" i="6"/>
  <c r="C693" i="6"/>
  <c r="G692" i="6" s="1"/>
  <c r="D693" i="6"/>
  <c r="E693" i="6"/>
  <c r="F693" i="6"/>
  <c r="P693" i="6"/>
  <c r="C694" i="6"/>
  <c r="F694" i="6"/>
  <c r="X694" i="6"/>
  <c r="C695" i="6"/>
  <c r="H695" i="6" s="1"/>
  <c r="D695" i="6"/>
  <c r="E695" i="6"/>
  <c r="F695" i="6"/>
  <c r="C696" i="6"/>
  <c r="M696" i="6" s="1"/>
  <c r="F696" i="6"/>
  <c r="X696" i="6"/>
  <c r="C697" i="6"/>
  <c r="I697" i="6" s="1"/>
  <c r="D697" i="6"/>
  <c r="E697" i="6"/>
  <c r="F697" i="6"/>
  <c r="C698" i="6"/>
  <c r="J698" i="6" s="1"/>
  <c r="F698" i="6"/>
  <c r="X698" i="6"/>
  <c r="C699" i="6"/>
  <c r="H699" i="6" s="1"/>
  <c r="D699" i="6"/>
  <c r="E699" i="6"/>
  <c r="F699" i="6"/>
  <c r="C700" i="6"/>
  <c r="F700" i="6"/>
  <c r="X700" i="6"/>
  <c r="C701" i="6"/>
  <c r="H701" i="6" s="1"/>
  <c r="D701" i="6"/>
  <c r="E701" i="6"/>
  <c r="F701" i="6"/>
  <c r="C702" i="6"/>
  <c r="F702" i="6"/>
  <c r="X702" i="6"/>
  <c r="C703" i="6"/>
  <c r="H703" i="6" s="1"/>
  <c r="D703" i="6"/>
  <c r="E703" i="6"/>
  <c r="F703" i="6"/>
  <c r="C704" i="6"/>
  <c r="L704" i="6" s="1"/>
  <c r="F704" i="6"/>
  <c r="X704" i="6"/>
  <c r="C705" i="6"/>
  <c r="G704" i="6" s="1"/>
  <c r="D705" i="6"/>
  <c r="E705" i="6"/>
  <c r="F705" i="6"/>
  <c r="C706" i="6"/>
  <c r="F706" i="6"/>
  <c r="X706" i="6"/>
  <c r="C707" i="6"/>
  <c r="H707" i="6" s="1"/>
  <c r="D707" i="6"/>
  <c r="E707" i="6"/>
  <c r="F707" i="6"/>
  <c r="C708" i="6"/>
  <c r="H708" i="6" s="1"/>
  <c r="F708" i="6"/>
  <c r="X708" i="6"/>
  <c r="C709" i="6"/>
  <c r="N709" i="6" s="1"/>
  <c r="D709" i="6"/>
  <c r="E709" i="6"/>
  <c r="F709" i="6"/>
  <c r="C710" i="6"/>
  <c r="J710" i="6" s="1"/>
  <c r="F710" i="6"/>
  <c r="X710" i="6"/>
  <c r="C711" i="6"/>
  <c r="H711" i="6" s="1"/>
  <c r="D711" i="6"/>
  <c r="E711" i="6"/>
  <c r="F711" i="6"/>
  <c r="C712" i="6"/>
  <c r="F712" i="6"/>
  <c r="X712" i="6"/>
  <c r="C713" i="6"/>
  <c r="O713" i="6" s="1"/>
  <c r="D713" i="6"/>
  <c r="E713" i="6"/>
  <c r="F713" i="6"/>
  <c r="C714" i="6"/>
  <c r="I714" i="6" s="1"/>
  <c r="F714" i="6"/>
  <c r="X714" i="6"/>
  <c r="C715" i="6"/>
  <c r="O715" i="6" s="1"/>
  <c r="D715" i="6"/>
  <c r="E715" i="6"/>
  <c r="F715" i="6"/>
  <c r="C716" i="6"/>
  <c r="F716" i="6"/>
  <c r="X716" i="6"/>
  <c r="C717" i="6"/>
  <c r="M717" i="6" s="1"/>
  <c r="D717" i="6"/>
  <c r="E717" i="6"/>
  <c r="F717" i="6"/>
  <c r="C718" i="6"/>
  <c r="F718" i="6"/>
  <c r="X718" i="6"/>
  <c r="C719" i="6"/>
  <c r="I719" i="6" s="1"/>
  <c r="D719" i="6"/>
  <c r="E719" i="6"/>
  <c r="F719" i="6"/>
  <c r="C720" i="6"/>
  <c r="F720" i="6"/>
  <c r="X720" i="6"/>
  <c r="C721" i="6"/>
  <c r="K721" i="6" s="1"/>
  <c r="D721" i="6"/>
  <c r="E721" i="6"/>
  <c r="F721" i="6"/>
  <c r="C722" i="6"/>
  <c r="F722" i="6"/>
  <c r="X722" i="6"/>
  <c r="C723" i="6"/>
  <c r="I723" i="6" s="1"/>
  <c r="D723" i="6"/>
  <c r="E723" i="6"/>
  <c r="F723" i="6"/>
  <c r="C724" i="6"/>
  <c r="F724" i="6"/>
  <c r="X724" i="6"/>
  <c r="C725" i="6"/>
  <c r="I725" i="6" s="1"/>
  <c r="D725" i="6"/>
  <c r="E725" i="6"/>
  <c r="F725" i="6"/>
  <c r="C726" i="6"/>
  <c r="F726" i="6"/>
  <c r="X726" i="6"/>
  <c r="C727" i="6"/>
  <c r="I727" i="6" s="1"/>
  <c r="D727" i="6"/>
  <c r="E727" i="6"/>
  <c r="F727" i="6"/>
  <c r="C728" i="6"/>
  <c r="F728" i="6"/>
  <c r="X728" i="6"/>
  <c r="C729" i="6"/>
  <c r="I729" i="6" s="1"/>
  <c r="D729" i="6"/>
  <c r="E729" i="6"/>
  <c r="F729" i="6"/>
  <c r="C730" i="6"/>
  <c r="F730" i="6"/>
  <c r="X730" i="6"/>
  <c r="C731" i="6"/>
  <c r="I731" i="6" s="1"/>
  <c r="D731" i="6"/>
  <c r="E731" i="6"/>
  <c r="F731" i="6"/>
  <c r="C732" i="6"/>
  <c r="M732" i="6" s="1"/>
  <c r="F732" i="6"/>
  <c r="X732" i="6"/>
  <c r="C733" i="6"/>
  <c r="I733" i="6" s="1"/>
  <c r="D733" i="6"/>
  <c r="E733" i="6"/>
  <c r="F733" i="6"/>
  <c r="C734" i="6"/>
  <c r="J734" i="6" s="1"/>
  <c r="F734" i="6"/>
  <c r="X734" i="6"/>
  <c r="C735" i="6"/>
  <c r="J735" i="6" s="1"/>
  <c r="D735" i="6"/>
  <c r="E735" i="6"/>
  <c r="F735" i="6"/>
  <c r="C736" i="6"/>
  <c r="F736" i="6"/>
  <c r="X736" i="6"/>
  <c r="C737" i="6"/>
  <c r="I737" i="6" s="1"/>
  <c r="D737" i="6"/>
  <c r="E737" i="6"/>
  <c r="F737" i="6"/>
  <c r="C738" i="6"/>
  <c r="I738" i="6" s="1"/>
  <c r="F738" i="6"/>
  <c r="X738" i="6"/>
  <c r="C739" i="6"/>
  <c r="I739" i="6" s="1"/>
  <c r="D739" i="6"/>
  <c r="E739" i="6"/>
  <c r="F739" i="6"/>
  <c r="C740" i="6"/>
  <c r="M740" i="6" s="1"/>
  <c r="F740" i="6"/>
  <c r="X740" i="6"/>
  <c r="C741" i="6"/>
  <c r="O741" i="6" s="1"/>
  <c r="D741" i="6"/>
  <c r="E741" i="6"/>
  <c r="F741" i="6"/>
  <c r="C742" i="6"/>
  <c r="J742" i="6" s="1"/>
  <c r="F742" i="6"/>
  <c r="X742" i="6"/>
  <c r="C743" i="6"/>
  <c r="J743" i="6" s="1"/>
  <c r="D743" i="6"/>
  <c r="E743" i="6"/>
  <c r="F743" i="6"/>
  <c r="C744" i="6"/>
  <c r="J744" i="6" s="1"/>
  <c r="F744" i="6"/>
  <c r="X744" i="6"/>
  <c r="C745" i="6"/>
  <c r="M745" i="6" s="1"/>
  <c r="D745" i="6"/>
  <c r="E745" i="6"/>
  <c r="F745" i="6"/>
  <c r="C746" i="6"/>
  <c r="I746" i="6" s="1"/>
  <c r="F746" i="6"/>
  <c r="X746" i="6"/>
  <c r="C747" i="6"/>
  <c r="O747" i="6" s="1"/>
  <c r="D747" i="6"/>
  <c r="E747" i="6"/>
  <c r="F747" i="6"/>
  <c r="C748" i="6"/>
  <c r="F748" i="6"/>
  <c r="X748" i="6"/>
  <c r="C749" i="6"/>
  <c r="I749" i="6" s="1"/>
  <c r="D749" i="6"/>
  <c r="E749" i="6"/>
  <c r="F749" i="6"/>
  <c r="C750" i="6"/>
  <c r="F750" i="6"/>
  <c r="X750" i="6"/>
  <c r="C751" i="6"/>
  <c r="I751" i="6" s="1"/>
  <c r="D751" i="6"/>
  <c r="E751" i="6"/>
  <c r="F751" i="6"/>
  <c r="C752" i="6"/>
  <c r="F752" i="6"/>
  <c r="X752" i="6"/>
  <c r="C753" i="6"/>
  <c r="K753" i="6" s="1"/>
  <c r="D753" i="6"/>
  <c r="E753" i="6"/>
  <c r="F753" i="6"/>
  <c r="C754" i="6"/>
  <c r="M754" i="6" s="1"/>
  <c r="F754" i="6"/>
  <c r="X754" i="6"/>
  <c r="C755" i="6"/>
  <c r="I755" i="6" s="1"/>
  <c r="D755" i="6"/>
  <c r="E755" i="6"/>
  <c r="F755" i="6"/>
  <c r="C756" i="6"/>
  <c r="F756" i="6"/>
  <c r="X756" i="6"/>
  <c r="C757" i="6"/>
  <c r="I757" i="6" s="1"/>
  <c r="D757" i="6"/>
  <c r="E757" i="6"/>
  <c r="F757" i="6"/>
  <c r="C758" i="6"/>
  <c r="F758" i="6"/>
  <c r="X758" i="6"/>
  <c r="C759" i="6"/>
  <c r="I759" i="6" s="1"/>
  <c r="D759" i="6"/>
  <c r="E759" i="6"/>
  <c r="F759" i="6"/>
  <c r="C760" i="6"/>
  <c r="F760" i="6"/>
  <c r="X760" i="6"/>
  <c r="C761" i="6"/>
  <c r="M761" i="6" s="1"/>
  <c r="D761" i="6"/>
  <c r="E761" i="6"/>
  <c r="F761" i="6"/>
  <c r="C762" i="6"/>
  <c r="F762" i="6"/>
  <c r="X762" i="6"/>
  <c r="C763" i="6"/>
  <c r="I763" i="6" s="1"/>
  <c r="D763" i="6"/>
  <c r="E763" i="6"/>
  <c r="F763" i="6"/>
  <c r="C764" i="6"/>
  <c r="I764" i="6" s="1"/>
  <c r="F764" i="6"/>
  <c r="X764" i="6"/>
  <c r="C765" i="6"/>
  <c r="O765" i="6" s="1"/>
  <c r="D765" i="6"/>
  <c r="E765" i="6"/>
  <c r="F765" i="6"/>
  <c r="C766" i="6"/>
  <c r="F766" i="6"/>
  <c r="X766" i="6"/>
  <c r="C767" i="6"/>
  <c r="J767" i="6" s="1"/>
  <c r="D767" i="6"/>
  <c r="E767" i="6"/>
  <c r="F767" i="6"/>
  <c r="C768" i="6"/>
  <c r="I768" i="6" s="1"/>
  <c r="F768" i="6"/>
  <c r="X768" i="6"/>
  <c r="C769" i="6"/>
  <c r="D769" i="6"/>
  <c r="E769" i="6"/>
  <c r="F769" i="6"/>
  <c r="I769" i="6"/>
  <c r="C770" i="6"/>
  <c r="M770" i="6" s="1"/>
  <c r="F770" i="6"/>
  <c r="X770" i="6"/>
  <c r="C771" i="6"/>
  <c r="I771" i="6" s="1"/>
  <c r="D771" i="6"/>
  <c r="E771" i="6"/>
  <c r="F771" i="6"/>
  <c r="C772" i="6"/>
  <c r="F772" i="6"/>
  <c r="X772" i="6"/>
  <c r="C773" i="6"/>
  <c r="J773" i="6" s="1"/>
  <c r="D773" i="6"/>
  <c r="E773" i="6"/>
  <c r="F773" i="6"/>
  <c r="C774" i="6"/>
  <c r="I774" i="6" s="1"/>
  <c r="F774" i="6"/>
  <c r="X774" i="6"/>
  <c r="C775" i="6"/>
  <c r="I775" i="6" s="1"/>
  <c r="D775" i="6"/>
  <c r="E775" i="6"/>
  <c r="F775" i="6"/>
  <c r="C776" i="6"/>
  <c r="M776" i="6" s="1"/>
  <c r="F776" i="6"/>
  <c r="X776" i="6"/>
  <c r="C777" i="6"/>
  <c r="J777" i="6" s="1"/>
  <c r="D777" i="6"/>
  <c r="E777" i="6"/>
  <c r="F777" i="6"/>
  <c r="C778" i="6"/>
  <c r="M778" i="6" s="1"/>
  <c r="F778" i="6"/>
  <c r="X778" i="6"/>
  <c r="C779" i="6"/>
  <c r="I779" i="6" s="1"/>
  <c r="D779" i="6"/>
  <c r="E779" i="6"/>
  <c r="F779" i="6"/>
  <c r="C780" i="6"/>
  <c r="F780" i="6"/>
  <c r="X780" i="6"/>
  <c r="C781" i="6"/>
  <c r="J781" i="6" s="1"/>
  <c r="D781" i="6"/>
  <c r="E781" i="6"/>
  <c r="F781" i="6"/>
  <c r="C782" i="6"/>
  <c r="O782" i="6" s="1"/>
  <c r="F782" i="6"/>
  <c r="X782" i="6"/>
  <c r="C783" i="6"/>
  <c r="O783" i="6" s="1"/>
  <c r="D783" i="6"/>
  <c r="E783" i="6"/>
  <c r="F783" i="6"/>
  <c r="C784" i="6"/>
  <c r="F784" i="6"/>
  <c r="X784" i="6"/>
  <c r="C785" i="6"/>
  <c r="D785" i="6"/>
  <c r="E785" i="6"/>
  <c r="F785" i="6"/>
  <c r="C786" i="6"/>
  <c r="F786" i="6"/>
  <c r="X786" i="6"/>
  <c r="C787" i="6"/>
  <c r="O787" i="6" s="1"/>
  <c r="D787" i="6"/>
  <c r="E787" i="6"/>
  <c r="F787" i="6"/>
  <c r="C788" i="6"/>
  <c r="M788" i="6" s="1"/>
  <c r="F788" i="6"/>
  <c r="X788" i="6"/>
  <c r="C789" i="6"/>
  <c r="I789" i="6" s="1"/>
  <c r="D789" i="6"/>
  <c r="E789" i="6"/>
  <c r="F789" i="6"/>
  <c r="C790" i="6"/>
  <c r="K790" i="6" s="1"/>
  <c r="F790" i="6"/>
  <c r="X790" i="6"/>
  <c r="C791" i="6"/>
  <c r="K791" i="6" s="1"/>
  <c r="D791" i="6"/>
  <c r="E791" i="6"/>
  <c r="F791" i="6"/>
  <c r="C792" i="6"/>
  <c r="M792" i="6" s="1"/>
  <c r="F792" i="6"/>
  <c r="X792" i="6"/>
  <c r="C793" i="6"/>
  <c r="I793" i="6" s="1"/>
  <c r="D793" i="6"/>
  <c r="E793" i="6"/>
  <c r="F793" i="6"/>
  <c r="C794" i="6"/>
  <c r="M794" i="6" s="1"/>
  <c r="F794" i="6"/>
  <c r="X794" i="6"/>
  <c r="C795" i="6"/>
  <c r="D795" i="6"/>
  <c r="E795" i="6"/>
  <c r="F795" i="6"/>
  <c r="C796" i="6"/>
  <c r="K796" i="6" s="1"/>
  <c r="F796" i="6"/>
  <c r="X796" i="6"/>
  <c r="C797" i="6"/>
  <c r="I797" i="6" s="1"/>
  <c r="D797" i="6"/>
  <c r="E797" i="6"/>
  <c r="F797" i="6"/>
  <c r="C798" i="6"/>
  <c r="K798" i="6" s="1"/>
  <c r="F798" i="6"/>
  <c r="X798" i="6"/>
  <c r="C799" i="6"/>
  <c r="D799" i="6"/>
  <c r="E799" i="6"/>
  <c r="F799" i="6"/>
  <c r="C800" i="6"/>
  <c r="I800" i="6" s="1"/>
  <c r="F800" i="6"/>
  <c r="X800" i="6"/>
  <c r="C801" i="6"/>
  <c r="D801" i="6"/>
  <c r="E801" i="6"/>
  <c r="F801" i="6"/>
  <c r="C802" i="6"/>
  <c r="K802" i="6" s="1"/>
  <c r="F802" i="6"/>
  <c r="X802" i="6"/>
  <c r="C803" i="6"/>
  <c r="O803" i="6" s="1"/>
  <c r="D803" i="6"/>
  <c r="E803" i="6"/>
  <c r="F803" i="6"/>
  <c r="C804" i="6"/>
  <c r="K804" i="6" s="1"/>
  <c r="F804" i="6"/>
  <c r="X804" i="6"/>
  <c r="C805" i="6"/>
  <c r="D805" i="6"/>
  <c r="E805" i="6"/>
  <c r="F805" i="6"/>
  <c r="C806" i="6"/>
  <c r="F806" i="6"/>
  <c r="X806" i="6"/>
  <c r="C807" i="6"/>
  <c r="D807" i="6"/>
  <c r="E807" i="6"/>
  <c r="F807" i="6"/>
  <c r="C808" i="6"/>
  <c r="M808" i="6" s="1"/>
  <c r="F808" i="6"/>
  <c r="X808" i="6"/>
  <c r="C809" i="6"/>
  <c r="I809" i="6" s="1"/>
  <c r="D809" i="6"/>
  <c r="E809" i="6"/>
  <c r="F809" i="6"/>
  <c r="C810" i="6"/>
  <c r="M810" i="6" s="1"/>
  <c r="F810" i="6"/>
  <c r="X810" i="6"/>
  <c r="C811" i="6"/>
  <c r="D811" i="6"/>
  <c r="E811" i="6"/>
  <c r="F811" i="6"/>
  <c r="C812" i="6"/>
  <c r="F812" i="6"/>
  <c r="X812" i="6"/>
  <c r="C813" i="6"/>
  <c r="I813" i="6" s="1"/>
  <c r="D813" i="6"/>
  <c r="E813" i="6"/>
  <c r="F813" i="6"/>
  <c r="C814" i="6"/>
  <c r="F814" i="6"/>
  <c r="X814" i="6"/>
  <c r="C815" i="6"/>
  <c r="D815" i="6"/>
  <c r="E815" i="6"/>
  <c r="F815" i="6"/>
  <c r="C816" i="6"/>
  <c r="K816" i="6" s="1"/>
  <c r="F816" i="6"/>
  <c r="X816" i="6"/>
  <c r="C817" i="6"/>
  <c r="D817" i="6"/>
  <c r="E817" i="6"/>
  <c r="F817" i="6"/>
  <c r="C818" i="6"/>
  <c r="M818" i="6" s="1"/>
  <c r="F818" i="6"/>
  <c r="X818" i="6"/>
  <c r="C819" i="6"/>
  <c r="D819" i="6"/>
  <c r="E819" i="6"/>
  <c r="F819" i="6"/>
  <c r="C820" i="6"/>
  <c r="K820" i="6" s="1"/>
  <c r="F820" i="6"/>
  <c r="X820" i="6"/>
  <c r="C821" i="6"/>
  <c r="I821" i="6" s="1"/>
  <c r="D821" i="6"/>
  <c r="E821" i="6"/>
  <c r="F821" i="6"/>
  <c r="C822" i="6"/>
  <c r="O822" i="6" s="1"/>
  <c r="F822" i="6"/>
  <c r="X822" i="6"/>
  <c r="C823" i="6"/>
  <c r="K823" i="6" s="1"/>
  <c r="D823" i="6"/>
  <c r="E823" i="6"/>
  <c r="F823" i="6"/>
  <c r="C824" i="6"/>
  <c r="F824" i="6"/>
  <c r="X824" i="6"/>
  <c r="C825" i="6"/>
  <c r="I825" i="6" s="1"/>
  <c r="D825" i="6"/>
  <c r="E825" i="6"/>
  <c r="F825" i="6"/>
  <c r="C826" i="6"/>
  <c r="M826" i="6" s="1"/>
  <c r="F826" i="6"/>
  <c r="X826" i="6"/>
  <c r="C827" i="6"/>
  <c r="D827" i="6"/>
  <c r="E827" i="6"/>
  <c r="F827" i="6"/>
  <c r="C828" i="6"/>
  <c r="M828" i="6" s="1"/>
  <c r="F828" i="6"/>
  <c r="X828" i="6"/>
  <c r="C829" i="6"/>
  <c r="I829" i="6" s="1"/>
  <c r="D829" i="6"/>
  <c r="E829" i="6"/>
  <c r="F829" i="6"/>
  <c r="C830" i="6"/>
  <c r="G831" i="6" s="1"/>
  <c r="F830" i="6"/>
  <c r="X830" i="6"/>
  <c r="C831" i="6"/>
  <c r="O831" i="6" s="1"/>
  <c r="D831" i="6"/>
  <c r="E831" i="6"/>
  <c r="F831" i="6"/>
  <c r="C832" i="6"/>
  <c r="F832" i="6"/>
  <c r="X832" i="6"/>
  <c r="C833" i="6"/>
  <c r="D833" i="6"/>
  <c r="E833" i="6"/>
  <c r="F833" i="6"/>
  <c r="C834" i="6"/>
  <c r="M834" i="6" s="1"/>
  <c r="F834" i="6"/>
  <c r="X834" i="6"/>
  <c r="C835" i="6"/>
  <c r="O835" i="6" s="1"/>
  <c r="D835" i="6"/>
  <c r="E835" i="6"/>
  <c r="F835" i="6"/>
  <c r="C836" i="6"/>
  <c r="F836" i="6"/>
  <c r="X836" i="6"/>
  <c r="C837" i="6"/>
  <c r="D837" i="6"/>
  <c r="E837" i="6"/>
  <c r="F837" i="6"/>
  <c r="C838" i="6"/>
  <c r="F838" i="6"/>
  <c r="X838" i="6"/>
  <c r="C839" i="6"/>
  <c r="K839" i="6" s="1"/>
  <c r="D839" i="6"/>
  <c r="E839" i="6"/>
  <c r="F839" i="6"/>
  <c r="C840" i="6"/>
  <c r="M840" i="6" s="1"/>
  <c r="F840" i="6"/>
  <c r="X840" i="6"/>
  <c r="C841" i="6"/>
  <c r="I841" i="6" s="1"/>
  <c r="D841" i="6"/>
  <c r="E841" i="6"/>
  <c r="F841" i="6"/>
  <c r="C842" i="6"/>
  <c r="O842" i="6" s="1"/>
  <c r="F842" i="6"/>
  <c r="X842" i="6"/>
  <c r="C843" i="6"/>
  <c r="O843" i="6" s="1"/>
  <c r="D843" i="6"/>
  <c r="E843" i="6"/>
  <c r="F843" i="6"/>
  <c r="C844" i="6"/>
  <c r="K844" i="6" s="1"/>
  <c r="F844" i="6"/>
  <c r="X844" i="6"/>
  <c r="C845" i="6"/>
  <c r="D845" i="6"/>
  <c r="E845" i="6"/>
  <c r="F845" i="6"/>
  <c r="C846" i="6"/>
  <c r="F846" i="6"/>
  <c r="X846" i="6"/>
  <c r="C847" i="6"/>
  <c r="K847" i="6" s="1"/>
  <c r="D847" i="6"/>
  <c r="E847" i="6"/>
  <c r="F847" i="6"/>
  <c r="C848" i="6"/>
  <c r="K848" i="6" s="1"/>
  <c r="F848" i="6"/>
  <c r="X848" i="6"/>
  <c r="C849" i="6"/>
  <c r="I849" i="6" s="1"/>
  <c r="D849" i="6"/>
  <c r="E849" i="6"/>
  <c r="F849" i="6"/>
  <c r="C850" i="6"/>
  <c r="F850" i="6"/>
  <c r="X850" i="6"/>
  <c r="C851" i="6"/>
  <c r="O851" i="6" s="1"/>
  <c r="D851" i="6"/>
  <c r="E851" i="6"/>
  <c r="F851" i="6"/>
  <c r="C852" i="6"/>
  <c r="M852" i="6" s="1"/>
  <c r="F852" i="6"/>
  <c r="X852" i="6"/>
  <c r="C853" i="6"/>
  <c r="I853" i="6" s="1"/>
  <c r="D853" i="6"/>
  <c r="E853" i="6"/>
  <c r="F853" i="6"/>
  <c r="C854" i="6"/>
  <c r="M854" i="6" s="1"/>
  <c r="F854" i="6"/>
  <c r="X854" i="6"/>
  <c r="C855" i="6"/>
  <c r="K855" i="6" s="1"/>
  <c r="D855" i="6"/>
  <c r="E855" i="6"/>
  <c r="F855" i="6"/>
  <c r="C856" i="6"/>
  <c r="F856" i="6"/>
  <c r="X856" i="6"/>
  <c r="C857" i="6"/>
  <c r="I857" i="6" s="1"/>
  <c r="D857" i="6"/>
  <c r="E857" i="6"/>
  <c r="F857" i="6"/>
  <c r="O857" i="6"/>
  <c r="C858" i="6"/>
  <c r="F858" i="6"/>
  <c r="X858" i="6"/>
  <c r="C859" i="6"/>
  <c r="O859" i="6" s="1"/>
  <c r="D859" i="6"/>
  <c r="E859" i="6"/>
  <c r="F859" i="6"/>
  <c r="C860" i="6"/>
  <c r="M860" i="6" s="1"/>
  <c r="F860" i="6"/>
  <c r="X860" i="6"/>
  <c r="C861" i="6"/>
  <c r="D861" i="6"/>
  <c r="E861" i="6"/>
  <c r="F861" i="6"/>
  <c r="C862" i="6"/>
  <c r="F862" i="6"/>
  <c r="X862" i="6"/>
  <c r="C863" i="6"/>
  <c r="D863" i="6"/>
  <c r="E863" i="6"/>
  <c r="F863" i="6"/>
  <c r="C864" i="6"/>
  <c r="M864" i="6" s="1"/>
  <c r="F864" i="6"/>
  <c r="X864" i="6"/>
  <c r="C865" i="6"/>
  <c r="D865" i="6"/>
  <c r="E865" i="6"/>
  <c r="F865" i="6"/>
  <c r="C866" i="6"/>
  <c r="K866" i="6" s="1"/>
  <c r="F866" i="6"/>
  <c r="X866" i="6"/>
  <c r="C867" i="6"/>
  <c r="K867" i="6" s="1"/>
  <c r="D867" i="6"/>
  <c r="E867" i="6"/>
  <c r="F867" i="6"/>
  <c r="C868" i="6"/>
  <c r="K868" i="6" s="1"/>
  <c r="F868" i="6"/>
  <c r="X868" i="6"/>
  <c r="C869" i="6"/>
  <c r="D869" i="6"/>
  <c r="E869" i="6"/>
  <c r="F869" i="6"/>
  <c r="C870" i="6"/>
  <c r="I870" i="6" s="1"/>
  <c r="F870" i="6"/>
  <c r="X870" i="6"/>
  <c r="C871" i="6"/>
  <c r="K871" i="6" s="1"/>
  <c r="D871" i="6"/>
  <c r="E871" i="6"/>
  <c r="F871" i="6"/>
  <c r="C872" i="6"/>
  <c r="K872" i="6" s="1"/>
  <c r="F872" i="6"/>
  <c r="X872" i="6"/>
  <c r="C873" i="6"/>
  <c r="I873" i="6" s="1"/>
  <c r="D873" i="6"/>
  <c r="E873" i="6"/>
  <c r="F873" i="6"/>
  <c r="C874" i="6"/>
  <c r="O874" i="6" s="1"/>
  <c r="F874" i="6"/>
  <c r="X874" i="6"/>
  <c r="C875" i="6"/>
  <c r="O875" i="6" s="1"/>
  <c r="D875" i="6"/>
  <c r="E875" i="6"/>
  <c r="F875" i="6"/>
  <c r="C876" i="6"/>
  <c r="K876" i="6" s="1"/>
  <c r="F876" i="6"/>
  <c r="X876" i="6"/>
  <c r="C877" i="6"/>
  <c r="D877" i="6"/>
  <c r="E877" i="6"/>
  <c r="F877" i="6"/>
  <c r="C878" i="6"/>
  <c r="F878" i="6"/>
  <c r="X878" i="6"/>
  <c r="C879" i="6"/>
  <c r="D879" i="6"/>
  <c r="E879" i="6"/>
  <c r="F879" i="6"/>
  <c r="C880" i="6"/>
  <c r="K880" i="6" s="1"/>
  <c r="F880" i="6"/>
  <c r="X880" i="6"/>
  <c r="C881" i="6"/>
  <c r="D881" i="6"/>
  <c r="E881" i="6"/>
  <c r="F881" i="6"/>
  <c r="C882" i="6"/>
  <c r="F882" i="6"/>
  <c r="X882" i="6"/>
  <c r="C883" i="6"/>
  <c r="O883" i="6" s="1"/>
  <c r="D883" i="6"/>
  <c r="E883" i="6"/>
  <c r="F883" i="6"/>
  <c r="C884" i="6"/>
  <c r="K884" i="6" s="1"/>
  <c r="F884" i="6"/>
  <c r="X884" i="6"/>
  <c r="C885" i="6"/>
  <c r="D885" i="6"/>
  <c r="E885" i="6"/>
  <c r="F885" i="6"/>
  <c r="C886" i="6"/>
  <c r="F886" i="6"/>
  <c r="X886" i="6"/>
  <c r="C887" i="6"/>
  <c r="K887" i="6" s="1"/>
  <c r="D887" i="6"/>
  <c r="E887" i="6"/>
  <c r="F887" i="6"/>
  <c r="C888" i="6"/>
  <c r="F888" i="6"/>
  <c r="X888" i="6"/>
  <c r="C889" i="6"/>
  <c r="I889" i="6" s="1"/>
  <c r="D889" i="6"/>
  <c r="E889" i="6"/>
  <c r="F889" i="6"/>
  <c r="C890" i="6"/>
  <c r="I890" i="6" s="1"/>
  <c r="F890" i="6"/>
  <c r="X890" i="6"/>
  <c r="C891" i="6"/>
  <c r="O891" i="6" s="1"/>
  <c r="D891" i="6"/>
  <c r="E891" i="6"/>
  <c r="F891" i="6"/>
  <c r="C892" i="6"/>
  <c r="F892" i="6"/>
  <c r="X892" i="6"/>
  <c r="C893" i="6"/>
  <c r="D893" i="6"/>
  <c r="E893" i="6"/>
  <c r="F893" i="6"/>
  <c r="C894" i="6"/>
  <c r="F894" i="6"/>
  <c r="X894" i="6"/>
  <c r="C895" i="6"/>
  <c r="K895" i="6" s="1"/>
  <c r="D895" i="6"/>
  <c r="E895" i="6"/>
  <c r="F895" i="6"/>
  <c r="C896" i="6"/>
  <c r="M896" i="6" s="1"/>
  <c r="F896" i="6"/>
  <c r="X896" i="6"/>
  <c r="C897" i="6"/>
  <c r="I897" i="6" s="1"/>
  <c r="D897" i="6"/>
  <c r="E897" i="6"/>
  <c r="F897" i="6"/>
  <c r="C898" i="6"/>
  <c r="O898" i="6" s="1"/>
  <c r="F898" i="6"/>
  <c r="X898" i="6"/>
  <c r="C899" i="6"/>
  <c r="D899" i="6"/>
  <c r="E899" i="6"/>
  <c r="F899" i="6"/>
  <c r="C900" i="6"/>
  <c r="K900" i="6" s="1"/>
  <c r="F900" i="6"/>
  <c r="X900" i="6"/>
  <c r="C901" i="6"/>
  <c r="D901" i="6"/>
  <c r="E901" i="6"/>
  <c r="F901" i="6"/>
  <c r="C902" i="6"/>
  <c r="I902" i="6" s="1"/>
  <c r="F902" i="6"/>
  <c r="X902" i="6"/>
  <c r="C903" i="6"/>
  <c r="K903" i="6" s="1"/>
  <c r="D903" i="6"/>
  <c r="E903" i="6"/>
  <c r="F903" i="6"/>
  <c r="C904" i="6"/>
  <c r="F904" i="6"/>
  <c r="X904" i="6"/>
  <c r="C905" i="6"/>
  <c r="I905" i="6" s="1"/>
  <c r="D905" i="6"/>
  <c r="E905" i="6"/>
  <c r="F905" i="6"/>
  <c r="C906" i="6"/>
  <c r="I906" i="6" s="1"/>
  <c r="F906" i="6"/>
  <c r="X906" i="6"/>
  <c r="C907" i="6"/>
  <c r="O907" i="6" s="1"/>
  <c r="D907" i="6"/>
  <c r="E907" i="6"/>
  <c r="F907" i="6"/>
  <c r="C908" i="6"/>
  <c r="K908" i="6" s="1"/>
  <c r="F908" i="6"/>
  <c r="X908" i="6"/>
  <c r="C909" i="6"/>
  <c r="D909" i="6"/>
  <c r="E909" i="6"/>
  <c r="F909" i="6"/>
  <c r="C910" i="6"/>
  <c r="O910" i="6" s="1"/>
  <c r="F910" i="6"/>
  <c r="X910" i="6"/>
  <c r="C911" i="6"/>
  <c r="K911" i="6" s="1"/>
  <c r="D911" i="6"/>
  <c r="E911" i="6"/>
  <c r="F911" i="6"/>
  <c r="C912" i="6"/>
  <c r="I912" i="6" s="1"/>
  <c r="F912" i="6"/>
  <c r="X912" i="6"/>
  <c r="C913" i="6"/>
  <c r="O913" i="6" s="1"/>
  <c r="D913" i="6"/>
  <c r="E913" i="6"/>
  <c r="F913" i="6"/>
  <c r="C914" i="6"/>
  <c r="M914" i="6" s="1"/>
  <c r="F914" i="6"/>
  <c r="X914" i="6"/>
  <c r="C915" i="6"/>
  <c r="K915" i="6" s="1"/>
  <c r="D915" i="6"/>
  <c r="E915" i="6"/>
  <c r="F915" i="6"/>
  <c r="C916" i="6"/>
  <c r="F916" i="6"/>
  <c r="X916" i="6"/>
  <c r="C917" i="6"/>
  <c r="M917" i="6" s="1"/>
  <c r="D917" i="6"/>
  <c r="E917" i="6"/>
  <c r="F917" i="6"/>
  <c r="C918" i="6"/>
  <c r="M918" i="6" s="1"/>
  <c r="F918" i="6"/>
  <c r="X918" i="6"/>
  <c r="C919" i="6"/>
  <c r="K919" i="6" s="1"/>
  <c r="D919" i="6"/>
  <c r="E919" i="6"/>
  <c r="F919" i="6"/>
  <c r="C920" i="6"/>
  <c r="I920" i="6" s="1"/>
  <c r="F920" i="6"/>
  <c r="X920" i="6"/>
  <c r="C921" i="6"/>
  <c r="M921" i="6" s="1"/>
  <c r="D921" i="6"/>
  <c r="E921" i="6"/>
  <c r="F921" i="6"/>
  <c r="C922" i="6"/>
  <c r="O922" i="6" s="1"/>
  <c r="F922" i="6"/>
  <c r="X922" i="6"/>
  <c r="C923" i="6"/>
  <c r="M923" i="6" s="1"/>
  <c r="D923" i="6"/>
  <c r="E923" i="6"/>
  <c r="F923" i="6"/>
  <c r="C924" i="6"/>
  <c r="F924" i="6"/>
  <c r="X924" i="6"/>
  <c r="C925" i="6"/>
  <c r="N925" i="6" s="1"/>
  <c r="D925" i="6"/>
  <c r="E925" i="6"/>
  <c r="F925" i="6"/>
  <c r="C926" i="6"/>
  <c r="M926" i="6" s="1"/>
  <c r="F926" i="6"/>
  <c r="X926" i="6"/>
  <c r="C927" i="6"/>
  <c r="H927" i="6" s="1"/>
  <c r="D927" i="6"/>
  <c r="E927" i="6"/>
  <c r="F927" i="6"/>
  <c r="C928" i="6"/>
  <c r="I928" i="6" s="1"/>
  <c r="F928" i="6"/>
  <c r="X928" i="6"/>
  <c r="C929" i="6"/>
  <c r="N929" i="6" s="1"/>
  <c r="D929" i="6"/>
  <c r="E929" i="6"/>
  <c r="F929" i="6"/>
  <c r="C930" i="6"/>
  <c r="F930" i="6"/>
  <c r="X930" i="6"/>
  <c r="C931" i="6"/>
  <c r="N931" i="6" s="1"/>
  <c r="D931" i="6"/>
  <c r="E931" i="6"/>
  <c r="F931" i="6"/>
  <c r="C932" i="6"/>
  <c r="F932" i="6"/>
  <c r="X932" i="6"/>
  <c r="C933" i="6"/>
  <c r="L933" i="6" s="1"/>
  <c r="D933" i="6"/>
  <c r="E933" i="6"/>
  <c r="F933" i="6"/>
  <c r="C934" i="6"/>
  <c r="I934" i="6" s="1"/>
  <c r="F934" i="6"/>
  <c r="X934" i="6"/>
  <c r="C935" i="6"/>
  <c r="P935" i="6" s="1"/>
  <c r="D935" i="6"/>
  <c r="E935" i="6"/>
  <c r="F935" i="6"/>
  <c r="C936" i="6"/>
  <c r="F936" i="6"/>
  <c r="X936" i="6"/>
  <c r="C937" i="6"/>
  <c r="K937" i="6" s="1"/>
  <c r="D937" i="6"/>
  <c r="E937" i="6"/>
  <c r="F937" i="6"/>
  <c r="C938" i="6"/>
  <c r="N938" i="6" s="1"/>
  <c r="F938" i="6"/>
  <c r="X938" i="6"/>
  <c r="C939" i="6"/>
  <c r="N939" i="6" s="1"/>
  <c r="D939" i="6"/>
  <c r="E939" i="6"/>
  <c r="F939" i="6"/>
  <c r="C940" i="6"/>
  <c r="F940" i="6"/>
  <c r="X940" i="6"/>
  <c r="C941" i="6"/>
  <c r="J941" i="6" s="1"/>
  <c r="D941" i="6"/>
  <c r="E941" i="6"/>
  <c r="F941" i="6"/>
  <c r="C942" i="6"/>
  <c r="H942" i="6" s="1"/>
  <c r="F942" i="6"/>
  <c r="X942" i="6"/>
  <c r="C943" i="6"/>
  <c r="O943" i="6" s="1"/>
  <c r="D943" i="6"/>
  <c r="E943" i="6"/>
  <c r="F943" i="6"/>
  <c r="C944" i="6"/>
  <c r="I944" i="6" s="1"/>
  <c r="F944" i="6"/>
  <c r="X944" i="6"/>
  <c r="C945" i="6"/>
  <c r="D945" i="6"/>
  <c r="E945" i="6"/>
  <c r="F945" i="6"/>
  <c r="J945" i="6"/>
  <c r="C946" i="6"/>
  <c r="N946" i="6" s="1"/>
  <c r="F946" i="6"/>
  <c r="X946" i="6"/>
  <c r="C947" i="6"/>
  <c r="D947" i="6"/>
  <c r="E947" i="6"/>
  <c r="F947" i="6"/>
  <c r="C948" i="6"/>
  <c r="H948" i="6" s="1"/>
  <c r="F948" i="6"/>
  <c r="X948" i="6"/>
  <c r="C949" i="6"/>
  <c r="J949" i="6" s="1"/>
  <c r="D949" i="6"/>
  <c r="E949" i="6"/>
  <c r="F949" i="6"/>
  <c r="C950" i="6"/>
  <c r="H950" i="6" s="1"/>
  <c r="F950" i="6"/>
  <c r="X950" i="6"/>
  <c r="C951" i="6"/>
  <c r="L951" i="6" s="1"/>
  <c r="D951" i="6"/>
  <c r="E951" i="6"/>
  <c r="F951" i="6"/>
  <c r="C952" i="6"/>
  <c r="I952" i="6" s="1"/>
  <c r="F952" i="6"/>
  <c r="X952" i="6"/>
  <c r="C953" i="6"/>
  <c r="K953" i="6" s="1"/>
  <c r="D953" i="6"/>
  <c r="E953" i="6"/>
  <c r="F953" i="6"/>
  <c r="C954" i="6"/>
  <c r="F954" i="6"/>
  <c r="X954" i="6"/>
  <c r="C955" i="6"/>
  <c r="D955" i="6"/>
  <c r="E955" i="6"/>
  <c r="F955" i="6"/>
  <c r="C956" i="6"/>
  <c r="L956" i="6" s="1"/>
  <c r="F956" i="6"/>
  <c r="X956" i="6"/>
  <c r="C957" i="6"/>
  <c r="D957" i="6"/>
  <c r="E957" i="6"/>
  <c r="F957" i="6"/>
  <c r="C958" i="6"/>
  <c r="H958" i="6" s="1"/>
  <c r="F958" i="6"/>
  <c r="X958" i="6"/>
  <c r="C959" i="6"/>
  <c r="H959" i="6" s="1"/>
  <c r="D959" i="6"/>
  <c r="E959" i="6"/>
  <c r="F959" i="6"/>
  <c r="C960" i="6"/>
  <c r="M960" i="6" s="1"/>
  <c r="F960" i="6"/>
  <c r="X960" i="6"/>
  <c r="C961" i="6"/>
  <c r="P961" i="6" s="1"/>
  <c r="D961" i="6"/>
  <c r="E961" i="6"/>
  <c r="F961" i="6"/>
  <c r="C962" i="6"/>
  <c r="N962" i="6" s="1"/>
  <c r="F962" i="6"/>
  <c r="X962" i="6"/>
  <c r="C963" i="6"/>
  <c r="D963" i="6"/>
  <c r="E963" i="6"/>
  <c r="F963" i="6"/>
  <c r="C964" i="6"/>
  <c r="F964" i="6"/>
  <c r="X964" i="6"/>
  <c r="C965" i="6"/>
  <c r="K965" i="6" s="1"/>
  <c r="D965" i="6"/>
  <c r="E965" i="6"/>
  <c r="F965" i="6"/>
  <c r="C966" i="6"/>
  <c r="N966" i="6" s="1"/>
  <c r="F966" i="6"/>
  <c r="X966" i="6"/>
  <c r="C967" i="6"/>
  <c r="D967" i="6"/>
  <c r="E967" i="6"/>
  <c r="F967" i="6"/>
  <c r="C968" i="6"/>
  <c r="I968" i="6" s="1"/>
  <c r="F968" i="6"/>
  <c r="X968" i="6"/>
  <c r="C969" i="6"/>
  <c r="K969" i="6" s="1"/>
  <c r="D969" i="6"/>
  <c r="E969" i="6"/>
  <c r="F969" i="6"/>
  <c r="C970" i="6"/>
  <c r="I970" i="6" s="1"/>
  <c r="F970" i="6"/>
  <c r="X970" i="6"/>
  <c r="C971" i="6"/>
  <c r="D971" i="6"/>
  <c r="E971" i="6"/>
  <c r="F971" i="6"/>
  <c r="C972" i="6"/>
  <c r="F972" i="6"/>
  <c r="X972" i="6"/>
  <c r="C973" i="6"/>
  <c r="K973" i="6" s="1"/>
  <c r="D973" i="6"/>
  <c r="E973" i="6"/>
  <c r="F973" i="6"/>
  <c r="C974" i="6"/>
  <c r="K974" i="6" s="1"/>
  <c r="F974" i="6"/>
  <c r="X974" i="6"/>
  <c r="C975" i="6"/>
  <c r="D975" i="6"/>
  <c r="E975" i="6"/>
  <c r="F975" i="6"/>
  <c r="C976" i="6"/>
  <c r="M976" i="6" s="1"/>
  <c r="F976" i="6"/>
  <c r="X976" i="6"/>
  <c r="C977" i="6"/>
  <c r="K977" i="6" s="1"/>
  <c r="D977" i="6"/>
  <c r="E977" i="6"/>
  <c r="F977" i="6"/>
  <c r="C978" i="6"/>
  <c r="I978" i="6" s="1"/>
  <c r="F978" i="6"/>
  <c r="X978" i="6"/>
  <c r="C979" i="6"/>
  <c r="D979" i="6"/>
  <c r="E979" i="6"/>
  <c r="F979" i="6"/>
  <c r="C980" i="6"/>
  <c r="I980" i="6" s="1"/>
  <c r="F980" i="6"/>
  <c r="X980" i="6"/>
  <c r="C981" i="6"/>
  <c r="K981" i="6" s="1"/>
  <c r="D981" i="6"/>
  <c r="E981" i="6"/>
  <c r="F981" i="6"/>
  <c r="C982" i="6"/>
  <c r="K982" i="6" s="1"/>
  <c r="F982" i="6"/>
  <c r="X982" i="6"/>
  <c r="C983" i="6"/>
  <c r="O983" i="6" s="1"/>
  <c r="D983" i="6"/>
  <c r="E983" i="6"/>
  <c r="F983" i="6"/>
  <c r="C984" i="6"/>
  <c r="J984" i="6" s="1"/>
  <c r="F984" i="6"/>
  <c r="X984" i="6"/>
  <c r="C985" i="6"/>
  <c r="D985" i="6"/>
  <c r="E985" i="6"/>
  <c r="F985" i="6"/>
  <c r="C986" i="6"/>
  <c r="J986" i="6" s="1"/>
  <c r="F986" i="6"/>
  <c r="X986" i="6"/>
  <c r="C987" i="6"/>
  <c r="D987" i="6"/>
  <c r="E987" i="6"/>
  <c r="F987" i="6"/>
  <c r="C988" i="6"/>
  <c r="O988" i="6" s="1"/>
  <c r="F988" i="6"/>
  <c r="X988" i="6"/>
  <c r="C989" i="6"/>
  <c r="K989" i="6" s="1"/>
  <c r="D989" i="6"/>
  <c r="E989" i="6"/>
  <c r="F989" i="6"/>
  <c r="C990" i="6"/>
  <c r="F990" i="6"/>
  <c r="X990" i="6"/>
  <c r="C991" i="6"/>
  <c r="D991" i="6"/>
  <c r="E991" i="6"/>
  <c r="F991" i="6"/>
  <c r="C992" i="6"/>
  <c r="F992" i="6"/>
  <c r="X992" i="6"/>
  <c r="C993" i="6"/>
  <c r="D993" i="6"/>
  <c r="E993" i="6"/>
  <c r="F993" i="6"/>
  <c r="C994" i="6"/>
  <c r="F994" i="6"/>
  <c r="X994" i="6"/>
  <c r="C995" i="6"/>
  <c r="O995" i="6" s="1"/>
  <c r="D995" i="6"/>
  <c r="E995" i="6"/>
  <c r="F995" i="6"/>
  <c r="C996" i="6"/>
  <c r="I996" i="6" s="1"/>
  <c r="F996" i="6"/>
  <c r="X996" i="6"/>
  <c r="C997" i="6"/>
  <c r="K997" i="6" s="1"/>
  <c r="D997" i="6"/>
  <c r="E997" i="6"/>
  <c r="F997" i="6"/>
  <c r="C998" i="6"/>
  <c r="F998" i="6"/>
  <c r="X998" i="6"/>
  <c r="C999" i="6"/>
  <c r="K999" i="6" s="1"/>
  <c r="D999" i="6"/>
  <c r="E999" i="6"/>
  <c r="F999" i="6"/>
  <c r="C1000" i="6"/>
  <c r="F1000" i="6"/>
  <c r="X1000" i="6"/>
  <c r="C1001" i="6"/>
  <c r="D1001" i="6"/>
  <c r="E1001" i="6"/>
  <c r="F1001" i="6"/>
  <c r="C1002" i="6"/>
  <c r="I1002" i="6" s="1"/>
  <c r="F1002" i="6"/>
  <c r="X1002" i="6"/>
  <c r="C1003" i="6"/>
  <c r="D1003" i="6"/>
  <c r="E1003" i="6"/>
  <c r="F1003" i="6"/>
  <c r="C1004" i="6"/>
  <c r="J1004" i="6" s="1"/>
  <c r="F1004" i="6"/>
  <c r="X1004" i="6"/>
  <c r="C1005" i="6"/>
  <c r="O1005" i="6" s="1"/>
  <c r="D1005" i="6"/>
  <c r="E1005" i="6"/>
  <c r="F1005" i="6"/>
  <c r="C1006" i="6"/>
  <c r="K1006" i="6" s="1"/>
  <c r="F1006" i="6"/>
  <c r="X1006" i="6"/>
  <c r="C1007" i="6"/>
  <c r="O1007" i="6" s="1"/>
  <c r="D1007" i="6"/>
  <c r="E1007" i="6"/>
  <c r="F1007" i="6"/>
  <c r="C1008" i="6"/>
  <c r="O1008" i="6" s="1"/>
  <c r="F1008" i="6"/>
  <c r="X1008" i="6"/>
  <c r="C1009" i="6"/>
  <c r="I1009" i="6" s="1"/>
  <c r="D1009" i="6"/>
  <c r="E1009" i="6"/>
  <c r="F1009" i="6"/>
  <c r="C1010" i="6"/>
  <c r="M1010" i="6" s="1"/>
  <c r="F1010" i="6"/>
  <c r="X1010" i="6"/>
  <c r="C1011" i="6"/>
  <c r="O1011" i="6" s="1"/>
  <c r="D1011" i="6"/>
  <c r="E1011" i="6"/>
  <c r="F1011" i="6"/>
  <c r="C1012" i="6"/>
  <c r="F1012" i="6"/>
  <c r="X1012" i="6"/>
  <c r="C1013" i="6"/>
  <c r="I1013" i="6" s="1"/>
  <c r="D1013" i="6"/>
  <c r="E1013" i="6"/>
  <c r="F1013" i="6"/>
  <c r="C1014" i="6"/>
  <c r="I1014" i="6" s="1"/>
  <c r="F1014" i="6"/>
  <c r="X1014" i="6"/>
  <c r="C1015" i="6"/>
  <c r="O1015" i="6" s="1"/>
  <c r="D1015" i="6"/>
  <c r="E1015" i="6"/>
  <c r="F1015" i="6"/>
  <c r="C1016" i="6"/>
  <c r="F1016" i="6"/>
  <c r="X1016" i="6"/>
  <c r="C1017" i="6"/>
  <c r="D1017" i="6"/>
  <c r="E1017" i="6"/>
  <c r="F1017" i="6"/>
  <c r="C1018" i="6"/>
  <c r="F1018" i="6"/>
  <c r="X1018" i="6"/>
  <c r="C1019" i="6"/>
  <c r="O1019" i="6" s="1"/>
  <c r="D1019" i="6"/>
  <c r="E1019" i="6"/>
  <c r="F1019" i="6"/>
  <c r="C1020" i="6"/>
  <c r="F1020" i="6"/>
  <c r="X1020" i="6"/>
  <c r="C1021" i="6"/>
  <c r="D1021" i="6"/>
  <c r="E1021" i="6"/>
  <c r="F1021" i="6"/>
  <c r="C1022" i="6"/>
  <c r="K1022" i="6" s="1"/>
  <c r="F1022" i="6"/>
  <c r="X1022" i="6"/>
  <c r="C1023" i="6"/>
  <c r="O1023" i="6" s="1"/>
  <c r="D1023" i="6"/>
  <c r="E1023" i="6"/>
  <c r="F1023" i="6"/>
  <c r="C1024" i="6"/>
  <c r="I1024" i="6" s="1"/>
  <c r="F1024" i="6"/>
  <c r="X1024" i="6"/>
  <c r="C1025" i="6"/>
  <c r="K1025" i="6" s="1"/>
  <c r="D1025" i="6"/>
  <c r="E1025" i="6"/>
  <c r="F1025" i="6"/>
  <c r="C1026" i="6"/>
  <c r="F1026" i="6"/>
  <c r="X1026" i="6"/>
  <c r="C1027" i="6"/>
  <c r="O1027" i="6" s="1"/>
  <c r="D1027" i="6"/>
  <c r="E1027" i="6"/>
  <c r="F1027" i="6"/>
  <c r="C1028" i="6"/>
  <c r="K1028" i="6" s="1"/>
  <c r="F1028" i="6"/>
  <c r="X1028" i="6"/>
  <c r="C1029" i="6"/>
  <c r="I1029" i="6" s="1"/>
  <c r="D1029" i="6"/>
  <c r="E1029" i="6"/>
  <c r="F1029" i="6"/>
  <c r="C1030" i="6"/>
  <c r="O1030" i="6" s="1"/>
  <c r="F1030" i="6"/>
  <c r="X1030" i="6"/>
  <c r="C1031" i="6"/>
  <c r="O1031" i="6" s="1"/>
  <c r="D1031" i="6"/>
  <c r="E1031" i="6"/>
  <c r="F1031" i="6"/>
  <c r="C1032" i="6"/>
  <c r="M1032" i="6" s="1"/>
  <c r="F1032" i="6"/>
  <c r="X1032" i="6"/>
  <c r="C1033" i="6"/>
  <c r="M1033" i="6" s="1"/>
  <c r="D1033" i="6"/>
  <c r="E1033" i="6"/>
  <c r="F1033" i="6"/>
  <c r="C1034" i="6"/>
  <c r="J1034" i="6" s="1"/>
  <c r="F1034" i="6"/>
  <c r="X1034" i="6"/>
  <c r="C1035" i="6"/>
  <c r="K1035" i="6" s="1"/>
  <c r="D1035" i="6"/>
  <c r="E1035" i="6"/>
  <c r="F1035" i="6"/>
  <c r="C1036" i="6"/>
  <c r="N1036" i="6" s="1"/>
  <c r="F1036" i="6"/>
  <c r="X1036" i="6"/>
  <c r="C1037" i="6"/>
  <c r="J1037" i="6" s="1"/>
  <c r="D1037" i="6"/>
  <c r="E1037" i="6"/>
  <c r="F1037" i="6"/>
  <c r="C1038" i="6"/>
  <c r="F1038" i="6"/>
  <c r="X1038" i="6"/>
  <c r="C1039" i="6"/>
  <c r="I1039" i="6" s="1"/>
  <c r="D1039" i="6"/>
  <c r="E1039" i="6"/>
  <c r="F1039" i="6"/>
  <c r="C1040" i="6"/>
  <c r="I1040" i="6" s="1"/>
  <c r="F1040" i="6"/>
  <c r="X1040" i="6"/>
  <c r="C1041" i="6"/>
  <c r="M1041" i="6" s="1"/>
  <c r="D1041" i="6"/>
  <c r="E1041" i="6"/>
  <c r="F1041" i="6"/>
  <c r="C1042" i="6"/>
  <c r="J1042" i="6" s="1"/>
  <c r="F1042" i="6"/>
  <c r="X1042" i="6"/>
  <c r="C1043" i="6"/>
  <c r="J1043" i="6" s="1"/>
  <c r="D1043" i="6"/>
  <c r="E1043" i="6"/>
  <c r="F1043" i="6"/>
  <c r="C1044" i="6"/>
  <c r="F1044" i="6"/>
  <c r="X1044" i="6"/>
  <c r="C1045" i="6"/>
  <c r="D1045" i="6"/>
  <c r="E1045" i="6"/>
  <c r="F1045" i="6"/>
  <c r="C1046" i="6"/>
  <c r="F1046" i="6"/>
  <c r="X1046" i="6"/>
  <c r="C1047" i="6"/>
  <c r="I1047" i="6" s="1"/>
  <c r="D1047" i="6"/>
  <c r="E1047" i="6"/>
  <c r="F1047" i="6"/>
  <c r="C1048" i="6"/>
  <c r="I1048" i="6" s="1"/>
  <c r="F1048" i="6"/>
  <c r="X1048" i="6"/>
  <c r="C1049" i="6"/>
  <c r="M1049" i="6" s="1"/>
  <c r="D1049" i="6"/>
  <c r="E1049" i="6"/>
  <c r="F1049" i="6"/>
  <c r="C1050" i="6"/>
  <c r="J1050" i="6" s="1"/>
  <c r="F1050" i="6"/>
  <c r="X1050" i="6"/>
  <c r="C1051" i="6"/>
  <c r="J1051" i="6" s="1"/>
  <c r="D1051" i="6"/>
  <c r="E1051" i="6"/>
  <c r="F1051" i="6"/>
  <c r="C1052" i="6"/>
  <c r="F1052" i="6"/>
  <c r="X1052" i="6"/>
  <c r="C1053" i="6"/>
  <c r="G1052" i="6" s="1"/>
  <c r="D1053" i="6"/>
  <c r="E1053" i="6"/>
  <c r="F1053" i="6"/>
  <c r="C1054" i="6"/>
  <c r="F1054" i="6"/>
  <c r="X1054" i="6"/>
  <c r="C1055" i="6"/>
  <c r="I1055" i="6" s="1"/>
  <c r="D1055" i="6"/>
  <c r="E1055" i="6"/>
  <c r="F1055" i="6"/>
  <c r="C1056" i="6"/>
  <c r="I1056" i="6" s="1"/>
  <c r="F1056" i="6"/>
  <c r="X1056" i="6"/>
  <c r="C1057" i="6"/>
  <c r="M1057" i="6" s="1"/>
  <c r="D1057" i="6"/>
  <c r="E1057" i="6"/>
  <c r="F1057" i="6"/>
  <c r="C1058" i="6"/>
  <c r="J1058" i="6" s="1"/>
  <c r="F1058" i="6"/>
  <c r="X1058" i="6"/>
  <c r="C1059" i="6"/>
  <c r="J1059" i="6" s="1"/>
  <c r="D1059" i="6"/>
  <c r="E1059" i="6"/>
  <c r="F1059" i="6"/>
  <c r="C1060" i="6"/>
  <c r="M1060" i="6" s="1"/>
  <c r="F1060" i="6"/>
  <c r="X1060" i="6"/>
  <c r="C1061" i="6"/>
  <c r="M1061" i="6" s="1"/>
  <c r="D1061" i="6"/>
  <c r="E1061" i="6"/>
  <c r="F1061" i="6"/>
  <c r="C1062" i="6"/>
  <c r="F1062" i="6"/>
  <c r="X1062" i="6"/>
  <c r="C1063" i="6"/>
  <c r="J1063" i="6" s="1"/>
  <c r="D1063" i="6"/>
  <c r="E1063" i="6"/>
  <c r="F1063" i="6"/>
  <c r="C1064" i="6"/>
  <c r="F1064" i="6"/>
  <c r="X1064" i="6"/>
  <c r="C1065" i="6"/>
  <c r="M1065" i="6" s="1"/>
  <c r="D1065" i="6"/>
  <c r="E1065" i="6"/>
  <c r="F1065" i="6"/>
  <c r="C1066" i="6"/>
  <c r="F1066" i="6"/>
  <c r="X1066" i="6"/>
  <c r="C1067" i="6"/>
  <c r="H1067" i="6" s="1"/>
  <c r="D1067" i="6"/>
  <c r="E1067" i="6"/>
  <c r="F1067" i="6"/>
  <c r="C1068" i="6"/>
  <c r="H1068" i="6" s="1"/>
  <c r="F1068" i="6"/>
  <c r="X1068" i="6"/>
  <c r="C1069" i="6"/>
  <c r="H1069" i="6" s="1"/>
  <c r="D1069" i="6"/>
  <c r="E1069" i="6"/>
  <c r="F1069" i="6"/>
  <c r="C1070" i="6"/>
  <c r="F1070" i="6"/>
  <c r="X1070" i="6"/>
  <c r="C1071" i="6"/>
  <c r="H1071" i="6" s="1"/>
  <c r="D1071" i="6"/>
  <c r="E1071" i="6"/>
  <c r="F1071" i="6"/>
  <c r="C1072" i="6"/>
  <c r="H1072" i="6" s="1"/>
  <c r="F1072" i="6"/>
  <c r="X1072" i="6"/>
  <c r="C1073" i="6"/>
  <c r="H1073" i="6" s="1"/>
  <c r="D1073" i="6"/>
  <c r="E1073" i="6"/>
  <c r="F1073" i="6"/>
  <c r="C1074" i="6"/>
  <c r="H1074" i="6" s="1"/>
  <c r="F1074" i="6"/>
  <c r="X1074" i="6"/>
  <c r="C1075" i="6"/>
  <c r="H1075" i="6" s="1"/>
  <c r="D1075" i="6"/>
  <c r="E1075" i="6"/>
  <c r="F1075" i="6"/>
  <c r="C1076" i="6"/>
  <c r="H1076" i="6" s="1"/>
  <c r="F1076" i="6"/>
  <c r="X1076" i="6"/>
  <c r="C1077" i="6"/>
  <c r="H1077" i="6" s="1"/>
  <c r="D1077" i="6"/>
  <c r="E1077" i="6"/>
  <c r="F1077" i="6"/>
  <c r="C1078" i="6"/>
  <c r="F1078" i="6"/>
  <c r="X1078" i="6"/>
  <c r="C1079" i="6"/>
  <c r="H1079" i="6" s="1"/>
  <c r="D1079" i="6"/>
  <c r="E1079" i="6"/>
  <c r="F1079" i="6"/>
  <c r="O1079" i="6"/>
  <c r="C1080" i="6"/>
  <c r="F1080" i="6"/>
  <c r="X1080" i="6"/>
  <c r="C1081" i="6"/>
  <c r="H1081" i="6" s="1"/>
  <c r="D1081" i="6"/>
  <c r="E1081" i="6"/>
  <c r="F1081" i="6"/>
  <c r="C1082" i="6"/>
  <c r="H1082" i="6" s="1"/>
  <c r="F1082" i="6"/>
  <c r="X1082" i="6"/>
  <c r="C1083" i="6"/>
  <c r="H1083" i="6" s="1"/>
  <c r="D1083" i="6"/>
  <c r="E1083" i="6"/>
  <c r="F1083" i="6"/>
  <c r="C1084" i="6"/>
  <c r="H1084" i="6" s="1"/>
  <c r="F1084" i="6"/>
  <c r="X1084" i="6"/>
  <c r="C1085" i="6"/>
  <c r="H1085" i="6" s="1"/>
  <c r="D1085" i="6"/>
  <c r="E1085" i="6"/>
  <c r="F1085" i="6"/>
  <c r="C1086" i="6"/>
  <c r="F1086" i="6"/>
  <c r="X1086" i="6"/>
  <c r="C1087" i="6"/>
  <c r="H1087" i="6" s="1"/>
  <c r="D1087" i="6"/>
  <c r="E1087" i="6"/>
  <c r="F1087" i="6"/>
  <c r="C1088" i="6"/>
  <c r="H1088" i="6" s="1"/>
  <c r="F1088" i="6"/>
  <c r="X1088" i="6"/>
  <c r="C1089" i="6"/>
  <c r="H1089" i="6" s="1"/>
  <c r="D1089" i="6"/>
  <c r="E1089" i="6"/>
  <c r="F1089" i="6"/>
  <c r="C1090" i="6"/>
  <c r="F1090" i="6"/>
  <c r="X1090" i="6"/>
  <c r="C1091" i="6"/>
  <c r="D1091" i="6"/>
  <c r="E1091" i="6"/>
  <c r="F1091" i="6"/>
  <c r="C1092" i="6"/>
  <c r="H1092" i="6" s="1"/>
  <c r="F1092" i="6"/>
  <c r="X1092" i="6"/>
  <c r="C1093" i="6"/>
  <c r="H1093" i="6" s="1"/>
  <c r="D1093" i="6"/>
  <c r="E1093" i="6"/>
  <c r="F1093" i="6"/>
  <c r="K1093" i="6"/>
  <c r="C1094" i="6"/>
  <c r="F1094" i="6"/>
  <c r="X1094" i="6"/>
  <c r="C1095" i="6"/>
  <c r="H1095" i="6" s="1"/>
  <c r="D1095" i="6"/>
  <c r="E1095" i="6"/>
  <c r="F1095" i="6"/>
  <c r="C1096" i="6"/>
  <c r="F1096" i="6"/>
  <c r="X1096" i="6"/>
  <c r="C1097" i="6"/>
  <c r="H1097" i="6" s="1"/>
  <c r="D1097" i="6"/>
  <c r="E1097" i="6"/>
  <c r="F1097" i="6"/>
  <c r="C1098" i="6"/>
  <c r="H1098" i="6" s="1"/>
  <c r="F1098" i="6"/>
  <c r="X1098" i="6"/>
  <c r="C1099" i="6"/>
  <c r="K1099" i="6" s="1"/>
  <c r="D1099" i="6"/>
  <c r="E1099" i="6"/>
  <c r="F1099" i="6"/>
  <c r="C1100" i="6"/>
  <c r="H1100" i="6" s="1"/>
  <c r="F1100" i="6"/>
  <c r="X1100" i="6"/>
  <c r="C1101" i="6"/>
  <c r="H1101" i="6" s="1"/>
  <c r="D1101" i="6"/>
  <c r="E1101" i="6"/>
  <c r="F1101" i="6"/>
  <c r="C1102" i="6"/>
  <c r="H1102" i="6" s="1"/>
  <c r="F1102" i="6"/>
  <c r="X1102" i="6"/>
  <c r="C1103" i="6"/>
  <c r="H1103" i="6" s="1"/>
  <c r="D1103" i="6"/>
  <c r="E1103" i="6"/>
  <c r="F1103" i="6"/>
  <c r="C1104" i="6"/>
  <c r="H1104" i="6" s="1"/>
  <c r="F1104" i="6"/>
  <c r="X1104" i="6"/>
  <c r="C1105" i="6"/>
  <c r="H1105" i="6" s="1"/>
  <c r="D1105" i="6"/>
  <c r="E1105" i="6"/>
  <c r="F1105" i="6"/>
  <c r="C1106" i="6"/>
  <c r="F1106" i="6"/>
  <c r="X1106" i="6"/>
  <c r="C1107" i="6"/>
  <c r="H1107" i="6" s="1"/>
  <c r="D1107" i="6"/>
  <c r="E1107" i="6"/>
  <c r="F1107" i="6"/>
  <c r="C1108" i="6"/>
  <c r="F1108" i="6"/>
  <c r="X1108" i="6"/>
  <c r="C1109" i="6"/>
  <c r="K1109" i="6" s="1"/>
  <c r="D1109" i="6"/>
  <c r="E1109" i="6"/>
  <c r="F1109" i="6"/>
  <c r="C1110" i="6"/>
  <c r="F1110" i="6"/>
  <c r="X1110" i="6"/>
  <c r="C1111" i="6"/>
  <c r="O1111" i="6" s="1"/>
  <c r="D1111" i="6"/>
  <c r="E1111" i="6"/>
  <c r="F1111" i="6"/>
  <c r="C1112" i="6"/>
  <c r="M1112" i="6" s="1"/>
  <c r="F1112" i="6"/>
  <c r="X1112" i="6"/>
  <c r="C1113" i="6"/>
  <c r="K1113" i="6" s="1"/>
  <c r="D1113" i="6"/>
  <c r="E1113" i="6"/>
  <c r="F1113" i="6"/>
  <c r="C1114" i="6"/>
  <c r="O1114" i="6" s="1"/>
  <c r="F1114" i="6"/>
  <c r="X1114" i="6"/>
  <c r="C1115" i="6"/>
  <c r="K1115" i="6" s="1"/>
  <c r="D1115" i="6"/>
  <c r="E1115" i="6"/>
  <c r="F1115" i="6"/>
  <c r="C1116" i="6"/>
  <c r="F1116" i="6"/>
  <c r="X1116" i="6"/>
  <c r="C1117" i="6"/>
  <c r="D1117" i="6"/>
  <c r="E1117" i="6"/>
  <c r="F1117" i="6"/>
  <c r="C1118" i="6"/>
  <c r="H1118" i="6" s="1"/>
  <c r="F1118" i="6"/>
  <c r="X1118" i="6"/>
  <c r="C1119" i="6"/>
  <c r="K1119" i="6" s="1"/>
  <c r="D1119" i="6"/>
  <c r="E1119" i="6"/>
  <c r="F1119" i="6"/>
  <c r="C1120" i="6"/>
  <c r="H1120" i="6" s="1"/>
  <c r="F1120" i="6"/>
  <c r="X1120" i="6"/>
  <c r="C1121" i="6"/>
  <c r="K1121" i="6" s="1"/>
  <c r="D1121" i="6"/>
  <c r="E1121" i="6"/>
  <c r="F1121" i="6"/>
  <c r="C1122" i="6"/>
  <c r="H1122" i="6" s="1"/>
  <c r="F1122" i="6"/>
  <c r="X1122" i="6"/>
  <c r="C1123" i="6"/>
  <c r="K1123" i="6" s="1"/>
  <c r="D1123" i="6"/>
  <c r="E1123" i="6"/>
  <c r="F1123" i="6"/>
  <c r="C1124" i="6"/>
  <c r="H1124" i="6" s="1"/>
  <c r="F1124" i="6"/>
  <c r="X1124" i="6"/>
  <c r="C1125" i="6"/>
  <c r="K1125" i="6" s="1"/>
  <c r="D1125" i="6"/>
  <c r="E1125" i="6"/>
  <c r="F1125" i="6"/>
  <c r="C1126" i="6"/>
  <c r="F1126" i="6"/>
  <c r="X1126" i="6"/>
  <c r="C1127" i="6"/>
  <c r="O1127" i="6" s="1"/>
  <c r="D1127" i="6"/>
  <c r="E1127" i="6"/>
  <c r="F1127" i="6"/>
  <c r="C1128" i="6"/>
  <c r="O1128" i="6" s="1"/>
  <c r="F1128" i="6"/>
  <c r="X1128" i="6"/>
  <c r="C1129" i="6"/>
  <c r="K1129" i="6" s="1"/>
  <c r="D1129" i="6"/>
  <c r="E1129" i="6"/>
  <c r="F1129" i="6"/>
  <c r="C1130" i="6"/>
  <c r="K1130" i="6" s="1"/>
  <c r="F1130" i="6"/>
  <c r="X1130" i="6"/>
  <c r="C1131" i="6"/>
  <c r="I1131" i="6" s="1"/>
  <c r="D1131" i="6"/>
  <c r="E1131" i="6"/>
  <c r="F1131" i="6"/>
  <c r="O1131" i="6"/>
  <c r="C1132" i="6"/>
  <c r="K1132" i="6" s="1"/>
  <c r="F1132" i="6"/>
  <c r="X1132" i="6"/>
  <c r="C1133" i="6"/>
  <c r="K1133" i="6" s="1"/>
  <c r="D1133" i="6"/>
  <c r="E1133" i="6"/>
  <c r="F1133" i="6"/>
  <c r="I1133" i="6"/>
  <c r="C1134" i="6"/>
  <c r="M1134" i="6" s="1"/>
  <c r="F1134" i="6"/>
  <c r="X1134" i="6"/>
  <c r="C1135" i="6"/>
  <c r="I1135" i="6" s="1"/>
  <c r="D1135" i="6"/>
  <c r="E1135" i="6"/>
  <c r="F1135" i="6"/>
  <c r="C1136" i="6"/>
  <c r="K1136" i="6" s="1"/>
  <c r="F1136" i="6"/>
  <c r="X1136" i="6"/>
  <c r="C1137" i="6"/>
  <c r="K1137" i="6" s="1"/>
  <c r="D1137" i="6"/>
  <c r="E1137" i="6"/>
  <c r="F1137" i="6"/>
  <c r="C1138" i="6"/>
  <c r="F1138" i="6"/>
  <c r="X1138" i="6"/>
  <c r="C1139" i="6"/>
  <c r="I1139" i="6" s="1"/>
  <c r="D1139" i="6"/>
  <c r="E1139" i="6"/>
  <c r="F1139" i="6"/>
  <c r="C1140" i="6"/>
  <c r="M1140" i="6" s="1"/>
  <c r="F1140" i="6"/>
  <c r="X1140" i="6"/>
  <c r="C1141" i="6"/>
  <c r="I1141" i="6" s="1"/>
  <c r="D1141" i="6"/>
  <c r="E1141" i="6"/>
  <c r="F1141" i="6"/>
  <c r="C1142" i="6"/>
  <c r="I1142" i="6" s="1"/>
  <c r="F1142" i="6"/>
  <c r="X1142" i="6"/>
  <c r="C1143" i="6"/>
  <c r="I1143" i="6" s="1"/>
  <c r="D1143" i="6"/>
  <c r="E1143" i="6"/>
  <c r="F1143" i="6"/>
  <c r="C1144" i="6"/>
  <c r="K1144" i="6" s="1"/>
  <c r="F1144" i="6"/>
  <c r="X1144" i="6"/>
  <c r="C1145" i="6"/>
  <c r="K1145" i="6" s="1"/>
  <c r="D1145" i="6"/>
  <c r="E1145" i="6"/>
  <c r="F1145" i="6"/>
  <c r="C1146" i="6"/>
  <c r="O1146" i="6" s="1"/>
  <c r="F1146" i="6"/>
  <c r="X1146" i="6"/>
  <c r="C1147" i="6"/>
  <c r="I1147" i="6" s="1"/>
  <c r="D1147" i="6"/>
  <c r="E1147" i="6"/>
  <c r="F1147" i="6"/>
  <c r="C1148" i="6"/>
  <c r="K1148" i="6" s="1"/>
  <c r="F1148" i="6"/>
  <c r="X1148" i="6"/>
  <c r="C1149" i="6"/>
  <c r="O1149" i="6" s="1"/>
  <c r="D1149" i="6"/>
  <c r="E1149" i="6"/>
  <c r="F1149" i="6"/>
  <c r="C1150" i="6"/>
  <c r="F1150" i="6"/>
  <c r="X1150" i="6"/>
  <c r="C1151" i="6"/>
  <c r="I1151" i="6" s="1"/>
  <c r="D1151" i="6"/>
  <c r="E1151" i="6"/>
  <c r="F1151" i="6"/>
  <c r="C1152" i="6"/>
  <c r="F1152" i="6"/>
  <c r="X1152" i="6"/>
  <c r="C1153" i="6"/>
  <c r="I1153" i="6" s="1"/>
  <c r="D1153" i="6"/>
  <c r="E1153" i="6"/>
  <c r="F1153" i="6"/>
  <c r="C1154" i="6"/>
  <c r="F1154" i="6"/>
  <c r="X1154" i="6"/>
  <c r="C1155" i="6"/>
  <c r="I1155" i="6" s="1"/>
  <c r="D1155" i="6"/>
  <c r="E1155" i="6"/>
  <c r="F1155" i="6"/>
  <c r="C1156" i="6"/>
  <c r="K1156" i="6" s="1"/>
  <c r="F1156" i="6"/>
  <c r="X1156" i="6"/>
  <c r="C1157" i="6"/>
  <c r="I1157" i="6" s="1"/>
  <c r="D1157" i="6"/>
  <c r="E1157" i="6"/>
  <c r="F1157" i="6"/>
  <c r="C1158" i="6"/>
  <c r="I1158" i="6" s="1"/>
  <c r="F1158" i="6"/>
  <c r="X1158" i="6"/>
  <c r="C1159" i="6"/>
  <c r="I1159" i="6" s="1"/>
  <c r="D1159" i="6"/>
  <c r="E1159" i="6"/>
  <c r="F1159" i="6"/>
  <c r="C1160" i="6"/>
  <c r="F1160" i="6"/>
  <c r="X1160" i="6"/>
  <c r="C1161" i="6"/>
  <c r="O1161" i="6" s="1"/>
  <c r="D1161" i="6"/>
  <c r="E1161" i="6"/>
  <c r="F1161" i="6"/>
  <c r="C1162" i="6"/>
  <c r="K1162" i="6" s="1"/>
  <c r="F1162" i="6"/>
  <c r="X1162" i="6"/>
  <c r="C1163" i="6"/>
  <c r="I1163" i="6" s="1"/>
  <c r="D1163" i="6"/>
  <c r="E1163" i="6"/>
  <c r="F1163" i="6"/>
  <c r="C1164" i="6"/>
  <c r="K1164" i="6" s="1"/>
  <c r="F1164" i="6"/>
  <c r="X1164" i="6"/>
  <c r="C1165" i="6"/>
  <c r="I1165" i="6" s="1"/>
  <c r="D1165" i="6"/>
  <c r="E1165" i="6"/>
  <c r="F1165" i="6"/>
  <c r="C1166" i="6"/>
  <c r="I1166" i="6" s="1"/>
  <c r="F1166" i="6"/>
  <c r="X1166" i="6"/>
  <c r="C1167" i="6"/>
  <c r="D1167" i="6"/>
  <c r="E1167" i="6"/>
  <c r="F1167" i="6"/>
  <c r="C1168" i="6"/>
  <c r="M1168" i="6" s="1"/>
  <c r="F1168" i="6"/>
  <c r="X1168" i="6"/>
  <c r="C1169" i="6"/>
  <c r="I1169" i="6" s="1"/>
  <c r="D1169" i="6"/>
  <c r="E1169" i="6"/>
  <c r="F1169" i="6"/>
  <c r="C1170" i="6"/>
  <c r="F1170" i="6"/>
  <c r="X1170" i="6"/>
  <c r="C1171" i="6"/>
  <c r="I1171" i="6" s="1"/>
  <c r="D1171" i="6"/>
  <c r="E1171" i="6"/>
  <c r="F1171" i="6"/>
  <c r="C1172" i="6"/>
  <c r="F1172" i="6"/>
  <c r="X1172" i="6"/>
  <c r="C1173" i="6"/>
  <c r="O1173" i="6" s="1"/>
  <c r="D1173" i="6"/>
  <c r="E1173" i="6"/>
  <c r="F1173" i="6"/>
  <c r="C1174" i="6"/>
  <c r="I1174" i="6" s="1"/>
  <c r="F1174" i="6"/>
  <c r="X1174" i="6"/>
  <c r="C1175" i="6"/>
  <c r="I1175" i="6" s="1"/>
  <c r="D1175" i="6"/>
  <c r="E1175" i="6"/>
  <c r="F1175" i="6"/>
  <c r="C1176" i="6"/>
  <c r="F1176" i="6"/>
  <c r="X1176" i="6"/>
  <c r="C1177" i="6"/>
  <c r="D1177" i="6"/>
  <c r="E1177" i="6"/>
  <c r="F1177" i="6"/>
  <c r="I1177" i="6"/>
  <c r="C1178" i="6"/>
  <c r="F1178" i="6"/>
  <c r="X1178" i="6"/>
  <c r="C1179" i="6"/>
  <c r="I1179" i="6" s="1"/>
  <c r="D1179" i="6"/>
  <c r="E1179" i="6"/>
  <c r="F1179" i="6"/>
  <c r="C1180" i="6"/>
  <c r="K1180" i="6" s="1"/>
  <c r="F1180" i="6"/>
  <c r="X1180" i="6"/>
  <c r="C1181" i="6"/>
  <c r="K1181" i="6" s="1"/>
  <c r="D1181" i="6"/>
  <c r="E1181" i="6"/>
  <c r="F1181" i="6"/>
  <c r="C1182" i="6"/>
  <c r="O1182" i="6" s="1"/>
  <c r="F1182" i="6"/>
  <c r="X1182" i="6"/>
  <c r="C1183" i="6"/>
  <c r="D1183" i="6"/>
  <c r="E1183" i="6"/>
  <c r="F1183" i="6"/>
  <c r="C1184" i="6"/>
  <c r="M1184" i="6" s="1"/>
  <c r="F1184" i="6"/>
  <c r="X1184" i="6"/>
  <c r="C1185" i="6"/>
  <c r="I1185" i="6" s="1"/>
  <c r="D1185" i="6"/>
  <c r="E1185" i="6"/>
  <c r="F1185" i="6"/>
  <c r="C1186" i="6"/>
  <c r="M1186" i="6" s="1"/>
  <c r="F1186" i="6"/>
  <c r="X1186" i="6"/>
  <c r="C1187" i="6"/>
  <c r="I1187" i="6" s="1"/>
  <c r="D1187" i="6"/>
  <c r="E1187" i="6"/>
  <c r="F1187" i="6"/>
  <c r="C1188" i="6"/>
  <c r="K1188" i="6" s="1"/>
  <c r="F1188" i="6"/>
  <c r="X1188" i="6"/>
  <c r="C1189" i="6"/>
  <c r="I1189" i="6" s="1"/>
  <c r="D1189" i="6"/>
  <c r="E1189" i="6"/>
  <c r="F1189" i="6"/>
  <c r="C1190" i="6"/>
  <c r="F1190" i="6"/>
  <c r="X1190" i="6"/>
  <c r="C1191" i="6"/>
  <c r="I1191" i="6" s="1"/>
  <c r="D1191" i="6"/>
  <c r="E1191" i="6"/>
  <c r="F1191" i="6"/>
  <c r="C1192" i="6"/>
  <c r="F1192" i="6"/>
  <c r="X1192" i="6"/>
  <c r="C1193" i="6"/>
  <c r="O1193" i="6" s="1"/>
  <c r="D1193" i="6"/>
  <c r="E1193" i="6"/>
  <c r="F1193" i="6"/>
  <c r="C1194" i="6"/>
  <c r="F1194" i="6"/>
  <c r="X1194" i="6"/>
  <c r="C1195" i="6"/>
  <c r="I1195" i="6" s="1"/>
  <c r="D1195" i="6"/>
  <c r="E1195" i="6"/>
  <c r="F1195" i="6"/>
  <c r="C1196" i="6"/>
  <c r="K1196" i="6" s="1"/>
  <c r="F1196" i="6"/>
  <c r="X1196" i="6"/>
  <c r="C1197" i="6"/>
  <c r="I1197" i="6" s="1"/>
  <c r="D1197" i="6"/>
  <c r="E1197" i="6"/>
  <c r="F1197" i="6"/>
  <c r="C1198" i="6"/>
  <c r="I1198" i="6" s="1"/>
  <c r="F1198" i="6"/>
  <c r="X1198" i="6"/>
  <c r="C1199" i="6"/>
  <c r="D1199" i="6"/>
  <c r="E1199" i="6"/>
  <c r="F1199" i="6"/>
  <c r="C1200" i="6"/>
  <c r="M1200" i="6" s="1"/>
  <c r="F1200" i="6"/>
  <c r="X1200" i="6"/>
  <c r="C1201" i="6"/>
  <c r="I1201" i="6" s="1"/>
  <c r="D1201" i="6"/>
  <c r="E1201" i="6"/>
  <c r="F1201" i="6"/>
  <c r="C1202" i="6"/>
  <c r="M1202" i="6" s="1"/>
  <c r="F1202" i="6"/>
  <c r="X1202" i="6"/>
  <c r="C1203" i="6"/>
  <c r="I1203" i="6" s="1"/>
  <c r="D1203" i="6"/>
  <c r="E1203" i="6"/>
  <c r="F1203" i="6"/>
  <c r="C1204" i="6"/>
  <c r="K1204" i="6" s="1"/>
  <c r="F1204" i="6"/>
  <c r="X1204" i="6"/>
  <c r="C1205" i="6"/>
  <c r="O1205" i="6" s="1"/>
  <c r="D1205" i="6"/>
  <c r="E1205" i="6"/>
  <c r="F1205" i="6"/>
  <c r="C1206" i="6"/>
  <c r="F1206" i="6"/>
  <c r="X1206" i="6"/>
  <c r="C1207" i="6"/>
  <c r="I1207" i="6" s="1"/>
  <c r="D1207" i="6"/>
  <c r="E1207" i="6"/>
  <c r="F1207" i="6"/>
  <c r="C1208" i="6"/>
  <c r="F1208" i="6"/>
  <c r="X1208" i="6"/>
  <c r="C1209" i="6"/>
  <c r="K1209" i="6" s="1"/>
  <c r="D1209" i="6"/>
  <c r="E1209" i="6"/>
  <c r="F1209" i="6"/>
  <c r="C1210" i="6"/>
  <c r="O1210" i="6" s="1"/>
  <c r="F1210" i="6"/>
  <c r="X1210" i="6"/>
  <c r="C1211" i="6"/>
  <c r="I1211" i="6" s="1"/>
  <c r="D1211" i="6"/>
  <c r="E1211" i="6"/>
  <c r="F1211" i="6"/>
  <c r="C1212" i="6"/>
  <c r="K1212" i="6" s="1"/>
  <c r="F1212" i="6"/>
  <c r="X1212" i="6"/>
  <c r="C1213" i="6"/>
  <c r="I1213" i="6" s="1"/>
  <c r="D1213" i="6"/>
  <c r="E1213" i="6"/>
  <c r="F1213" i="6"/>
  <c r="C1214" i="6"/>
  <c r="F1214" i="6"/>
  <c r="X1214" i="6"/>
  <c r="C1215" i="6"/>
  <c r="D1215" i="6"/>
  <c r="E1215" i="6"/>
  <c r="F1215" i="6"/>
  <c r="C1216" i="6"/>
  <c r="F1216" i="6"/>
  <c r="X1216" i="6"/>
  <c r="C1217" i="6"/>
  <c r="I1217" i="6" s="1"/>
  <c r="D1217" i="6"/>
  <c r="E1217" i="6"/>
  <c r="F1217" i="6"/>
  <c r="C1218" i="6"/>
  <c r="M1218" i="6" s="1"/>
  <c r="F1218" i="6"/>
  <c r="X1218" i="6"/>
  <c r="C1219" i="6"/>
  <c r="I1219" i="6" s="1"/>
  <c r="D1219" i="6"/>
  <c r="E1219" i="6"/>
  <c r="F1219" i="6"/>
  <c r="C1220" i="6"/>
  <c r="F1220" i="6"/>
  <c r="X1220" i="6"/>
  <c r="C1221" i="6"/>
  <c r="I1221" i="6" s="1"/>
  <c r="D1221" i="6"/>
  <c r="E1221" i="6"/>
  <c r="F1221" i="6"/>
  <c r="C1222" i="6"/>
  <c r="I1222" i="6" s="1"/>
  <c r="F1222" i="6"/>
  <c r="X1222" i="6"/>
  <c r="C1223" i="6"/>
  <c r="I1223" i="6" s="1"/>
  <c r="D1223" i="6"/>
  <c r="E1223" i="6"/>
  <c r="F1223" i="6"/>
  <c r="C1224" i="6"/>
  <c r="F1224" i="6"/>
  <c r="X1224" i="6"/>
  <c r="C1225" i="6"/>
  <c r="O1225" i="6" s="1"/>
  <c r="D1225" i="6"/>
  <c r="E1225" i="6"/>
  <c r="F1225" i="6"/>
  <c r="C1226" i="6"/>
  <c r="K1226" i="6" s="1"/>
  <c r="F1226" i="6"/>
  <c r="X1226" i="6"/>
  <c r="C1227" i="6"/>
  <c r="D1227" i="6"/>
  <c r="E1227" i="6"/>
  <c r="F1227" i="6"/>
  <c r="C1228" i="6"/>
  <c r="K1228" i="6" s="1"/>
  <c r="F1228" i="6"/>
  <c r="X1228" i="6"/>
  <c r="C1229" i="6"/>
  <c r="K1229" i="6" s="1"/>
  <c r="D1229" i="6"/>
  <c r="E1229" i="6"/>
  <c r="F1229" i="6"/>
  <c r="C1230" i="6"/>
  <c r="F1230" i="6"/>
  <c r="X1230" i="6"/>
  <c r="C1231" i="6"/>
  <c r="D1231" i="6"/>
  <c r="E1231" i="6"/>
  <c r="F1231" i="6"/>
  <c r="C1232" i="6"/>
  <c r="M1232" i="6" s="1"/>
  <c r="F1232" i="6"/>
  <c r="X1232" i="6"/>
  <c r="C1233" i="6"/>
  <c r="I1233" i="6" s="1"/>
  <c r="D1233" i="6"/>
  <c r="E1233" i="6"/>
  <c r="F1233" i="6"/>
  <c r="C1234" i="6"/>
  <c r="M1234" i="6" s="1"/>
  <c r="F1234" i="6"/>
  <c r="X1234" i="6"/>
  <c r="C1235" i="6"/>
  <c r="I1235" i="6" s="1"/>
  <c r="D1235" i="6"/>
  <c r="E1235" i="6"/>
  <c r="F1235" i="6"/>
  <c r="C1236" i="6"/>
  <c r="M1236" i="6" s="1"/>
  <c r="F1236" i="6"/>
  <c r="X1236" i="6"/>
  <c r="C1237" i="6"/>
  <c r="O1237" i="6" s="1"/>
  <c r="D1237" i="6"/>
  <c r="E1237" i="6"/>
  <c r="F1237" i="6"/>
  <c r="C1238" i="6"/>
  <c r="F1238" i="6"/>
  <c r="X1238" i="6"/>
  <c r="C1239" i="6"/>
  <c r="I1239" i="6" s="1"/>
  <c r="D1239" i="6"/>
  <c r="E1239" i="6"/>
  <c r="F1239" i="6"/>
  <c r="C1240" i="6"/>
  <c r="F1240" i="6"/>
  <c r="X1240" i="6"/>
  <c r="C1241" i="6"/>
  <c r="K1241" i="6" s="1"/>
  <c r="D1241" i="6"/>
  <c r="E1241" i="6"/>
  <c r="F1241" i="6"/>
  <c r="C1242" i="6"/>
  <c r="O1242" i="6" s="1"/>
  <c r="F1242" i="6"/>
  <c r="X1242" i="6"/>
  <c r="C1243" i="6"/>
  <c r="I1243" i="6" s="1"/>
  <c r="D1243" i="6"/>
  <c r="E1243" i="6"/>
  <c r="F1243" i="6"/>
  <c r="O1243" i="6"/>
  <c r="C1244" i="6"/>
  <c r="K1244" i="6" s="1"/>
  <c r="F1244" i="6"/>
  <c r="X1244" i="6"/>
  <c r="C1245" i="6"/>
  <c r="K1245" i="6" s="1"/>
  <c r="D1245" i="6"/>
  <c r="E1245" i="6"/>
  <c r="F1245" i="6"/>
  <c r="C1246" i="6"/>
  <c r="M1246" i="6" s="1"/>
  <c r="F1246" i="6"/>
  <c r="X1246" i="6"/>
  <c r="C1247" i="6"/>
  <c r="D1247" i="6"/>
  <c r="E1247" i="6"/>
  <c r="F1247" i="6"/>
  <c r="C1248" i="6"/>
  <c r="F1248" i="6"/>
  <c r="X1248" i="6"/>
  <c r="C1249" i="6"/>
  <c r="I1249" i="6" s="1"/>
  <c r="D1249" i="6"/>
  <c r="E1249" i="6"/>
  <c r="F1249" i="6"/>
  <c r="C1250" i="6"/>
  <c r="M1250" i="6" s="1"/>
  <c r="F1250" i="6"/>
  <c r="X1250" i="6"/>
  <c r="C1251" i="6"/>
  <c r="I1251" i="6" s="1"/>
  <c r="D1251" i="6"/>
  <c r="E1251" i="6"/>
  <c r="F1251" i="6"/>
  <c r="C1252" i="6"/>
  <c r="K1252" i="6" s="1"/>
  <c r="F1252" i="6"/>
  <c r="X1252" i="6"/>
  <c r="C1253" i="6"/>
  <c r="I1253" i="6" s="1"/>
  <c r="D1253" i="6"/>
  <c r="E1253" i="6"/>
  <c r="F1253" i="6"/>
  <c r="C1254" i="6"/>
  <c r="I1254" i="6" s="1"/>
  <c r="F1254" i="6"/>
  <c r="X1254" i="6"/>
  <c r="C1255" i="6"/>
  <c r="I1255" i="6" s="1"/>
  <c r="D1255" i="6"/>
  <c r="E1255" i="6"/>
  <c r="F1255" i="6"/>
  <c r="C1256" i="6"/>
  <c r="F1256" i="6"/>
  <c r="X1256" i="6"/>
  <c r="C1257" i="6"/>
  <c r="O1257" i="6" s="1"/>
  <c r="D1257" i="6"/>
  <c r="E1257" i="6"/>
  <c r="F1257" i="6"/>
  <c r="C1258" i="6"/>
  <c r="K1258" i="6" s="1"/>
  <c r="F1258" i="6"/>
  <c r="X1258" i="6"/>
  <c r="C1259" i="6"/>
  <c r="I1259" i="6" s="1"/>
  <c r="D1259" i="6"/>
  <c r="E1259" i="6"/>
  <c r="F1259" i="6"/>
  <c r="C1260" i="6"/>
  <c r="K1260" i="6" s="1"/>
  <c r="F1260" i="6"/>
  <c r="X1260" i="6"/>
  <c r="C1261" i="6"/>
  <c r="D1261" i="6"/>
  <c r="E1261" i="6"/>
  <c r="F1261" i="6"/>
  <c r="I1261" i="6"/>
  <c r="C1262" i="6"/>
  <c r="O1262" i="6" s="1"/>
  <c r="F1262" i="6"/>
  <c r="X1262" i="6"/>
  <c r="C1263" i="6"/>
  <c r="D1263" i="6"/>
  <c r="E1263" i="6"/>
  <c r="F1263" i="6"/>
  <c r="C1264" i="6"/>
  <c r="F1264" i="6"/>
  <c r="X1264" i="6"/>
  <c r="C1265" i="6"/>
  <c r="D1265" i="6"/>
  <c r="E1265" i="6"/>
  <c r="F1265" i="6"/>
  <c r="C1266" i="6"/>
  <c r="F1266" i="6"/>
  <c r="X1266" i="6"/>
  <c r="C1267" i="6"/>
  <c r="I1267" i="6" s="1"/>
  <c r="D1267" i="6"/>
  <c r="E1267" i="6"/>
  <c r="F1267" i="6"/>
  <c r="C1268" i="6"/>
  <c r="J1268" i="6" s="1"/>
  <c r="F1268" i="6"/>
  <c r="X1268" i="6"/>
  <c r="C1269" i="6"/>
  <c r="D1269" i="6"/>
  <c r="E1269" i="6"/>
  <c r="F1269" i="6"/>
  <c r="C1270" i="6"/>
  <c r="F1270" i="6"/>
  <c r="X1270" i="6"/>
  <c r="C1271" i="6"/>
  <c r="P1271" i="6" s="1"/>
  <c r="D1271" i="6"/>
  <c r="E1271" i="6"/>
  <c r="F1271" i="6"/>
  <c r="C1272" i="6"/>
  <c r="G1273" i="6" s="1"/>
  <c r="F1272" i="6"/>
  <c r="X1272" i="6"/>
  <c r="C1273" i="6"/>
  <c r="O1273" i="6" s="1"/>
  <c r="D1273" i="6"/>
  <c r="E1273" i="6"/>
  <c r="F1273" i="6"/>
  <c r="C1274" i="6"/>
  <c r="J1274" i="6" s="1"/>
  <c r="F1274" i="6"/>
  <c r="X1274" i="6"/>
  <c r="C1275" i="6"/>
  <c r="O1275" i="6" s="1"/>
  <c r="D1275" i="6"/>
  <c r="E1275" i="6"/>
  <c r="F1275" i="6"/>
  <c r="C1276" i="6"/>
  <c r="F1276" i="6"/>
  <c r="X1276" i="6"/>
  <c r="C1277" i="6"/>
  <c r="I1277" i="6" s="1"/>
  <c r="D1277" i="6"/>
  <c r="E1277" i="6"/>
  <c r="F1277" i="6"/>
  <c r="C1278" i="6"/>
  <c r="L1278" i="6" s="1"/>
  <c r="F1278" i="6"/>
  <c r="X1278" i="6"/>
  <c r="C1279" i="6"/>
  <c r="H1279" i="6" s="1"/>
  <c r="D1279" i="6"/>
  <c r="E1279" i="6"/>
  <c r="F1279" i="6"/>
  <c r="C1280" i="6"/>
  <c r="K1280" i="6" s="1"/>
  <c r="F1280" i="6"/>
  <c r="X1280" i="6"/>
  <c r="C1281" i="6"/>
  <c r="I1281" i="6" s="1"/>
  <c r="D1281" i="6"/>
  <c r="E1281" i="6"/>
  <c r="F1281" i="6"/>
  <c r="C1282" i="6"/>
  <c r="F1282" i="6"/>
  <c r="X1282" i="6"/>
  <c r="C1283" i="6"/>
  <c r="O1283" i="6" s="1"/>
  <c r="D1283" i="6"/>
  <c r="E1283" i="6"/>
  <c r="F1283" i="6"/>
  <c r="C1284" i="6"/>
  <c r="F1284" i="6"/>
  <c r="X1284" i="6"/>
  <c r="C1285" i="6"/>
  <c r="H1285" i="6" s="1"/>
  <c r="D1285" i="6"/>
  <c r="E1285" i="6"/>
  <c r="F1285" i="6"/>
  <c r="C1286" i="6"/>
  <c r="I1286" i="6" s="1"/>
  <c r="F1286" i="6"/>
  <c r="X1286" i="6"/>
  <c r="C1287" i="6"/>
  <c r="I1287" i="6" s="1"/>
  <c r="D1287" i="6"/>
  <c r="E1287" i="6"/>
  <c r="F1287" i="6"/>
  <c r="C1288" i="6"/>
  <c r="P1288" i="6" s="1"/>
  <c r="F1288" i="6"/>
  <c r="X1288" i="6"/>
  <c r="C1289" i="6"/>
  <c r="D1289" i="6"/>
  <c r="E1289" i="6"/>
  <c r="F1289" i="6"/>
  <c r="C1290" i="6"/>
  <c r="J1290" i="6" s="1"/>
  <c r="F1290" i="6"/>
  <c r="X1290" i="6"/>
  <c r="C1291" i="6"/>
  <c r="O1291" i="6" s="1"/>
  <c r="D1291" i="6"/>
  <c r="E1291" i="6"/>
  <c r="F1291" i="6"/>
  <c r="C1292" i="6"/>
  <c r="G1293" i="6" s="1"/>
  <c r="F1292" i="6"/>
  <c r="X1292" i="6"/>
  <c r="C1293" i="6"/>
  <c r="O1293" i="6" s="1"/>
  <c r="D1293" i="6"/>
  <c r="E1293" i="6"/>
  <c r="F1293" i="6"/>
  <c r="C1294" i="6"/>
  <c r="N1294" i="6" s="1"/>
  <c r="F1294" i="6"/>
  <c r="X1294" i="6"/>
  <c r="C1295" i="6"/>
  <c r="D1295" i="6"/>
  <c r="E1295" i="6"/>
  <c r="F1295" i="6"/>
  <c r="K1295" i="6"/>
  <c r="C1296" i="6"/>
  <c r="L1296" i="6" s="1"/>
  <c r="F1296" i="6"/>
  <c r="X1296" i="6"/>
  <c r="C1297" i="6"/>
  <c r="K1297" i="6" s="1"/>
  <c r="D1297" i="6"/>
  <c r="E1297" i="6"/>
  <c r="F1297" i="6"/>
  <c r="C1298" i="6"/>
  <c r="F1298" i="6"/>
  <c r="X1298" i="6"/>
  <c r="C1299" i="6"/>
  <c r="O1299" i="6" s="1"/>
  <c r="D1299" i="6"/>
  <c r="E1299" i="6"/>
  <c r="F1299" i="6"/>
  <c r="C1300" i="6"/>
  <c r="J1300" i="6" s="1"/>
  <c r="F1300" i="6"/>
  <c r="X1300" i="6"/>
  <c r="C1301" i="6"/>
  <c r="O1301" i="6" s="1"/>
  <c r="D1301" i="6"/>
  <c r="E1301" i="6"/>
  <c r="F1301" i="6"/>
  <c r="C1302" i="6"/>
  <c r="N1302" i="6" s="1"/>
  <c r="F1302" i="6"/>
  <c r="X1302" i="6"/>
  <c r="C1303" i="6"/>
  <c r="P1303" i="6" s="1"/>
  <c r="D1303" i="6"/>
  <c r="E1303" i="6"/>
  <c r="F1303" i="6"/>
  <c r="C1304" i="6"/>
  <c r="F1304" i="6"/>
  <c r="X1304" i="6"/>
  <c r="C1305" i="6"/>
  <c r="H1305" i="6" s="1"/>
  <c r="D1305" i="6"/>
  <c r="E1305" i="6"/>
  <c r="F1305" i="6"/>
  <c r="C1306" i="6"/>
  <c r="F1306" i="6"/>
  <c r="X1306" i="6"/>
  <c r="C1307" i="6"/>
  <c r="O1307" i="6" s="1"/>
  <c r="D1307" i="6"/>
  <c r="E1307" i="6"/>
  <c r="F1307" i="6"/>
  <c r="C1308" i="6"/>
  <c r="F1308" i="6"/>
  <c r="X1308" i="6"/>
  <c r="C1309" i="6"/>
  <c r="I1309" i="6" s="1"/>
  <c r="D1309" i="6"/>
  <c r="E1309" i="6"/>
  <c r="F1309" i="6"/>
  <c r="C1310" i="6"/>
  <c r="P1310" i="6" s="1"/>
  <c r="F1310" i="6"/>
  <c r="X1310" i="6"/>
  <c r="C1311" i="6"/>
  <c r="O1311" i="6" s="1"/>
  <c r="D1311" i="6"/>
  <c r="E1311" i="6"/>
  <c r="F1311" i="6"/>
  <c r="C1312" i="6"/>
  <c r="L1312" i="6" s="1"/>
  <c r="F1312" i="6"/>
  <c r="X1312" i="6"/>
  <c r="C1313" i="6"/>
  <c r="P1313" i="6" s="1"/>
  <c r="D1313" i="6"/>
  <c r="E1313" i="6"/>
  <c r="F1313" i="6"/>
  <c r="H1313" i="6"/>
  <c r="C1314" i="6"/>
  <c r="F1314" i="6"/>
  <c r="X1314" i="6"/>
  <c r="C1315" i="6"/>
  <c r="D1315" i="6"/>
  <c r="E1315" i="6"/>
  <c r="F1315" i="6"/>
  <c r="C1316" i="6"/>
  <c r="M1316" i="6" s="1"/>
  <c r="F1316" i="6"/>
  <c r="X1316" i="6"/>
  <c r="C1317" i="6"/>
  <c r="O1317" i="6" s="1"/>
  <c r="D1317" i="6"/>
  <c r="E1317" i="6"/>
  <c r="F1317" i="6"/>
  <c r="C1318" i="6"/>
  <c r="P1318" i="6" s="1"/>
  <c r="F1318" i="6"/>
  <c r="X1318" i="6"/>
  <c r="C1319" i="6"/>
  <c r="D1319" i="6"/>
  <c r="E1319" i="6"/>
  <c r="F1319" i="6"/>
  <c r="C1320" i="6"/>
  <c r="P1320" i="6" s="1"/>
  <c r="F1320" i="6"/>
  <c r="X1320" i="6"/>
  <c r="C1321" i="6"/>
  <c r="L1321" i="6" s="1"/>
  <c r="D1321" i="6"/>
  <c r="E1321" i="6"/>
  <c r="F1321" i="6"/>
  <c r="C1322" i="6"/>
  <c r="O1322" i="6" s="1"/>
  <c r="F1322" i="6"/>
  <c r="X1322" i="6"/>
  <c r="C1323" i="6"/>
  <c r="H1323" i="6" s="1"/>
  <c r="D1323" i="6"/>
  <c r="E1323" i="6"/>
  <c r="F1323" i="6"/>
  <c r="C1324" i="6"/>
  <c r="I1324" i="6" s="1"/>
  <c r="F1324" i="6"/>
  <c r="X1324" i="6"/>
  <c r="C1325" i="6"/>
  <c r="O1325" i="6" s="1"/>
  <c r="D1325" i="6"/>
  <c r="E1325" i="6"/>
  <c r="F1325" i="6"/>
  <c r="C1326" i="6"/>
  <c r="J1326" i="6" s="1"/>
  <c r="F1326" i="6"/>
  <c r="X1326" i="6"/>
  <c r="C1327" i="6"/>
  <c r="L1327" i="6" s="1"/>
  <c r="D1327" i="6"/>
  <c r="E1327" i="6"/>
  <c r="F1327" i="6"/>
  <c r="C1328" i="6"/>
  <c r="L1328" i="6" s="1"/>
  <c r="F1328" i="6"/>
  <c r="X1328" i="6"/>
  <c r="C1329" i="6"/>
  <c r="O1329" i="6" s="1"/>
  <c r="D1329" i="6"/>
  <c r="E1329" i="6"/>
  <c r="F1329" i="6"/>
  <c r="H1329" i="6"/>
  <c r="C1330" i="6"/>
  <c r="I1330" i="6" s="1"/>
  <c r="F1330" i="6"/>
  <c r="X1330" i="6"/>
  <c r="C1331" i="6"/>
  <c r="H1331" i="6" s="1"/>
  <c r="D1331" i="6"/>
  <c r="E1331" i="6"/>
  <c r="F1331" i="6"/>
  <c r="C1332" i="6"/>
  <c r="G1333" i="6" s="1"/>
  <c r="F1332" i="6"/>
  <c r="X1332" i="6"/>
  <c r="C1333" i="6"/>
  <c r="D1333" i="6"/>
  <c r="E1333" i="6"/>
  <c r="F1333" i="6"/>
  <c r="C1334" i="6"/>
  <c r="K1334" i="6" s="1"/>
  <c r="F1334" i="6"/>
  <c r="X1334" i="6"/>
  <c r="C1335" i="6"/>
  <c r="D1335" i="6"/>
  <c r="E1335" i="6"/>
  <c r="F1335" i="6"/>
  <c r="C1336" i="6"/>
  <c r="P1336" i="6" s="1"/>
  <c r="F1336" i="6"/>
  <c r="X1336" i="6"/>
  <c r="C1337" i="6"/>
  <c r="I1337" i="6" s="1"/>
  <c r="D1337" i="6"/>
  <c r="E1337" i="6"/>
  <c r="F1337" i="6"/>
  <c r="C1338" i="6"/>
  <c r="O1338" i="6" s="1"/>
  <c r="F1338" i="6"/>
  <c r="X1338" i="6"/>
  <c r="C1339" i="6"/>
  <c r="K1339" i="6" s="1"/>
  <c r="D1339" i="6"/>
  <c r="E1339" i="6"/>
  <c r="F1339" i="6"/>
  <c r="C1340" i="6"/>
  <c r="M1340" i="6" s="1"/>
  <c r="F1340" i="6"/>
  <c r="X1340" i="6"/>
  <c r="C1341" i="6"/>
  <c r="H1341" i="6" s="1"/>
  <c r="D1341" i="6"/>
  <c r="E1341" i="6"/>
  <c r="F1341" i="6"/>
  <c r="C1342" i="6"/>
  <c r="L1342" i="6" s="1"/>
  <c r="F1342" i="6"/>
  <c r="X1342" i="6"/>
  <c r="C1343" i="6"/>
  <c r="L1343" i="6" s="1"/>
  <c r="D1343" i="6"/>
  <c r="E1343" i="6"/>
  <c r="F1343" i="6"/>
  <c r="C1344" i="6"/>
  <c r="K1344" i="6" s="1"/>
  <c r="F1344" i="6"/>
  <c r="X1344" i="6"/>
  <c r="C1345" i="6"/>
  <c r="H1345" i="6" s="1"/>
  <c r="D1345" i="6"/>
  <c r="E1345" i="6"/>
  <c r="F1345" i="6"/>
  <c r="C1346" i="6"/>
  <c r="O1346" i="6" s="1"/>
  <c r="F1346" i="6"/>
  <c r="X1346" i="6"/>
  <c r="C1347" i="6"/>
  <c r="K1347" i="6" s="1"/>
  <c r="D1347" i="6"/>
  <c r="E1347" i="6"/>
  <c r="F1347" i="6"/>
  <c r="C1348" i="6"/>
  <c r="F1348" i="6"/>
  <c r="X1348" i="6"/>
  <c r="C1349" i="6"/>
  <c r="D1349" i="6"/>
  <c r="E1349" i="6"/>
  <c r="F1349" i="6"/>
  <c r="C1350" i="6"/>
  <c r="M1350" i="6" s="1"/>
  <c r="F1350" i="6"/>
  <c r="X1350" i="6"/>
  <c r="C1351" i="6"/>
  <c r="D1351" i="6"/>
  <c r="E1351" i="6"/>
  <c r="F1351" i="6"/>
  <c r="C1352" i="6"/>
  <c r="P1352" i="6" s="1"/>
  <c r="F1352" i="6"/>
  <c r="X1352" i="6"/>
  <c r="C1353" i="6"/>
  <c r="L1353" i="6" s="1"/>
  <c r="D1353" i="6"/>
  <c r="E1353" i="6"/>
  <c r="F1353" i="6"/>
  <c r="C1354" i="6"/>
  <c r="O1354" i="6" s="1"/>
  <c r="F1354" i="6"/>
  <c r="X1354" i="6"/>
  <c r="C1355" i="6"/>
  <c r="K1355" i="6" s="1"/>
  <c r="D1355" i="6"/>
  <c r="E1355" i="6"/>
  <c r="F1355" i="6"/>
  <c r="C1356" i="6"/>
  <c r="O1356" i="6" s="1"/>
  <c r="F1356" i="6"/>
  <c r="X1356" i="6"/>
  <c r="C1357" i="6"/>
  <c r="O1357" i="6" s="1"/>
  <c r="D1357" i="6"/>
  <c r="E1357" i="6"/>
  <c r="F1357" i="6"/>
  <c r="C1358" i="6"/>
  <c r="M1358" i="6" s="1"/>
  <c r="F1358" i="6"/>
  <c r="X1358" i="6"/>
  <c r="C1359" i="6"/>
  <c r="O1359" i="6" s="1"/>
  <c r="D1359" i="6"/>
  <c r="E1359" i="6"/>
  <c r="F1359" i="6"/>
  <c r="C1360" i="6"/>
  <c r="K1360" i="6" s="1"/>
  <c r="F1360" i="6"/>
  <c r="X1360" i="6"/>
  <c r="C1361" i="6"/>
  <c r="P1361" i="6" s="1"/>
  <c r="D1361" i="6"/>
  <c r="E1361" i="6"/>
  <c r="F1361" i="6"/>
  <c r="C1362" i="6"/>
  <c r="O1362" i="6" s="1"/>
  <c r="F1362" i="6"/>
  <c r="X1362" i="6"/>
  <c r="C1363" i="6"/>
  <c r="P1363" i="6" s="1"/>
  <c r="D1363" i="6"/>
  <c r="E1363" i="6"/>
  <c r="F1363" i="6"/>
  <c r="C1364" i="6"/>
  <c r="I1364" i="6" s="1"/>
  <c r="F1364" i="6"/>
  <c r="X1364" i="6"/>
  <c r="C1365" i="6"/>
  <c r="D1365" i="6"/>
  <c r="E1365" i="6"/>
  <c r="F1365" i="6"/>
  <c r="C1366" i="6"/>
  <c r="M1366" i="6" s="1"/>
  <c r="F1366" i="6"/>
  <c r="X1366" i="6"/>
  <c r="C1367" i="6"/>
  <c r="D1367" i="6"/>
  <c r="E1367" i="6"/>
  <c r="F1367" i="6"/>
  <c r="C1368" i="6"/>
  <c r="P1368" i="6" s="1"/>
  <c r="F1368" i="6"/>
  <c r="X1368" i="6"/>
  <c r="C1369" i="6"/>
  <c r="I1369" i="6" s="1"/>
  <c r="D1369" i="6"/>
  <c r="E1369" i="6"/>
  <c r="F1369" i="6"/>
  <c r="C1370" i="6"/>
  <c r="O1370" i="6" s="1"/>
  <c r="F1370" i="6"/>
  <c r="X1370" i="6"/>
  <c r="C1371" i="6"/>
  <c r="H1371" i="6" s="1"/>
  <c r="D1371" i="6"/>
  <c r="E1371" i="6"/>
  <c r="F1371" i="6"/>
  <c r="C1372" i="6"/>
  <c r="M1372" i="6" s="1"/>
  <c r="F1372" i="6"/>
  <c r="X1372" i="6"/>
  <c r="C1373" i="6"/>
  <c r="D1373" i="6"/>
  <c r="E1373" i="6"/>
  <c r="F1373" i="6"/>
  <c r="C1374" i="6"/>
  <c r="L1374" i="6" s="1"/>
  <c r="F1374" i="6"/>
  <c r="X1374" i="6"/>
  <c r="C1375" i="6"/>
  <c r="O1375" i="6" s="1"/>
  <c r="D1375" i="6"/>
  <c r="E1375" i="6"/>
  <c r="F1375" i="6"/>
  <c r="C1376" i="6"/>
  <c r="K1376" i="6" s="1"/>
  <c r="F1376" i="6"/>
  <c r="X1376" i="6"/>
  <c r="C1377" i="6"/>
  <c r="L1377" i="6" s="1"/>
  <c r="D1377" i="6"/>
  <c r="E1377" i="6"/>
  <c r="F1377" i="6"/>
  <c r="C1378" i="6"/>
  <c r="I1378" i="6" s="1"/>
  <c r="F1378" i="6"/>
  <c r="X1378" i="6"/>
  <c r="C1379" i="6"/>
  <c r="H1379" i="6" s="1"/>
  <c r="D1379" i="6"/>
  <c r="E1379" i="6"/>
  <c r="F1379" i="6"/>
  <c r="C1380" i="6"/>
  <c r="F1380" i="6"/>
  <c r="X1380" i="6"/>
  <c r="C1381" i="6"/>
  <c r="D1381" i="6"/>
  <c r="E1381" i="6"/>
  <c r="F1381" i="6"/>
  <c r="C1382" i="6"/>
  <c r="M1382" i="6" s="1"/>
  <c r="F1382" i="6"/>
  <c r="X1382" i="6"/>
  <c r="C1383" i="6"/>
  <c r="D1383" i="6"/>
  <c r="E1383" i="6"/>
  <c r="F1383" i="6"/>
  <c r="C1384" i="6"/>
  <c r="M1384" i="6" s="1"/>
  <c r="F1384" i="6"/>
  <c r="X1384" i="6"/>
  <c r="C1385" i="6"/>
  <c r="L1385" i="6" s="1"/>
  <c r="D1385" i="6"/>
  <c r="E1385" i="6"/>
  <c r="F1385" i="6"/>
  <c r="C1386" i="6"/>
  <c r="F1386" i="6"/>
  <c r="X1386" i="6"/>
  <c r="C1387" i="6"/>
  <c r="I1387" i="6" s="1"/>
  <c r="D1387" i="6"/>
  <c r="E1387" i="6"/>
  <c r="F1387" i="6"/>
  <c r="C1388" i="6"/>
  <c r="K1388" i="6" s="1"/>
  <c r="F1388" i="6"/>
  <c r="X1388" i="6"/>
  <c r="C1389" i="6"/>
  <c r="K1389" i="6" s="1"/>
  <c r="D1389" i="6"/>
  <c r="E1389" i="6"/>
  <c r="F1389" i="6"/>
  <c r="C1390" i="6"/>
  <c r="P1390" i="6" s="1"/>
  <c r="F1390" i="6"/>
  <c r="X1390" i="6"/>
  <c r="C1391" i="6"/>
  <c r="H1391" i="6" s="1"/>
  <c r="D1391" i="6"/>
  <c r="E1391" i="6"/>
  <c r="F1391" i="6"/>
  <c r="C1392" i="6"/>
  <c r="F1392" i="6"/>
  <c r="X1392" i="6"/>
  <c r="C1393" i="6"/>
  <c r="H1393" i="6" s="1"/>
  <c r="D1393" i="6"/>
  <c r="E1393" i="6"/>
  <c r="F1393" i="6"/>
  <c r="C1394" i="6"/>
  <c r="K1394" i="6" s="1"/>
  <c r="F1394" i="6"/>
  <c r="X1394" i="6"/>
  <c r="C1395" i="6"/>
  <c r="O1395" i="6" s="1"/>
  <c r="D1395" i="6"/>
  <c r="E1395" i="6"/>
  <c r="F1395" i="6"/>
  <c r="C1396" i="6"/>
  <c r="J1396" i="6" s="1"/>
  <c r="F1396" i="6"/>
  <c r="X1396" i="6"/>
  <c r="C1397" i="6"/>
  <c r="D1397" i="6"/>
  <c r="E1397" i="6"/>
  <c r="F1397" i="6"/>
  <c r="C1398" i="6"/>
  <c r="F1398" i="6"/>
  <c r="X1398" i="6"/>
  <c r="C1399" i="6"/>
  <c r="H1399" i="6" s="1"/>
  <c r="D1399" i="6"/>
  <c r="E1399" i="6"/>
  <c r="F1399" i="6"/>
  <c r="L1399" i="6"/>
  <c r="C1400" i="6"/>
  <c r="J1400" i="6" s="1"/>
  <c r="F1400" i="6"/>
  <c r="X1400" i="6"/>
  <c r="C1401" i="6"/>
  <c r="D1401" i="6"/>
  <c r="E1401" i="6"/>
  <c r="F1401" i="6"/>
  <c r="C1402" i="6"/>
  <c r="O1402" i="6" s="1"/>
  <c r="F1402" i="6"/>
  <c r="X1402" i="6"/>
  <c r="C1403" i="6"/>
  <c r="H1403" i="6" s="1"/>
  <c r="D1403" i="6"/>
  <c r="E1403" i="6"/>
  <c r="F1403" i="6"/>
  <c r="C1404" i="6"/>
  <c r="H1404" i="6" s="1"/>
  <c r="F1404" i="6"/>
  <c r="X1404" i="6"/>
  <c r="C1405" i="6"/>
  <c r="D1405" i="6"/>
  <c r="E1405" i="6"/>
  <c r="F1405" i="6"/>
  <c r="C1406" i="6"/>
  <c r="P1406" i="6" s="1"/>
  <c r="F1406" i="6"/>
  <c r="X1406" i="6"/>
  <c r="C1407" i="6"/>
  <c r="H1407" i="6" s="1"/>
  <c r="D1407" i="6"/>
  <c r="E1407" i="6"/>
  <c r="F1407" i="6"/>
  <c r="C1408" i="6"/>
  <c r="G1409" i="6" s="1"/>
  <c r="F1408" i="6"/>
  <c r="X1408" i="6"/>
  <c r="C1409" i="6"/>
  <c r="O1409" i="6" s="1"/>
  <c r="D1409" i="6"/>
  <c r="E1409" i="6"/>
  <c r="F1409" i="6"/>
  <c r="C1410" i="6"/>
  <c r="H1410" i="6" s="1"/>
  <c r="F1410" i="6"/>
  <c r="X1410" i="6"/>
  <c r="C1411" i="6"/>
  <c r="H1411" i="6" s="1"/>
  <c r="D1411" i="6"/>
  <c r="E1411" i="6"/>
  <c r="F1411" i="6"/>
  <c r="C1412" i="6"/>
  <c r="F1412" i="6"/>
  <c r="X1412" i="6"/>
  <c r="C1413" i="6"/>
  <c r="O1413" i="6" s="1"/>
  <c r="D1413" i="6"/>
  <c r="E1413" i="6"/>
  <c r="F1413" i="6"/>
  <c r="C1414" i="6"/>
  <c r="I1414" i="6" s="1"/>
  <c r="F1414" i="6"/>
  <c r="X1414" i="6"/>
  <c r="C1415" i="6"/>
  <c r="H1415" i="6" s="1"/>
  <c r="D1415" i="6"/>
  <c r="E1415" i="6"/>
  <c r="F1415" i="6"/>
  <c r="C1416" i="6"/>
  <c r="P1416" i="6" s="1"/>
  <c r="F1416" i="6"/>
  <c r="X1416" i="6"/>
  <c r="C1417" i="6"/>
  <c r="D1417" i="6"/>
  <c r="E1417" i="6"/>
  <c r="F1417" i="6"/>
  <c r="C1418" i="6"/>
  <c r="M1418" i="6" s="1"/>
  <c r="F1418" i="6"/>
  <c r="X1418" i="6"/>
  <c r="C1419" i="6"/>
  <c r="D1419" i="6"/>
  <c r="E1419" i="6"/>
  <c r="F1419" i="6"/>
  <c r="C1420" i="6"/>
  <c r="K1420" i="6" s="1"/>
  <c r="F1420" i="6"/>
  <c r="X1420" i="6"/>
  <c r="C1421" i="6"/>
  <c r="H1421" i="6" s="1"/>
  <c r="D1421" i="6"/>
  <c r="E1421" i="6"/>
  <c r="F1421" i="6"/>
  <c r="C1422" i="6"/>
  <c r="K1422" i="6" s="1"/>
  <c r="F1422" i="6"/>
  <c r="X1422" i="6"/>
  <c r="C1423" i="6"/>
  <c r="H1423" i="6" s="1"/>
  <c r="D1423" i="6"/>
  <c r="E1423" i="6"/>
  <c r="F1423" i="6"/>
  <c r="C1424" i="6"/>
  <c r="P1424" i="6" s="1"/>
  <c r="F1424" i="6"/>
  <c r="X1424" i="6"/>
  <c r="C1425" i="6"/>
  <c r="H1425" i="6" s="1"/>
  <c r="D1425" i="6"/>
  <c r="E1425" i="6"/>
  <c r="F1425" i="6"/>
  <c r="C1426" i="6"/>
  <c r="L1426" i="6" s="1"/>
  <c r="F1426" i="6"/>
  <c r="X1426" i="6"/>
  <c r="C1427" i="6"/>
  <c r="D1427" i="6"/>
  <c r="E1427" i="6"/>
  <c r="F1427" i="6"/>
  <c r="C1428" i="6"/>
  <c r="K1428" i="6" s="1"/>
  <c r="F1428" i="6"/>
  <c r="X1428" i="6"/>
  <c r="C1429" i="6"/>
  <c r="H1429" i="6" s="1"/>
  <c r="D1429" i="6"/>
  <c r="E1429" i="6"/>
  <c r="F1429" i="6"/>
  <c r="C1430" i="6"/>
  <c r="K1430" i="6" s="1"/>
  <c r="F1430" i="6"/>
  <c r="X1430" i="6"/>
  <c r="C1431" i="6"/>
  <c r="H1431" i="6" s="1"/>
  <c r="D1431" i="6"/>
  <c r="E1431" i="6"/>
  <c r="F1431" i="6"/>
  <c r="C1432" i="6"/>
  <c r="G1433" i="6" s="1"/>
  <c r="F1432" i="6"/>
  <c r="X1432" i="6"/>
  <c r="C1433" i="6"/>
  <c r="D1433" i="6"/>
  <c r="E1433" i="6"/>
  <c r="F1433" i="6"/>
  <c r="C1434" i="6"/>
  <c r="H1434" i="6" s="1"/>
  <c r="F1434" i="6"/>
  <c r="X1434" i="6"/>
  <c r="C1435" i="6"/>
  <c r="D1435" i="6"/>
  <c r="E1435" i="6"/>
  <c r="F1435" i="6"/>
  <c r="C1436" i="6"/>
  <c r="O1436" i="6" s="1"/>
  <c r="F1436" i="6"/>
  <c r="X1436" i="6"/>
  <c r="C1437" i="6"/>
  <c r="H1437" i="6" s="1"/>
  <c r="D1437" i="6"/>
  <c r="E1437" i="6"/>
  <c r="F1437" i="6"/>
  <c r="C1438" i="6"/>
  <c r="M1438" i="6" s="1"/>
  <c r="F1438" i="6"/>
  <c r="X1438" i="6"/>
  <c r="C1439" i="6"/>
  <c r="D1439" i="6"/>
  <c r="E1439" i="6"/>
  <c r="F1439" i="6"/>
  <c r="C1440" i="6"/>
  <c r="P1440" i="6" s="1"/>
  <c r="F1440" i="6"/>
  <c r="X1440" i="6"/>
  <c r="C1441" i="6"/>
  <c r="H1441" i="6" s="1"/>
  <c r="D1441" i="6"/>
  <c r="E1441" i="6"/>
  <c r="F1441" i="6"/>
  <c r="C1442" i="6"/>
  <c r="L1442" i="6" s="1"/>
  <c r="F1442" i="6"/>
  <c r="X1442" i="6"/>
  <c r="C1443" i="6"/>
  <c r="D1443" i="6"/>
  <c r="E1443" i="6"/>
  <c r="F1443" i="6"/>
  <c r="C1444" i="6"/>
  <c r="O1444" i="6" s="1"/>
  <c r="F1444" i="6"/>
  <c r="X1444" i="6"/>
  <c r="C1445" i="6"/>
  <c r="H1445" i="6" s="1"/>
  <c r="D1445" i="6"/>
  <c r="E1445" i="6"/>
  <c r="F1445" i="6"/>
  <c r="C1446" i="6"/>
  <c r="M1446" i="6" s="1"/>
  <c r="F1446" i="6"/>
  <c r="X1446" i="6"/>
  <c r="C1447" i="6"/>
  <c r="H1447" i="6" s="1"/>
  <c r="D1447" i="6"/>
  <c r="E1447" i="6"/>
  <c r="F1447" i="6"/>
  <c r="C1448" i="6"/>
  <c r="J1448" i="6" s="1"/>
  <c r="F1448" i="6"/>
  <c r="X1448" i="6"/>
  <c r="C1449" i="6"/>
  <c r="H1449" i="6" s="1"/>
  <c r="D1449" i="6"/>
  <c r="E1449" i="6"/>
  <c r="F1449" i="6"/>
  <c r="C1450" i="6"/>
  <c r="M1450" i="6" s="1"/>
  <c r="F1450" i="6"/>
  <c r="X1450" i="6"/>
  <c r="C1451" i="6"/>
  <c r="D1451" i="6"/>
  <c r="E1451" i="6"/>
  <c r="F1451" i="6"/>
  <c r="C1452" i="6"/>
  <c r="K1452" i="6" s="1"/>
  <c r="F1452" i="6"/>
  <c r="X1452" i="6"/>
  <c r="C1453" i="6"/>
  <c r="H1453" i="6" s="1"/>
  <c r="D1453" i="6"/>
  <c r="E1453" i="6"/>
  <c r="F1453" i="6"/>
  <c r="C1454" i="6"/>
  <c r="K1454" i="6" s="1"/>
  <c r="F1454" i="6"/>
  <c r="X1454" i="6"/>
  <c r="C1455" i="6"/>
  <c r="D1455" i="6"/>
  <c r="E1455" i="6"/>
  <c r="F1455" i="6"/>
  <c r="C1456" i="6"/>
  <c r="J1456" i="6" s="1"/>
  <c r="F1456" i="6"/>
  <c r="X1456" i="6"/>
  <c r="C1457" i="6"/>
  <c r="H1457" i="6" s="1"/>
  <c r="D1457" i="6"/>
  <c r="E1457" i="6"/>
  <c r="F1457" i="6"/>
  <c r="C1458" i="6"/>
  <c r="H1458" i="6" s="1"/>
  <c r="F1458" i="6"/>
  <c r="X1458" i="6"/>
  <c r="C1459" i="6"/>
  <c r="D1459" i="6"/>
  <c r="E1459" i="6"/>
  <c r="F1459" i="6"/>
  <c r="C1460" i="6"/>
  <c r="O1460" i="6" s="1"/>
  <c r="F1460" i="6"/>
  <c r="X1460" i="6"/>
  <c r="C1461" i="6"/>
  <c r="H1461" i="6" s="1"/>
  <c r="D1461" i="6"/>
  <c r="E1461" i="6"/>
  <c r="F1461" i="6"/>
  <c r="C1462" i="6"/>
  <c r="M1462" i="6" s="1"/>
  <c r="F1462" i="6"/>
  <c r="X1462" i="6"/>
  <c r="C1463" i="6"/>
  <c r="H1463" i="6" s="1"/>
  <c r="D1463" i="6"/>
  <c r="E1463" i="6"/>
  <c r="F1463" i="6"/>
  <c r="C1464" i="6"/>
  <c r="J1464" i="6" s="1"/>
  <c r="F1464" i="6"/>
  <c r="X1464" i="6"/>
  <c r="C1465" i="6"/>
  <c r="H1465" i="6" s="1"/>
  <c r="D1465" i="6"/>
  <c r="E1465" i="6"/>
  <c r="F1465" i="6"/>
  <c r="C1466" i="6"/>
  <c r="L1466" i="6" s="1"/>
  <c r="F1466" i="6"/>
  <c r="X1466" i="6"/>
  <c r="C1467" i="6"/>
  <c r="L1467" i="6" s="1"/>
  <c r="D1467" i="6"/>
  <c r="E1467" i="6"/>
  <c r="F1467" i="6"/>
  <c r="C1468" i="6"/>
  <c r="O1468" i="6" s="1"/>
  <c r="F1468" i="6"/>
  <c r="X1468" i="6"/>
  <c r="C1469" i="6"/>
  <c r="L1469" i="6" s="1"/>
  <c r="D1469" i="6"/>
  <c r="E1469" i="6"/>
  <c r="F1469" i="6"/>
  <c r="C1470" i="6"/>
  <c r="I1470" i="6" s="1"/>
  <c r="F1470" i="6"/>
  <c r="X1470" i="6"/>
  <c r="C1471" i="6"/>
  <c r="M1471" i="6" s="1"/>
  <c r="D1471" i="6"/>
  <c r="E1471" i="6"/>
  <c r="F1471" i="6"/>
  <c r="C1472" i="6"/>
  <c r="F1472" i="6"/>
  <c r="X1472" i="6"/>
  <c r="C1473" i="6"/>
  <c r="D1473" i="6"/>
  <c r="E1473" i="6"/>
  <c r="F1473" i="6"/>
  <c r="C1474" i="6"/>
  <c r="L1474" i="6" s="1"/>
  <c r="F1474" i="6"/>
  <c r="X1474" i="6"/>
  <c r="C1475" i="6"/>
  <c r="D1475" i="6"/>
  <c r="E1475" i="6"/>
  <c r="F1475" i="6"/>
  <c r="C1476" i="6"/>
  <c r="L1476" i="6" s="1"/>
  <c r="F1476" i="6"/>
  <c r="X1476" i="6"/>
  <c r="C1477" i="6"/>
  <c r="H1477" i="6" s="1"/>
  <c r="D1477" i="6"/>
  <c r="E1477" i="6"/>
  <c r="F1477" i="6"/>
  <c r="C1478" i="6"/>
  <c r="P1478" i="6" s="1"/>
  <c r="F1478" i="6"/>
  <c r="X1478" i="6"/>
  <c r="C1479" i="6"/>
  <c r="L1479" i="6" s="1"/>
  <c r="D1479" i="6"/>
  <c r="E1479" i="6"/>
  <c r="F1479" i="6"/>
  <c r="C1480" i="6"/>
  <c r="F1480" i="6"/>
  <c r="X1480" i="6"/>
  <c r="C1481" i="6"/>
  <c r="H1481" i="6" s="1"/>
  <c r="D1481" i="6"/>
  <c r="E1481" i="6"/>
  <c r="F1481" i="6"/>
  <c r="C1482" i="6"/>
  <c r="M1482" i="6" s="1"/>
  <c r="F1482" i="6"/>
  <c r="X1482" i="6"/>
  <c r="C1483" i="6"/>
  <c r="H1483" i="6" s="1"/>
  <c r="D1483" i="6"/>
  <c r="E1483" i="6"/>
  <c r="F1483" i="6"/>
  <c r="C1484" i="6"/>
  <c r="L1484" i="6" s="1"/>
  <c r="F1484" i="6"/>
  <c r="X1484" i="6"/>
  <c r="C1485" i="6"/>
  <c r="L1485" i="6" s="1"/>
  <c r="D1485" i="6"/>
  <c r="E1485" i="6"/>
  <c r="F1485" i="6"/>
  <c r="C1486" i="6"/>
  <c r="O1486" i="6" s="1"/>
  <c r="F1486" i="6"/>
  <c r="X1486" i="6"/>
  <c r="C1487" i="6"/>
  <c r="H1487" i="6" s="1"/>
  <c r="D1487" i="6"/>
  <c r="E1487" i="6"/>
  <c r="F1487" i="6"/>
  <c r="C1488" i="6"/>
  <c r="K1488" i="6" s="1"/>
  <c r="F1488" i="6"/>
  <c r="X1488" i="6"/>
  <c r="C1489" i="6"/>
  <c r="H1489" i="6" s="1"/>
  <c r="D1489" i="6"/>
  <c r="E1489" i="6"/>
  <c r="F1489" i="6"/>
  <c r="C1490" i="6"/>
  <c r="K1490" i="6" s="1"/>
  <c r="F1490" i="6"/>
  <c r="X1490" i="6"/>
  <c r="C1491" i="6"/>
  <c r="D1491" i="6"/>
  <c r="E1491" i="6"/>
  <c r="F1491" i="6"/>
  <c r="C1492" i="6"/>
  <c r="L1492" i="6" s="1"/>
  <c r="F1492" i="6"/>
  <c r="X1492" i="6"/>
  <c r="C1493" i="6"/>
  <c r="G1492" i="6" s="1"/>
  <c r="D1493" i="6"/>
  <c r="E1493" i="6"/>
  <c r="F1493" i="6"/>
  <c r="C1494" i="6"/>
  <c r="P1494" i="6" s="1"/>
  <c r="F1494" i="6"/>
  <c r="X1494" i="6"/>
  <c r="C1495" i="6"/>
  <c r="H1495" i="6" s="1"/>
  <c r="D1495" i="6"/>
  <c r="E1495" i="6"/>
  <c r="F1495" i="6"/>
  <c r="C1496" i="6"/>
  <c r="I1496" i="6" s="1"/>
  <c r="F1496" i="6"/>
  <c r="X1496" i="6"/>
  <c r="C1497" i="6"/>
  <c r="H1497" i="6" s="1"/>
  <c r="D1497" i="6"/>
  <c r="E1497" i="6"/>
  <c r="F1497" i="6"/>
  <c r="C1498" i="6"/>
  <c r="M1498" i="6" s="1"/>
  <c r="F1498" i="6"/>
  <c r="X1498" i="6"/>
  <c r="C1499" i="6"/>
  <c r="I1499" i="6" s="1"/>
  <c r="D1499" i="6"/>
  <c r="E1499" i="6"/>
  <c r="F1499" i="6"/>
  <c r="C1500" i="6"/>
  <c r="L1500" i="6" s="1"/>
  <c r="F1500" i="6"/>
  <c r="X1500" i="6"/>
  <c r="C1501" i="6"/>
  <c r="H1501" i="6" s="1"/>
  <c r="D1501" i="6"/>
  <c r="E1501" i="6"/>
  <c r="F1501" i="6"/>
  <c r="C1502" i="6"/>
  <c r="I1502" i="6" s="1"/>
  <c r="F1502" i="6"/>
  <c r="X1502" i="6"/>
  <c r="C1503" i="6"/>
  <c r="H1503" i="6" s="1"/>
  <c r="D1503" i="6"/>
  <c r="E1503" i="6"/>
  <c r="F1503" i="6"/>
  <c r="C1504" i="6"/>
  <c r="O1504" i="6" s="1"/>
  <c r="F1504" i="6"/>
  <c r="X1504" i="6"/>
  <c r="C1505" i="6"/>
  <c r="D1505" i="6"/>
  <c r="E1505" i="6"/>
  <c r="F1505" i="6"/>
  <c r="C1506" i="6"/>
  <c r="F1506" i="6"/>
  <c r="X1506" i="6"/>
  <c r="C1507" i="6"/>
  <c r="O1507" i="6" s="1"/>
  <c r="D1507" i="6"/>
  <c r="E1507" i="6"/>
  <c r="F1507" i="6"/>
  <c r="C1508" i="6"/>
  <c r="L1508" i="6" s="1"/>
  <c r="F1508" i="6"/>
  <c r="X1508" i="6"/>
  <c r="C1509" i="6"/>
  <c r="H1509" i="6" s="1"/>
  <c r="D1509" i="6"/>
  <c r="E1509" i="6"/>
  <c r="F1509" i="6"/>
  <c r="C1510" i="6"/>
  <c r="P1510" i="6" s="1"/>
  <c r="F1510" i="6"/>
  <c r="X1510" i="6"/>
  <c r="C1511" i="6"/>
  <c r="H1511" i="6" s="1"/>
  <c r="D1511" i="6"/>
  <c r="E1511" i="6"/>
  <c r="F1511" i="6"/>
  <c r="C1512" i="6"/>
  <c r="O1512" i="6" s="1"/>
  <c r="F1512" i="6"/>
  <c r="X1512" i="6"/>
  <c r="C1513" i="6"/>
  <c r="H1513" i="6" s="1"/>
  <c r="D1513" i="6"/>
  <c r="E1513" i="6"/>
  <c r="F1513" i="6"/>
  <c r="C1514" i="6"/>
  <c r="M1514" i="6" s="1"/>
  <c r="F1514" i="6"/>
  <c r="X1514" i="6"/>
  <c r="C1515" i="6"/>
  <c r="P1515" i="6" s="1"/>
  <c r="D1515" i="6"/>
  <c r="E1515" i="6"/>
  <c r="F1515" i="6"/>
  <c r="C1516" i="6"/>
  <c r="H1516" i="6" s="1"/>
  <c r="F1516" i="6"/>
  <c r="X1516" i="6"/>
  <c r="C1517" i="6"/>
  <c r="I1517" i="6" s="1"/>
  <c r="D1517" i="6"/>
  <c r="E1517" i="6"/>
  <c r="F1517" i="6"/>
  <c r="C1518" i="6"/>
  <c r="O1518" i="6" s="1"/>
  <c r="F1518" i="6"/>
  <c r="X1518" i="6"/>
  <c r="C1519" i="6"/>
  <c r="H1519" i="6" s="1"/>
  <c r="D1519" i="6"/>
  <c r="E1519" i="6"/>
  <c r="F1519" i="6"/>
  <c r="C1520" i="6"/>
  <c r="K1520" i="6" s="1"/>
  <c r="F1520" i="6"/>
  <c r="X1520" i="6"/>
  <c r="C1521" i="6"/>
  <c r="H1521" i="6" s="1"/>
  <c r="D1521" i="6"/>
  <c r="E1521" i="6"/>
  <c r="F1521" i="6"/>
  <c r="C1522" i="6"/>
  <c r="M1522" i="6" s="1"/>
  <c r="F1522" i="6"/>
  <c r="X1522" i="6"/>
  <c r="C1523" i="6"/>
  <c r="D1523" i="6"/>
  <c r="E1523" i="6"/>
  <c r="F1523" i="6"/>
  <c r="C1524" i="6"/>
  <c r="F1524" i="6"/>
  <c r="X1524" i="6"/>
  <c r="C1525" i="6"/>
  <c r="L1525" i="6" s="1"/>
  <c r="D1525" i="6"/>
  <c r="E1525" i="6"/>
  <c r="F1525" i="6"/>
  <c r="C1526" i="6"/>
  <c r="P1526" i="6" s="1"/>
  <c r="F1526" i="6"/>
  <c r="X1526" i="6"/>
  <c r="C1527" i="6"/>
  <c r="L1527" i="6" s="1"/>
  <c r="D1527" i="6"/>
  <c r="E1527" i="6"/>
  <c r="F1527" i="6"/>
  <c r="C1528" i="6"/>
  <c r="G1529" i="6" s="1"/>
  <c r="F1528" i="6"/>
  <c r="X1528" i="6"/>
  <c r="C1529" i="6"/>
  <c r="D1529" i="6"/>
  <c r="E1529" i="6"/>
  <c r="F1529" i="6"/>
  <c r="C1530" i="6"/>
  <c r="F1530" i="6"/>
  <c r="X1530" i="6"/>
  <c r="C1531" i="6"/>
  <c r="D1531" i="6"/>
  <c r="E1531" i="6"/>
  <c r="F1531" i="6"/>
  <c r="C1532" i="6"/>
  <c r="O1532" i="6" s="1"/>
  <c r="F1532" i="6"/>
  <c r="X1532" i="6"/>
  <c r="C1533" i="6"/>
  <c r="L1533" i="6" s="1"/>
  <c r="D1533" i="6"/>
  <c r="E1533" i="6"/>
  <c r="F1533" i="6"/>
  <c r="C1534" i="6"/>
  <c r="I1534" i="6" s="1"/>
  <c r="F1534" i="6"/>
  <c r="X1534" i="6"/>
  <c r="C1535" i="6"/>
  <c r="M1535" i="6" s="1"/>
  <c r="D1535" i="6"/>
  <c r="E1535" i="6"/>
  <c r="F1535" i="6"/>
  <c r="C1536" i="6"/>
  <c r="F1536" i="6"/>
  <c r="X1536" i="6"/>
  <c r="C1537" i="6"/>
  <c r="D1537" i="6"/>
  <c r="E1537" i="6"/>
  <c r="F1537" i="6"/>
  <c r="C1538" i="6"/>
  <c r="G1539" i="6" s="1"/>
  <c r="F1538" i="6"/>
  <c r="X1538" i="6"/>
  <c r="C1539" i="6"/>
  <c r="D1539" i="6"/>
  <c r="E1539" i="6"/>
  <c r="F1539" i="6"/>
  <c r="C1540" i="6"/>
  <c r="L1540" i="6" s="1"/>
  <c r="F1540" i="6"/>
  <c r="X1540" i="6"/>
  <c r="C1541" i="6"/>
  <c r="D1541" i="6"/>
  <c r="E1541" i="6"/>
  <c r="F1541" i="6"/>
  <c r="C1542" i="6"/>
  <c r="F1542" i="6"/>
  <c r="X1542" i="6"/>
  <c r="C1543" i="6"/>
  <c r="L1543" i="6" s="1"/>
  <c r="D1543" i="6"/>
  <c r="E1543" i="6"/>
  <c r="F1543" i="6"/>
  <c r="C1544" i="6"/>
  <c r="F1544" i="6"/>
  <c r="X1544" i="6"/>
  <c r="C1545" i="6"/>
  <c r="H1545" i="6" s="1"/>
  <c r="D1545" i="6"/>
  <c r="E1545" i="6"/>
  <c r="F1545" i="6"/>
  <c r="C1546" i="6"/>
  <c r="M1546" i="6" s="1"/>
  <c r="F1546" i="6"/>
  <c r="X1546" i="6"/>
  <c r="C1547" i="6"/>
  <c r="D1547" i="6"/>
  <c r="E1547" i="6"/>
  <c r="F1547" i="6"/>
  <c r="C1548" i="6"/>
  <c r="L1548" i="6" s="1"/>
  <c r="F1548" i="6"/>
  <c r="X1548" i="6"/>
  <c r="C1549" i="6"/>
  <c r="D1549" i="6"/>
  <c r="E1549" i="6"/>
  <c r="F1549" i="6"/>
  <c r="C1550" i="6"/>
  <c r="I1550" i="6" s="1"/>
  <c r="F1550" i="6"/>
  <c r="X1550" i="6"/>
  <c r="C1551" i="6"/>
  <c r="H1551" i="6" s="1"/>
  <c r="D1551" i="6"/>
  <c r="E1551" i="6"/>
  <c r="F1551" i="6"/>
  <c r="C1552" i="6"/>
  <c r="K1552" i="6" s="1"/>
  <c r="F1552" i="6"/>
  <c r="X1552" i="6"/>
  <c r="C1553" i="6"/>
  <c r="H1553" i="6" s="1"/>
  <c r="D1553" i="6"/>
  <c r="E1553" i="6"/>
  <c r="F1553" i="6"/>
  <c r="C1554" i="6"/>
  <c r="K1554" i="6" s="1"/>
  <c r="F1554" i="6"/>
  <c r="X1554" i="6"/>
  <c r="C1555" i="6"/>
  <c r="P1555" i="6" s="1"/>
  <c r="D1555" i="6"/>
  <c r="E1555" i="6"/>
  <c r="F1555" i="6"/>
  <c r="C1556" i="6"/>
  <c r="H1556" i="6" s="1"/>
  <c r="F1556" i="6"/>
  <c r="X1556" i="6"/>
  <c r="C1557" i="6"/>
  <c r="M1557" i="6" s="1"/>
  <c r="D1557" i="6"/>
  <c r="E1557" i="6"/>
  <c r="F1557" i="6"/>
  <c r="C1558" i="6"/>
  <c r="F1558" i="6"/>
  <c r="X1558" i="6"/>
  <c r="C1559" i="6"/>
  <c r="H1559" i="6" s="1"/>
  <c r="D1559" i="6"/>
  <c r="E1559" i="6"/>
  <c r="F1559" i="6"/>
  <c r="C1560" i="6"/>
  <c r="F1560" i="6"/>
  <c r="X1560" i="6"/>
  <c r="C1561" i="6"/>
  <c r="H1561" i="6" s="1"/>
  <c r="D1561" i="6"/>
  <c r="E1561" i="6"/>
  <c r="F1561" i="6"/>
  <c r="C1562" i="6"/>
  <c r="M1562" i="6" s="1"/>
  <c r="F1562" i="6"/>
  <c r="X1562" i="6"/>
  <c r="C1563" i="6"/>
  <c r="I1563" i="6" s="1"/>
  <c r="D1563" i="6"/>
  <c r="E1563" i="6"/>
  <c r="F1563" i="6"/>
  <c r="C1564" i="6"/>
  <c r="F1564" i="6"/>
  <c r="X1564" i="6"/>
  <c r="C1565" i="6"/>
  <c r="I1565" i="6" s="1"/>
  <c r="D1565" i="6"/>
  <c r="E1565" i="6"/>
  <c r="F1565" i="6"/>
  <c r="C1566" i="6"/>
  <c r="I1566" i="6" s="1"/>
  <c r="F1566" i="6"/>
  <c r="X1566" i="6"/>
  <c r="C1567" i="6"/>
  <c r="H1567" i="6" s="1"/>
  <c r="D1567" i="6"/>
  <c r="E1567" i="6"/>
  <c r="F1567" i="6"/>
  <c r="C1568" i="6"/>
  <c r="K1568" i="6" s="1"/>
  <c r="F1568" i="6"/>
  <c r="X1568" i="6"/>
  <c r="C1569" i="6"/>
  <c r="H1569" i="6" s="1"/>
  <c r="D1569" i="6"/>
  <c r="E1569" i="6"/>
  <c r="F1569" i="6"/>
  <c r="C1570" i="6"/>
  <c r="K1570" i="6" s="1"/>
  <c r="F1570" i="6"/>
  <c r="X1570" i="6"/>
  <c r="C1571" i="6"/>
  <c r="H1571" i="6" s="1"/>
  <c r="D1571" i="6"/>
  <c r="E1571" i="6"/>
  <c r="F1571" i="6"/>
  <c r="C1572" i="6"/>
  <c r="F1572" i="6"/>
  <c r="X1572" i="6"/>
  <c r="C1573" i="6"/>
  <c r="H1573" i="6" s="1"/>
  <c r="D1573" i="6"/>
  <c r="E1573" i="6"/>
  <c r="F1573" i="6"/>
  <c r="C1574" i="6"/>
  <c r="P1574" i="6" s="1"/>
  <c r="F1574" i="6"/>
  <c r="X1574" i="6"/>
  <c r="C1575" i="6"/>
  <c r="L1575" i="6" s="1"/>
  <c r="D1575" i="6"/>
  <c r="E1575" i="6"/>
  <c r="F1575" i="6"/>
  <c r="C1576" i="6"/>
  <c r="K1576" i="6" s="1"/>
  <c r="F1576" i="6"/>
  <c r="X1576" i="6"/>
  <c r="C1577" i="6"/>
  <c r="H1577" i="6" s="1"/>
  <c r="D1577" i="6"/>
  <c r="E1577" i="6"/>
  <c r="F1577" i="6"/>
  <c r="C1578" i="6"/>
  <c r="K1578" i="6" s="1"/>
  <c r="F1578" i="6"/>
  <c r="X1578" i="6"/>
  <c r="C1579" i="6"/>
  <c r="H1579" i="6" s="1"/>
  <c r="D1579" i="6"/>
  <c r="E1579" i="6"/>
  <c r="F1579" i="6"/>
  <c r="C1580" i="6"/>
  <c r="K1580" i="6" s="1"/>
  <c r="F1580" i="6"/>
  <c r="X1580" i="6"/>
  <c r="C1581" i="6"/>
  <c r="H1581" i="6" s="1"/>
  <c r="D1581" i="6"/>
  <c r="E1581" i="6"/>
  <c r="F1581" i="6"/>
  <c r="C1582" i="6"/>
  <c r="O1582" i="6" s="1"/>
  <c r="F1582" i="6"/>
  <c r="X1582" i="6"/>
  <c r="C1583" i="6"/>
  <c r="H1583" i="6" s="1"/>
  <c r="D1583" i="6"/>
  <c r="E1583" i="6"/>
  <c r="F1583" i="6"/>
  <c r="C1584" i="6"/>
  <c r="I1584" i="6" s="1"/>
  <c r="F1584" i="6"/>
  <c r="X1584" i="6"/>
  <c r="C1585" i="6"/>
  <c r="H1585" i="6" s="1"/>
  <c r="D1585" i="6"/>
  <c r="E1585" i="6"/>
  <c r="F1585" i="6"/>
  <c r="C1586" i="6"/>
  <c r="F1586" i="6"/>
  <c r="X1586" i="6"/>
  <c r="C1587" i="6"/>
  <c r="D1587" i="6"/>
  <c r="E1587" i="6"/>
  <c r="F1587" i="6"/>
  <c r="C1588" i="6"/>
  <c r="K1588" i="6" s="1"/>
  <c r="F1588" i="6"/>
  <c r="X1588" i="6"/>
  <c r="C1589" i="6"/>
  <c r="I1589" i="6" s="1"/>
  <c r="D1589" i="6"/>
  <c r="E1589" i="6"/>
  <c r="F1589" i="6"/>
  <c r="C1590" i="6"/>
  <c r="O1590" i="6" s="1"/>
  <c r="F1590" i="6"/>
  <c r="X1590" i="6"/>
  <c r="C1591" i="6"/>
  <c r="H1591" i="6" s="1"/>
  <c r="D1591" i="6"/>
  <c r="E1591" i="6"/>
  <c r="F1591" i="6"/>
  <c r="C1592" i="6"/>
  <c r="K1592" i="6" s="1"/>
  <c r="F1592" i="6"/>
  <c r="X1592" i="6"/>
  <c r="C1593" i="6"/>
  <c r="H1593" i="6" s="1"/>
  <c r="D1593" i="6"/>
  <c r="E1593" i="6"/>
  <c r="F1593" i="6"/>
  <c r="C1594" i="6"/>
  <c r="K1594" i="6" s="1"/>
  <c r="F1594" i="6"/>
  <c r="X1594" i="6"/>
  <c r="C1595" i="6"/>
  <c r="H1595" i="6" s="1"/>
  <c r="D1595" i="6"/>
  <c r="E1595" i="6"/>
  <c r="F1595" i="6"/>
  <c r="C1596" i="6"/>
  <c r="H1596" i="6" s="1"/>
  <c r="F1596" i="6"/>
  <c r="X1596" i="6"/>
  <c r="C1597" i="6"/>
  <c r="K1597" i="6" s="1"/>
  <c r="D1597" i="6"/>
  <c r="E1597" i="6"/>
  <c r="F1597" i="6"/>
  <c r="O1597" i="6"/>
  <c r="C1598" i="6"/>
  <c r="I1598" i="6" s="1"/>
  <c r="F1598" i="6"/>
  <c r="X1598" i="6"/>
  <c r="C1599" i="6"/>
  <c r="M1599" i="6" s="1"/>
  <c r="D1599" i="6"/>
  <c r="E1599" i="6"/>
  <c r="F1599" i="6"/>
  <c r="C1600" i="6"/>
  <c r="K1600" i="6" s="1"/>
  <c r="F1600" i="6"/>
  <c r="X1600" i="6"/>
  <c r="C1601" i="6"/>
  <c r="H1601" i="6" s="1"/>
  <c r="D1601" i="6"/>
  <c r="E1601" i="6"/>
  <c r="F1601" i="6"/>
  <c r="C1602" i="6"/>
  <c r="F1602" i="6"/>
  <c r="X1602" i="6"/>
  <c r="C1603" i="6"/>
  <c r="H1603" i="6" s="1"/>
  <c r="D1603" i="6"/>
  <c r="E1603" i="6"/>
  <c r="F1603" i="6"/>
  <c r="C1604" i="6"/>
  <c r="L1604" i="6" s="1"/>
  <c r="F1604" i="6"/>
  <c r="X1604" i="6"/>
  <c r="C1605" i="6"/>
  <c r="G1604" i="6" s="1"/>
  <c r="D1605" i="6"/>
  <c r="E1605" i="6"/>
  <c r="F1605" i="6"/>
  <c r="C1606" i="6"/>
  <c r="P1606" i="6" s="1"/>
  <c r="F1606" i="6"/>
  <c r="X1606" i="6"/>
  <c r="C1607" i="6"/>
  <c r="L1607" i="6" s="1"/>
  <c r="D1607" i="6"/>
  <c r="E1607" i="6"/>
  <c r="F1607" i="6"/>
  <c r="C1608" i="6"/>
  <c r="K1608" i="6" s="1"/>
  <c r="F1608" i="6"/>
  <c r="X1608" i="6"/>
  <c r="C1609" i="6"/>
  <c r="H1609" i="6" s="1"/>
  <c r="D1609" i="6"/>
  <c r="E1609" i="6"/>
  <c r="F1609" i="6"/>
  <c r="C1610" i="6"/>
  <c r="K1610" i="6" s="1"/>
  <c r="F1610" i="6"/>
  <c r="X1610" i="6"/>
  <c r="C1611" i="6"/>
  <c r="K1611" i="6" s="1"/>
  <c r="D1611" i="6"/>
  <c r="E1611" i="6"/>
  <c r="F1611" i="6"/>
  <c r="C1612" i="6"/>
  <c r="K1612" i="6" s="1"/>
  <c r="F1612" i="6"/>
  <c r="X1612" i="6"/>
  <c r="C1613" i="6"/>
  <c r="H1613" i="6" s="1"/>
  <c r="D1613" i="6"/>
  <c r="E1613" i="6"/>
  <c r="F1613" i="6"/>
  <c r="C1614" i="6"/>
  <c r="P1614" i="6" s="1"/>
  <c r="F1614" i="6"/>
  <c r="X1614" i="6"/>
  <c r="C1615" i="6"/>
  <c r="H1615" i="6" s="1"/>
  <c r="D1615" i="6"/>
  <c r="E1615" i="6"/>
  <c r="F1615" i="6"/>
  <c r="C1616" i="6"/>
  <c r="K1616" i="6" s="1"/>
  <c r="F1616" i="6"/>
  <c r="X1616" i="6"/>
  <c r="C1617" i="6"/>
  <c r="H1617" i="6" s="1"/>
  <c r="D1617" i="6"/>
  <c r="E1617" i="6"/>
  <c r="F1617" i="6"/>
  <c r="C1618" i="6"/>
  <c r="K1618" i="6" s="1"/>
  <c r="F1618" i="6"/>
  <c r="X1618" i="6"/>
  <c r="C1619" i="6"/>
  <c r="H1619" i="6" s="1"/>
  <c r="D1619" i="6"/>
  <c r="E1619" i="6"/>
  <c r="F1619" i="6"/>
  <c r="C1620" i="6"/>
  <c r="K1620" i="6" s="1"/>
  <c r="F1620" i="6"/>
  <c r="X1620" i="6"/>
  <c r="C1621" i="6"/>
  <c r="O1621" i="6" s="1"/>
  <c r="D1621" i="6"/>
  <c r="E1621" i="6"/>
  <c r="F1621" i="6"/>
  <c r="C1622" i="6"/>
  <c r="K1622" i="6" s="1"/>
  <c r="F1622" i="6"/>
  <c r="X1622" i="6"/>
  <c r="C1623" i="6"/>
  <c r="D1623" i="6"/>
  <c r="E1623" i="6"/>
  <c r="F1623" i="6"/>
  <c r="C1624" i="6"/>
  <c r="F1624" i="6"/>
  <c r="X1624" i="6"/>
  <c r="C1625" i="6"/>
  <c r="D1625" i="6"/>
  <c r="E1625" i="6"/>
  <c r="F1625" i="6"/>
  <c r="C1626" i="6"/>
  <c r="K1626" i="6" s="1"/>
  <c r="F1626" i="6"/>
  <c r="X1626" i="6"/>
  <c r="C1627" i="6"/>
  <c r="I1627" i="6" s="1"/>
  <c r="D1627" i="6"/>
  <c r="E1627" i="6"/>
  <c r="F1627" i="6"/>
  <c r="C1628" i="6"/>
  <c r="I1628" i="6" s="1"/>
  <c r="F1628" i="6"/>
  <c r="X1628" i="6"/>
  <c r="C1629" i="6"/>
  <c r="H1629" i="6" s="1"/>
  <c r="D1629" i="6"/>
  <c r="E1629" i="6"/>
  <c r="F1629" i="6"/>
  <c r="C1630" i="6"/>
  <c r="F1630" i="6"/>
  <c r="X1630" i="6"/>
  <c r="C1631" i="6"/>
  <c r="M1631" i="6" s="1"/>
  <c r="D1631" i="6"/>
  <c r="E1631" i="6"/>
  <c r="F1631" i="6"/>
  <c r="C1632" i="6"/>
  <c r="K1632" i="6" s="1"/>
  <c r="F1632" i="6"/>
  <c r="X1632" i="6"/>
  <c r="C1633" i="6"/>
  <c r="H1633" i="6" s="1"/>
  <c r="D1633" i="6"/>
  <c r="E1633" i="6"/>
  <c r="F1633" i="6"/>
  <c r="C1634" i="6"/>
  <c r="K1634" i="6" s="1"/>
  <c r="F1634" i="6"/>
  <c r="X1634" i="6"/>
  <c r="C1635" i="6"/>
  <c r="H1635" i="6" s="1"/>
  <c r="D1635" i="6"/>
  <c r="E1635" i="6"/>
  <c r="F1635" i="6"/>
  <c r="C1636" i="6"/>
  <c r="G1637" i="6" s="1"/>
  <c r="F1636" i="6"/>
  <c r="X1636" i="6"/>
  <c r="C1637" i="6"/>
  <c r="D1637" i="6"/>
  <c r="E1637" i="6"/>
  <c r="F1637" i="6"/>
  <c r="C1638" i="6"/>
  <c r="G1639" i="6" s="1"/>
  <c r="F1638" i="6"/>
  <c r="X1638" i="6"/>
  <c r="C1639" i="6"/>
  <c r="L1639" i="6" s="1"/>
  <c r="D1639" i="6"/>
  <c r="E1639" i="6"/>
  <c r="F1639" i="6"/>
  <c r="C1640" i="6"/>
  <c r="O1640" i="6" s="1"/>
  <c r="F1640" i="6"/>
  <c r="X1640" i="6"/>
  <c r="C1641" i="6"/>
  <c r="H1641" i="6" s="1"/>
  <c r="D1641" i="6"/>
  <c r="E1641" i="6"/>
  <c r="F1641" i="6"/>
  <c r="C1642" i="6"/>
  <c r="I1642" i="6" s="1"/>
  <c r="F1642" i="6"/>
  <c r="X1642" i="6"/>
  <c r="C1643" i="6"/>
  <c r="K1643" i="6" s="1"/>
  <c r="D1643" i="6"/>
  <c r="E1643" i="6"/>
  <c r="F1643" i="6"/>
  <c r="C1644" i="6"/>
  <c r="I1644" i="6" s="1"/>
  <c r="F1644" i="6"/>
  <c r="X1644" i="6"/>
  <c r="C1645" i="6"/>
  <c r="H1645" i="6" s="1"/>
  <c r="D1645" i="6"/>
  <c r="E1645" i="6"/>
  <c r="F1645" i="6"/>
  <c r="C1646" i="6"/>
  <c r="G1647" i="6" s="1"/>
  <c r="F1646" i="6"/>
  <c r="X1646" i="6"/>
  <c r="C1647" i="6"/>
  <c r="D1647" i="6"/>
  <c r="E1647" i="6"/>
  <c r="F1647" i="6"/>
  <c r="C1648" i="6"/>
  <c r="K1648" i="6" s="1"/>
  <c r="F1648" i="6"/>
  <c r="X1648" i="6"/>
  <c r="C1649" i="6"/>
  <c r="H1649" i="6" s="1"/>
  <c r="D1649" i="6"/>
  <c r="E1649" i="6"/>
  <c r="F1649" i="6"/>
  <c r="C1650" i="6"/>
  <c r="K1650" i="6" s="1"/>
  <c r="F1650" i="6"/>
  <c r="X1650" i="6"/>
  <c r="C1651" i="6"/>
  <c r="H1651" i="6" s="1"/>
  <c r="D1651" i="6"/>
  <c r="E1651" i="6"/>
  <c r="F1651" i="6"/>
  <c r="C1652" i="6"/>
  <c r="K1652" i="6" s="1"/>
  <c r="F1652" i="6"/>
  <c r="X1652" i="6"/>
  <c r="C1653" i="6"/>
  <c r="H1653" i="6" s="1"/>
  <c r="D1653" i="6"/>
  <c r="E1653" i="6"/>
  <c r="F1653" i="6"/>
  <c r="C1654" i="6"/>
  <c r="F1654" i="6"/>
  <c r="X1654" i="6"/>
  <c r="C1655" i="6"/>
  <c r="H1655" i="6" s="1"/>
  <c r="D1655" i="6"/>
  <c r="E1655" i="6"/>
  <c r="F1655" i="6"/>
  <c r="C1656" i="6"/>
  <c r="I1656" i="6" s="1"/>
  <c r="F1656" i="6"/>
  <c r="X1656" i="6"/>
  <c r="C1657" i="6"/>
  <c r="D1657" i="6"/>
  <c r="E1657" i="6"/>
  <c r="F1657" i="6"/>
  <c r="C1658" i="6"/>
  <c r="K1658" i="6" s="1"/>
  <c r="F1658" i="6"/>
  <c r="X1658" i="6"/>
  <c r="C1659" i="6"/>
  <c r="H1659" i="6" s="1"/>
  <c r="D1659" i="6"/>
  <c r="E1659" i="6"/>
  <c r="F1659" i="6"/>
  <c r="C1660" i="6"/>
  <c r="P1660" i="6" s="1"/>
  <c r="F1660" i="6"/>
  <c r="X1660" i="6"/>
  <c r="C1661" i="6"/>
  <c r="L1661" i="6" s="1"/>
  <c r="D1661" i="6"/>
  <c r="E1661" i="6"/>
  <c r="F1661" i="6"/>
  <c r="C1662" i="6"/>
  <c r="F1662" i="6"/>
  <c r="X1662" i="6"/>
  <c r="C1663" i="6"/>
  <c r="H1663" i="6" s="1"/>
  <c r="D1663" i="6"/>
  <c r="E1663" i="6"/>
  <c r="F1663" i="6"/>
  <c r="C1664" i="6"/>
  <c r="H1664" i="6" s="1"/>
  <c r="F1664" i="6"/>
  <c r="X1664" i="6"/>
  <c r="C1665" i="6"/>
  <c r="D1665" i="6"/>
  <c r="E1665" i="6"/>
  <c r="X1665" i="6" s="1"/>
  <c r="F1665" i="6"/>
  <c r="C1666" i="6"/>
  <c r="H1666" i="6" s="1"/>
  <c r="F1666" i="6"/>
  <c r="X1666" i="6"/>
  <c r="C1667" i="6"/>
  <c r="O1667" i="6" s="1"/>
  <c r="D1667" i="6"/>
  <c r="E1667" i="6"/>
  <c r="F1667" i="6"/>
  <c r="C1668" i="6"/>
  <c r="K1668" i="6" s="1"/>
  <c r="F1668" i="6"/>
  <c r="X1668" i="6"/>
  <c r="C1669" i="6"/>
  <c r="H1669" i="6" s="1"/>
  <c r="D1669" i="6"/>
  <c r="E1669" i="6"/>
  <c r="F1669" i="6"/>
  <c r="C1670" i="6"/>
  <c r="F1670" i="6"/>
  <c r="X1670" i="6"/>
  <c r="C1671" i="6"/>
  <c r="M1671" i="6" s="1"/>
  <c r="D1671" i="6"/>
  <c r="E1671" i="6"/>
  <c r="F1671" i="6"/>
  <c r="C1672" i="6"/>
  <c r="F1672" i="6"/>
  <c r="X1672" i="6"/>
  <c r="C1673" i="6"/>
  <c r="K1673" i="6" s="1"/>
  <c r="D1673" i="6"/>
  <c r="E1673" i="6"/>
  <c r="F1673" i="6"/>
  <c r="C1674" i="6"/>
  <c r="K1674" i="6" s="1"/>
  <c r="F1674" i="6"/>
  <c r="X1674" i="6"/>
  <c r="C1675" i="6"/>
  <c r="D1675" i="6"/>
  <c r="E1675" i="6"/>
  <c r="F1675" i="6"/>
  <c r="C1676" i="6"/>
  <c r="K1676" i="6" s="1"/>
  <c r="F1676" i="6"/>
  <c r="X1676" i="6"/>
  <c r="C1677" i="6"/>
  <c r="O1677" i="6" s="1"/>
  <c r="D1677" i="6"/>
  <c r="E1677" i="6"/>
  <c r="F1677" i="6"/>
  <c r="C1678" i="6"/>
  <c r="I1678" i="6" s="1"/>
  <c r="F1678" i="6"/>
  <c r="X1678" i="6"/>
  <c r="C1679" i="6"/>
  <c r="M1679" i="6" s="1"/>
  <c r="D1679" i="6"/>
  <c r="E1679" i="6"/>
  <c r="F1679" i="6"/>
  <c r="C1680" i="6"/>
  <c r="K1680" i="6" s="1"/>
  <c r="F1680" i="6"/>
  <c r="X1680" i="6"/>
  <c r="C1681" i="6"/>
  <c r="D1681" i="6"/>
  <c r="E1681" i="6"/>
  <c r="F1681" i="6"/>
  <c r="C1682" i="6"/>
  <c r="G1683" i="6" s="1"/>
  <c r="F1682" i="6"/>
  <c r="X1682" i="6"/>
  <c r="C1683" i="6"/>
  <c r="H1683" i="6" s="1"/>
  <c r="D1683" i="6"/>
  <c r="E1683" i="6"/>
  <c r="F1683" i="6"/>
  <c r="C1684" i="6"/>
  <c r="I1684" i="6" s="1"/>
  <c r="F1684" i="6"/>
  <c r="X1684" i="6"/>
  <c r="C1685" i="6"/>
  <c r="K1685" i="6" s="1"/>
  <c r="D1685" i="6"/>
  <c r="E1685" i="6"/>
  <c r="F1685" i="6"/>
  <c r="C1686" i="6"/>
  <c r="I1686" i="6" s="1"/>
  <c r="F1686" i="6"/>
  <c r="X1686" i="6"/>
  <c r="C1687" i="6"/>
  <c r="H1687" i="6" s="1"/>
  <c r="D1687" i="6"/>
  <c r="E1687" i="6"/>
  <c r="F1687" i="6"/>
  <c r="C1688" i="6"/>
  <c r="H1688" i="6" s="1"/>
  <c r="F1688" i="6"/>
  <c r="X1688" i="6"/>
  <c r="C1689" i="6"/>
  <c r="D1689" i="6"/>
  <c r="E1689" i="6"/>
  <c r="X1689" i="6" s="1"/>
  <c r="F1689" i="6"/>
  <c r="C1690" i="6"/>
  <c r="K1690" i="6" s="1"/>
  <c r="F1690" i="6"/>
  <c r="X1690" i="6"/>
  <c r="C1691" i="6"/>
  <c r="H1691" i="6" s="1"/>
  <c r="D1691" i="6"/>
  <c r="E1691" i="6"/>
  <c r="F1691" i="6"/>
  <c r="C1692" i="6"/>
  <c r="K1692" i="6" s="1"/>
  <c r="F1692" i="6"/>
  <c r="X1692" i="6"/>
  <c r="C1693" i="6"/>
  <c r="H1693" i="6" s="1"/>
  <c r="D1693" i="6"/>
  <c r="E1693" i="6"/>
  <c r="F1693" i="6"/>
  <c r="C1694" i="6"/>
  <c r="I1694" i="6" s="1"/>
  <c r="F1694" i="6"/>
  <c r="X1694" i="6"/>
  <c r="C1695" i="6"/>
  <c r="L1695" i="6" s="1"/>
  <c r="D1695" i="6"/>
  <c r="E1695" i="6"/>
  <c r="F1695" i="6"/>
  <c r="C1696" i="6"/>
  <c r="F1696" i="6"/>
  <c r="X1696" i="6"/>
  <c r="C1697" i="6"/>
  <c r="H1697" i="6" s="1"/>
  <c r="D1697" i="6"/>
  <c r="E1697" i="6"/>
  <c r="F1697" i="6"/>
  <c r="C1698" i="6"/>
  <c r="F1698" i="6"/>
  <c r="X1698" i="6"/>
  <c r="C1699" i="6"/>
  <c r="H1699" i="6" s="1"/>
  <c r="D1699" i="6"/>
  <c r="E1699" i="6"/>
  <c r="F1699" i="6"/>
  <c r="C1700" i="6"/>
  <c r="L1700" i="6" s="1"/>
  <c r="F1700" i="6"/>
  <c r="X1700" i="6"/>
  <c r="C1701" i="6"/>
  <c r="G1700" i="6" s="1"/>
  <c r="D1701" i="6"/>
  <c r="E1701" i="6"/>
  <c r="F1701" i="6"/>
  <c r="C1702" i="6"/>
  <c r="I1702" i="6" s="1"/>
  <c r="F1702" i="6"/>
  <c r="X1702" i="6"/>
  <c r="C1703" i="6"/>
  <c r="P1703" i="6" s="1"/>
  <c r="D1703" i="6"/>
  <c r="E1703" i="6"/>
  <c r="F1703" i="6"/>
  <c r="C1704" i="6"/>
  <c r="H1704" i="6" s="1"/>
  <c r="F1704" i="6"/>
  <c r="X1704" i="6"/>
  <c r="C1705" i="6"/>
  <c r="I1705" i="6" s="1"/>
  <c r="D1705" i="6"/>
  <c r="E1705" i="6"/>
  <c r="F1705" i="6"/>
  <c r="C1706" i="6"/>
  <c r="J1706" i="6" s="1"/>
  <c r="F1706" i="6"/>
  <c r="X1706" i="6"/>
  <c r="C1707" i="6"/>
  <c r="D1707" i="6"/>
  <c r="E1707" i="6"/>
  <c r="F1707" i="6"/>
  <c r="C1708" i="6"/>
  <c r="F1708" i="6"/>
  <c r="X1708" i="6"/>
  <c r="C1709" i="6"/>
  <c r="I1709" i="6" s="1"/>
  <c r="D1709" i="6"/>
  <c r="E1709" i="6"/>
  <c r="F1709" i="6"/>
  <c r="C1710" i="6"/>
  <c r="J1710" i="6" s="1"/>
  <c r="F1710" i="6"/>
  <c r="X1710" i="6"/>
  <c r="C1711" i="6"/>
  <c r="I1711" i="6" s="1"/>
  <c r="D1711" i="6"/>
  <c r="E1711" i="6"/>
  <c r="F1711" i="6"/>
  <c r="C1712" i="6"/>
  <c r="J1712" i="6" s="1"/>
  <c r="F1712" i="6"/>
  <c r="X1712" i="6"/>
  <c r="C1713" i="6"/>
  <c r="I1713" i="6" s="1"/>
  <c r="D1713" i="6"/>
  <c r="E1713" i="6"/>
  <c r="F1713" i="6"/>
  <c r="C1714" i="6"/>
  <c r="J1714" i="6" s="1"/>
  <c r="F1714" i="6"/>
  <c r="X1714" i="6"/>
  <c r="C1715" i="6"/>
  <c r="L1715" i="6" s="1"/>
  <c r="D1715" i="6"/>
  <c r="E1715" i="6"/>
  <c r="F1715" i="6"/>
  <c r="C1716" i="6"/>
  <c r="P1716" i="6" s="1"/>
  <c r="F1716" i="6"/>
  <c r="X1716" i="6"/>
  <c r="C1717" i="6"/>
  <c r="L1717" i="6" s="1"/>
  <c r="D1717" i="6"/>
  <c r="E1717" i="6"/>
  <c r="F1717" i="6"/>
  <c r="C1718" i="6"/>
  <c r="H1718" i="6" s="1"/>
  <c r="F1718" i="6"/>
  <c r="X1718" i="6"/>
  <c r="C1719" i="6"/>
  <c r="I1719" i="6" s="1"/>
  <c r="D1719" i="6"/>
  <c r="E1719" i="6"/>
  <c r="F1719" i="6"/>
  <c r="C1720" i="6"/>
  <c r="O1720" i="6" s="1"/>
  <c r="F1720" i="6"/>
  <c r="X1720" i="6"/>
  <c r="C1721" i="6"/>
  <c r="I1721" i="6" s="1"/>
  <c r="D1721" i="6"/>
  <c r="E1721" i="6"/>
  <c r="F1721" i="6"/>
  <c r="C1722" i="6"/>
  <c r="J1722" i="6" s="1"/>
  <c r="F1722" i="6"/>
  <c r="X1722" i="6"/>
  <c r="C1723" i="6"/>
  <c r="P1723" i="6" s="1"/>
  <c r="D1723" i="6"/>
  <c r="E1723" i="6"/>
  <c r="F1723" i="6"/>
  <c r="C1724" i="6"/>
  <c r="F1724" i="6"/>
  <c r="X1724" i="6"/>
  <c r="C1725" i="6"/>
  <c r="I1725" i="6" s="1"/>
  <c r="D1725" i="6"/>
  <c r="E1725" i="6"/>
  <c r="F1725" i="6"/>
  <c r="C1726" i="6"/>
  <c r="J1726" i="6" s="1"/>
  <c r="F1726" i="6"/>
  <c r="X1726" i="6"/>
  <c r="C1727" i="6"/>
  <c r="I1727" i="6" s="1"/>
  <c r="D1727" i="6"/>
  <c r="E1727" i="6"/>
  <c r="F1727" i="6"/>
  <c r="C1728" i="6"/>
  <c r="J1728" i="6" s="1"/>
  <c r="F1728" i="6"/>
  <c r="X1728" i="6"/>
  <c r="C1729" i="6"/>
  <c r="I1729" i="6" s="1"/>
  <c r="D1729" i="6"/>
  <c r="E1729" i="6"/>
  <c r="F1729" i="6"/>
  <c r="C1730" i="6"/>
  <c r="J1730" i="6" s="1"/>
  <c r="F1730" i="6"/>
  <c r="X1730" i="6"/>
  <c r="C1731" i="6"/>
  <c r="L1731" i="6" s="1"/>
  <c r="D1731" i="6"/>
  <c r="E1731" i="6"/>
  <c r="F1731" i="6"/>
  <c r="C1732" i="6"/>
  <c r="J1732" i="6" s="1"/>
  <c r="F1732" i="6"/>
  <c r="X1732" i="6"/>
  <c r="C1733" i="6"/>
  <c r="I1733" i="6" s="1"/>
  <c r="D1733" i="6"/>
  <c r="E1733" i="6"/>
  <c r="F1733" i="6"/>
  <c r="C1734" i="6"/>
  <c r="M1734" i="6" s="1"/>
  <c r="F1734" i="6"/>
  <c r="X1734" i="6"/>
  <c r="C1735" i="6"/>
  <c r="I1735" i="6" s="1"/>
  <c r="D1735" i="6"/>
  <c r="E1735" i="6"/>
  <c r="F1735" i="6"/>
  <c r="C1736" i="6"/>
  <c r="O1736" i="6" s="1"/>
  <c r="F1736" i="6"/>
  <c r="X1736" i="6"/>
  <c r="C1737" i="6"/>
  <c r="I1737" i="6" s="1"/>
  <c r="D1737" i="6"/>
  <c r="E1737" i="6"/>
  <c r="F1737" i="6"/>
  <c r="C1738" i="6"/>
  <c r="J1738" i="6" s="1"/>
  <c r="F1738" i="6"/>
  <c r="X1738" i="6"/>
  <c r="C1739" i="6"/>
  <c r="I1739" i="6" s="1"/>
  <c r="D1739" i="6"/>
  <c r="E1739" i="6"/>
  <c r="F1739" i="6"/>
  <c r="C1740" i="6"/>
  <c r="J1740" i="6" s="1"/>
  <c r="F1740" i="6"/>
  <c r="X1740" i="6"/>
  <c r="C1741" i="6"/>
  <c r="I1741" i="6" s="1"/>
  <c r="D1741" i="6"/>
  <c r="E1741" i="6"/>
  <c r="F1741" i="6"/>
  <c r="C1742" i="6"/>
  <c r="O1742" i="6" s="1"/>
  <c r="F1742" i="6"/>
  <c r="X1742" i="6"/>
  <c r="C1743" i="6"/>
  <c r="I1743" i="6" s="1"/>
  <c r="D1743" i="6"/>
  <c r="E1743" i="6"/>
  <c r="F1743" i="6"/>
  <c r="C1744" i="6"/>
  <c r="K1744" i="6" s="1"/>
  <c r="F1744" i="6"/>
  <c r="X1744" i="6"/>
  <c r="C1745" i="6"/>
  <c r="D1745" i="6"/>
  <c r="E1745" i="6"/>
  <c r="F1745" i="6"/>
  <c r="C1746" i="6"/>
  <c r="J1746" i="6" s="1"/>
  <c r="F1746" i="6"/>
  <c r="X1746" i="6"/>
  <c r="C1747" i="6"/>
  <c r="I1747" i="6" s="1"/>
  <c r="D1747" i="6"/>
  <c r="E1747" i="6"/>
  <c r="F1747" i="6"/>
  <c r="C1748" i="6"/>
  <c r="J1748" i="6" s="1"/>
  <c r="F1748" i="6"/>
  <c r="X1748" i="6"/>
  <c r="C1749" i="6"/>
  <c r="L1749" i="6" s="1"/>
  <c r="D1749" i="6"/>
  <c r="E1749" i="6"/>
  <c r="F1749" i="6"/>
  <c r="C1750" i="6"/>
  <c r="H1750" i="6" s="1"/>
  <c r="F1750" i="6"/>
  <c r="X1750" i="6"/>
  <c r="C1751" i="6"/>
  <c r="I1751" i="6" s="1"/>
  <c r="D1751" i="6"/>
  <c r="E1751" i="6"/>
  <c r="F1751" i="6"/>
  <c r="C1752" i="6"/>
  <c r="K1752" i="6" s="1"/>
  <c r="F1752" i="6"/>
  <c r="X1752" i="6"/>
  <c r="C1753" i="6"/>
  <c r="I1753" i="6" s="1"/>
  <c r="D1753" i="6"/>
  <c r="E1753" i="6"/>
  <c r="F1753" i="6"/>
  <c r="C1754" i="6"/>
  <c r="J1754" i="6" s="1"/>
  <c r="F1754" i="6"/>
  <c r="X1754" i="6"/>
  <c r="C1755" i="6"/>
  <c r="H1755" i="6" s="1"/>
  <c r="D1755" i="6"/>
  <c r="E1755" i="6"/>
  <c r="F1755" i="6"/>
  <c r="C1756" i="6"/>
  <c r="F1756" i="6"/>
  <c r="X1756" i="6"/>
  <c r="C1757" i="6"/>
  <c r="I1757" i="6" s="1"/>
  <c r="D1757" i="6"/>
  <c r="E1757" i="6"/>
  <c r="F1757" i="6"/>
  <c r="C1758" i="6"/>
  <c r="J1758" i="6" s="1"/>
  <c r="F1758" i="6"/>
  <c r="X1758" i="6"/>
  <c r="C1759" i="6"/>
  <c r="I1759" i="6" s="1"/>
  <c r="D1759" i="6"/>
  <c r="E1759" i="6"/>
  <c r="F1759" i="6"/>
  <c r="C1760" i="6"/>
  <c r="J1760" i="6" s="1"/>
  <c r="F1760" i="6"/>
  <c r="X1760" i="6"/>
  <c r="C1761" i="6"/>
  <c r="I1761" i="6" s="1"/>
  <c r="D1761" i="6"/>
  <c r="E1761" i="6"/>
  <c r="F1761" i="6"/>
  <c r="C1762" i="6"/>
  <c r="J1762" i="6" s="1"/>
  <c r="F1762" i="6"/>
  <c r="X1762" i="6"/>
  <c r="C1763" i="6"/>
  <c r="O1763" i="6" s="1"/>
  <c r="D1763" i="6"/>
  <c r="E1763" i="6"/>
  <c r="F1763" i="6"/>
  <c r="C1764" i="6"/>
  <c r="J1764" i="6" s="1"/>
  <c r="F1764" i="6"/>
  <c r="X1764" i="6"/>
  <c r="C1765" i="6"/>
  <c r="I1765" i="6" s="1"/>
  <c r="D1765" i="6"/>
  <c r="E1765" i="6"/>
  <c r="F1765" i="6"/>
  <c r="C1766" i="6"/>
  <c r="J1766" i="6" s="1"/>
  <c r="F1766" i="6"/>
  <c r="X1766" i="6"/>
  <c r="C1767" i="6"/>
  <c r="I1767" i="6" s="1"/>
  <c r="D1767" i="6"/>
  <c r="E1767" i="6"/>
  <c r="F1767" i="6"/>
  <c r="C1768" i="6"/>
  <c r="J1768" i="6" s="1"/>
  <c r="F1768" i="6"/>
  <c r="X1768" i="6"/>
  <c r="C1769" i="6"/>
  <c r="I1769" i="6" s="1"/>
  <c r="D1769" i="6"/>
  <c r="E1769" i="6"/>
  <c r="F1769" i="6"/>
  <c r="C1770" i="6"/>
  <c r="J1770" i="6" s="1"/>
  <c r="F1770" i="6"/>
  <c r="X1770" i="6"/>
  <c r="C1771" i="6"/>
  <c r="H1771" i="6" s="1"/>
  <c r="D1771" i="6"/>
  <c r="E1771" i="6"/>
  <c r="F1771" i="6"/>
  <c r="C1772" i="6"/>
  <c r="J1772" i="6" s="1"/>
  <c r="F1772" i="6"/>
  <c r="X1772" i="6"/>
  <c r="C1773" i="6"/>
  <c r="I1773" i="6" s="1"/>
  <c r="D1773" i="6"/>
  <c r="E1773" i="6"/>
  <c r="F1773" i="6"/>
  <c r="C1774" i="6"/>
  <c r="H1774" i="6" s="1"/>
  <c r="F1774" i="6"/>
  <c r="X1774" i="6"/>
  <c r="C1775" i="6"/>
  <c r="I1775" i="6" s="1"/>
  <c r="D1775" i="6"/>
  <c r="E1775" i="6"/>
  <c r="F1775" i="6"/>
  <c r="C1776" i="6"/>
  <c r="H1776" i="6" s="1"/>
  <c r="F1776" i="6"/>
  <c r="X1776" i="6"/>
  <c r="C1777" i="6"/>
  <c r="I1777" i="6" s="1"/>
  <c r="D1777" i="6"/>
  <c r="E1777" i="6"/>
  <c r="F1777" i="6"/>
  <c r="C1778" i="6"/>
  <c r="J1778" i="6" s="1"/>
  <c r="F1778" i="6"/>
  <c r="X1778" i="6"/>
  <c r="C1779" i="6"/>
  <c r="J1779" i="6" s="1"/>
  <c r="D1779" i="6"/>
  <c r="E1779" i="6"/>
  <c r="F1779" i="6"/>
  <c r="C1780" i="6"/>
  <c r="J1780" i="6" s="1"/>
  <c r="F1780" i="6"/>
  <c r="X1780" i="6"/>
  <c r="C1781" i="6"/>
  <c r="J1781" i="6" s="1"/>
  <c r="D1781" i="6"/>
  <c r="E1781" i="6"/>
  <c r="F1781" i="6"/>
  <c r="C1782" i="6"/>
  <c r="J1782" i="6" s="1"/>
  <c r="F1782" i="6"/>
  <c r="X1782" i="6"/>
  <c r="C1783" i="6"/>
  <c r="J1783" i="6" s="1"/>
  <c r="D1783" i="6"/>
  <c r="E1783" i="6"/>
  <c r="F1783" i="6"/>
  <c r="C1784" i="6"/>
  <c r="J1784" i="6" s="1"/>
  <c r="F1784" i="6"/>
  <c r="X1784" i="6"/>
  <c r="C1785" i="6"/>
  <c r="J1785" i="6" s="1"/>
  <c r="D1785" i="6"/>
  <c r="E1785" i="6"/>
  <c r="F1785" i="6"/>
  <c r="C1786" i="6"/>
  <c r="J1786" i="6" s="1"/>
  <c r="F1786" i="6"/>
  <c r="X1786" i="6"/>
  <c r="C1787" i="6"/>
  <c r="J1787" i="6" s="1"/>
  <c r="D1787" i="6"/>
  <c r="E1787" i="6"/>
  <c r="F1787" i="6"/>
  <c r="C1788" i="6"/>
  <c r="J1788" i="6" s="1"/>
  <c r="F1788" i="6"/>
  <c r="X1788" i="6"/>
  <c r="C1789" i="6"/>
  <c r="J1789" i="6" s="1"/>
  <c r="D1789" i="6"/>
  <c r="E1789" i="6"/>
  <c r="F1789" i="6"/>
  <c r="C1790" i="6"/>
  <c r="J1790" i="6" s="1"/>
  <c r="F1790" i="6"/>
  <c r="X1790" i="6"/>
  <c r="C1791" i="6"/>
  <c r="J1791" i="6" s="1"/>
  <c r="D1791" i="6"/>
  <c r="E1791" i="6"/>
  <c r="F1791" i="6"/>
  <c r="C1792" i="6"/>
  <c r="J1792" i="6" s="1"/>
  <c r="F1792" i="6"/>
  <c r="X1792" i="6"/>
  <c r="C1793" i="6"/>
  <c r="J1793" i="6" s="1"/>
  <c r="D1793" i="6"/>
  <c r="E1793" i="6"/>
  <c r="F1793" i="6"/>
  <c r="C1794" i="6"/>
  <c r="J1794" i="6" s="1"/>
  <c r="F1794" i="6"/>
  <c r="X1794" i="6"/>
  <c r="C1795" i="6"/>
  <c r="J1795" i="6" s="1"/>
  <c r="D1795" i="6"/>
  <c r="E1795" i="6"/>
  <c r="F1795" i="6"/>
  <c r="C1796" i="6"/>
  <c r="J1796" i="6" s="1"/>
  <c r="F1796" i="6"/>
  <c r="X1796" i="6"/>
  <c r="C1797" i="6"/>
  <c r="J1797" i="6" s="1"/>
  <c r="D1797" i="6"/>
  <c r="E1797" i="6"/>
  <c r="F1797" i="6"/>
  <c r="C1798" i="6"/>
  <c r="J1798" i="6" s="1"/>
  <c r="F1798" i="6"/>
  <c r="X1798" i="6"/>
  <c r="C1799" i="6"/>
  <c r="J1799" i="6" s="1"/>
  <c r="D1799" i="6"/>
  <c r="E1799" i="6"/>
  <c r="F1799" i="6"/>
  <c r="C1800" i="6"/>
  <c r="M1800" i="6" s="1"/>
  <c r="F1800" i="6"/>
  <c r="X1800" i="6"/>
  <c r="C1801" i="6"/>
  <c r="J1801" i="6" s="1"/>
  <c r="D1801" i="6"/>
  <c r="E1801" i="6"/>
  <c r="F1801" i="6"/>
  <c r="B20" i="8"/>
  <c r="O1343" i="6" l="1"/>
  <c r="I1161" i="6"/>
  <c r="P1764" i="6"/>
  <c r="J479" i="6"/>
  <c r="H425" i="6"/>
  <c r="I191" i="6"/>
  <c r="X1793" i="6"/>
  <c r="X195" i="6"/>
  <c r="I1193" i="6"/>
  <c r="J917" i="6"/>
  <c r="O871" i="6"/>
  <c r="H651" i="6"/>
  <c r="H647" i="6"/>
  <c r="H391" i="6"/>
  <c r="O1191" i="6"/>
  <c r="O1187" i="6"/>
  <c r="O873" i="6"/>
  <c r="O255" i="6"/>
  <c r="H253" i="6"/>
  <c r="H157" i="6"/>
  <c r="I1257" i="6"/>
  <c r="O1195" i="6"/>
  <c r="I1035" i="6"/>
  <c r="K875" i="6"/>
  <c r="U875" i="6" s="1"/>
  <c r="H645" i="6"/>
  <c r="M1764" i="6"/>
  <c r="X679" i="6"/>
  <c r="H1661" i="6"/>
  <c r="I1181" i="6"/>
  <c r="O1171" i="6"/>
  <c r="I1149" i="6"/>
  <c r="O791" i="6"/>
  <c r="U790" i="6" s="1"/>
  <c r="I777" i="6"/>
  <c r="I767" i="6"/>
  <c r="I743" i="6"/>
  <c r="I193" i="6"/>
  <c r="H161" i="6"/>
  <c r="H149" i="6"/>
  <c r="G1057" i="6"/>
  <c r="I1619" i="6"/>
  <c r="L1617" i="6"/>
  <c r="H1607" i="6"/>
  <c r="O1179" i="6"/>
  <c r="I1173" i="6"/>
  <c r="K1127" i="6"/>
  <c r="I765" i="6"/>
  <c r="I761" i="6"/>
  <c r="I745" i="6"/>
  <c r="I203" i="6"/>
  <c r="O1175" i="6"/>
  <c r="K1073" i="6"/>
  <c r="H951" i="6"/>
  <c r="O793" i="6"/>
  <c r="M781" i="6"/>
  <c r="I773" i="6"/>
  <c r="I753" i="6"/>
  <c r="I747" i="6"/>
  <c r="I741" i="6"/>
  <c r="O903" i="6"/>
  <c r="H705" i="6"/>
  <c r="R705" i="6" s="1"/>
  <c r="H421" i="6"/>
  <c r="H413" i="6"/>
  <c r="H407" i="6"/>
  <c r="H405" i="6"/>
  <c r="H385" i="6"/>
  <c r="X1359" i="6"/>
  <c r="O1235" i="6"/>
  <c r="K1097" i="6"/>
  <c r="I923" i="6"/>
  <c r="H429" i="6"/>
  <c r="H419" i="6"/>
  <c r="H389" i="6"/>
  <c r="H387" i="6"/>
  <c r="M245" i="6"/>
  <c r="I227" i="6"/>
  <c r="H1554" i="6"/>
  <c r="O1453" i="6"/>
  <c r="L435" i="6"/>
  <c r="H423" i="6"/>
  <c r="H417" i="6"/>
  <c r="H411" i="6"/>
  <c r="H395" i="6"/>
  <c r="H393" i="6"/>
  <c r="I247" i="6"/>
  <c r="X1711" i="6"/>
  <c r="X677" i="6"/>
  <c r="X613" i="6"/>
  <c r="X301" i="6"/>
  <c r="O247" i="6"/>
  <c r="K1691" i="6"/>
  <c r="K1589" i="6"/>
  <c r="H685" i="6"/>
  <c r="K537" i="6"/>
  <c r="N507" i="6"/>
  <c r="K463" i="6"/>
  <c r="O213" i="6"/>
  <c r="K883" i="6"/>
  <c r="J503" i="6"/>
  <c r="H459" i="6"/>
  <c r="K455" i="6"/>
  <c r="U455" i="6" s="1"/>
  <c r="L335" i="6"/>
  <c r="I215" i="6"/>
  <c r="I1764" i="6"/>
  <c r="I1690" i="6"/>
  <c r="O1087" i="6"/>
  <c r="O809" i="6"/>
  <c r="K505" i="6"/>
  <c r="L465" i="6"/>
  <c r="H291" i="6"/>
  <c r="M211" i="6"/>
  <c r="O1437" i="6"/>
  <c r="O1203" i="6"/>
  <c r="H943" i="6"/>
  <c r="O915" i="6"/>
  <c r="H631" i="6"/>
  <c r="H627" i="6"/>
  <c r="H623" i="6"/>
  <c r="H619" i="6"/>
  <c r="H615" i="6"/>
  <c r="H603" i="6"/>
  <c r="H599" i="6"/>
  <c r="H595" i="6"/>
  <c r="I561" i="6"/>
  <c r="J535" i="6"/>
  <c r="J519" i="6"/>
  <c r="H357" i="6"/>
  <c r="H267" i="6"/>
  <c r="M233" i="6"/>
  <c r="I179" i="6"/>
  <c r="H175" i="6"/>
  <c r="O1441" i="6"/>
  <c r="H1347" i="6"/>
  <c r="G1289" i="6"/>
  <c r="O1259" i="6"/>
  <c r="U1258" i="6" s="1"/>
  <c r="O1255" i="6"/>
  <c r="I1245" i="6"/>
  <c r="K1081" i="6"/>
  <c r="O1075" i="6"/>
  <c r="P958" i="6"/>
  <c r="J931" i="6"/>
  <c r="H687" i="6"/>
  <c r="H683" i="6"/>
  <c r="J958" i="6"/>
  <c r="H934" i="6"/>
  <c r="M928" i="6"/>
  <c r="G449" i="6"/>
  <c r="H1339" i="6"/>
  <c r="I919" i="6"/>
  <c r="S919" i="6" s="1"/>
  <c r="H611" i="6"/>
  <c r="H607" i="6"/>
  <c r="I557" i="6"/>
  <c r="H327" i="6"/>
  <c r="I185" i="6"/>
  <c r="S185" i="6" s="1"/>
  <c r="I181" i="6"/>
  <c r="H167" i="6"/>
  <c r="O1095" i="6"/>
  <c r="K1077" i="6"/>
  <c r="O1071" i="6"/>
  <c r="H693" i="6"/>
  <c r="R693" i="6" s="1"/>
  <c r="H689" i="6"/>
  <c r="R689" i="6" s="1"/>
  <c r="P167" i="6"/>
  <c r="H1739" i="6"/>
  <c r="O1431" i="6"/>
  <c r="U1430" i="6" s="1"/>
  <c r="I1145" i="6"/>
  <c r="K1111" i="6"/>
  <c r="J961" i="6"/>
  <c r="J939" i="6"/>
  <c r="T939" i="6" s="1"/>
  <c r="O867" i="6"/>
  <c r="U866" i="6" s="1"/>
  <c r="I717" i="6"/>
  <c r="J553" i="6"/>
  <c r="J527" i="6"/>
  <c r="H299" i="6"/>
  <c r="H297" i="6"/>
  <c r="M201" i="6"/>
  <c r="I199" i="6"/>
  <c r="H155" i="6"/>
  <c r="H151" i="6"/>
  <c r="H143" i="6"/>
  <c r="X1795" i="6"/>
  <c r="P1736" i="6"/>
  <c r="X1489" i="6"/>
  <c r="X1463" i="6"/>
  <c r="O1399" i="6"/>
  <c r="U1355" i="6"/>
  <c r="P1350" i="6"/>
  <c r="X1329" i="6"/>
  <c r="H1288" i="6"/>
  <c r="X1281" i="6"/>
  <c r="X933" i="6"/>
  <c r="X931" i="6"/>
  <c r="K898" i="6"/>
  <c r="X793" i="6"/>
  <c r="X791" i="6"/>
  <c r="X781" i="6"/>
  <c r="X775" i="6"/>
  <c r="X765" i="6"/>
  <c r="X761" i="6"/>
  <c r="X753" i="6"/>
  <c r="X743" i="6"/>
  <c r="M693" i="6"/>
  <c r="I631" i="6"/>
  <c r="X589" i="6"/>
  <c r="X587" i="6"/>
  <c r="X585" i="6"/>
  <c r="N100" i="6"/>
  <c r="X57" i="6"/>
  <c r="H1361" i="6"/>
  <c r="O1287" i="6"/>
  <c r="I1225" i="6"/>
  <c r="O1223" i="6"/>
  <c r="O1207" i="6"/>
  <c r="I721" i="6"/>
  <c r="I715" i="6"/>
  <c r="I239" i="6"/>
  <c r="S239" i="6" s="1"/>
  <c r="H159" i="6"/>
  <c r="H147" i="6"/>
  <c r="H139" i="6"/>
  <c r="H135" i="6"/>
  <c r="I1742" i="6"/>
  <c r="O1484" i="6"/>
  <c r="M1434" i="6"/>
  <c r="X1353" i="6"/>
  <c r="X1335" i="6"/>
  <c r="X1053" i="6"/>
  <c r="X1021" i="6"/>
  <c r="M876" i="6"/>
  <c r="O866" i="6"/>
  <c r="U867" i="6" s="1"/>
  <c r="P603" i="6"/>
  <c r="X305" i="6"/>
  <c r="O248" i="6"/>
  <c r="U249" i="6" s="1"/>
  <c r="M105" i="6"/>
  <c r="I100" i="6"/>
  <c r="X63" i="6"/>
  <c r="L1465" i="6"/>
  <c r="O1219" i="6"/>
  <c r="G877" i="6"/>
  <c r="J495" i="6"/>
  <c r="T495" i="6" s="1"/>
  <c r="J491" i="6"/>
  <c r="H249" i="6"/>
  <c r="I223" i="6"/>
  <c r="X1775" i="6"/>
  <c r="X1617" i="6"/>
  <c r="X1609" i="6"/>
  <c r="X1553" i="6"/>
  <c r="X1439" i="6"/>
  <c r="X1437" i="6"/>
  <c r="X1409" i="6"/>
  <c r="X673" i="6"/>
  <c r="X533" i="6"/>
  <c r="X447" i="6"/>
  <c r="X183" i="6"/>
  <c r="K1303" i="6"/>
  <c r="N651" i="6"/>
  <c r="I611" i="6"/>
  <c r="O1457" i="6"/>
  <c r="O1425" i="6"/>
  <c r="L1375" i="6"/>
  <c r="L1340" i="6"/>
  <c r="R1341" i="6" s="1"/>
  <c r="M1334" i="6"/>
  <c r="N1296" i="6"/>
  <c r="G1291" i="6"/>
  <c r="M986" i="6"/>
  <c r="G909" i="6"/>
  <c r="N524" i="6"/>
  <c r="X329" i="6"/>
  <c r="X327" i="6"/>
  <c r="X319" i="6"/>
  <c r="N112" i="6"/>
  <c r="G55" i="6"/>
  <c r="K1509" i="6"/>
  <c r="K1507" i="6"/>
  <c r="O1421" i="6"/>
  <c r="P1296" i="6"/>
  <c r="K1271" i="6"/>
  <c r="O1163" i="6"/>
  <c r="U1162" i="6" s="1"/>
  <c r="O1159" i="6"/>
  <c r="O1155" i="6"/>
  <c r="K1103" i="6"/>
  <c r="I1063" i="6"/>
  <c r="I1059" i="6"/>
  <c r="H1575" i="6"/>
  <c r="L1411" i="6"/>
  <c r="R1410" i="6" s="1"/>
  <c r="L1403" i="6"/>
  <c r="H1377" i="6"/>
  <c r="H1363" i="6"/>
  <c r="X1769" i="6"/>
  <c r="H1737" i="6"/>
  <c r="L1709" i="6"/>
  <c r="M1396" i="6"/>
  <c r="O1364" i="6"/>
  <c r="H1340" i="6"/>
  <c r="L1334" i="6"/>
  <c r="H1296" i="6"/>
  <c r="O1292" i="6"/>
  <c r="K986" i="6"/>
  <c r="J952" i="6"/>
  <c r="N948" i="6"/>
  <c r="T949" i="6" s="1"/>
  <c r="O906" i="6"/>
  <c r="G811" i="6"/>
  <c r="M804" i="6"/>
  <c r="M645" i="6"/>
  <c r="L524" i="6"/>
  <c r="O508" i="6"/>
  <c r="N500" i="6"/>
  <c r="L448" i="6"/>
  <c r="O446" i="6"/>
  <c r="O300" i="6"/>
  <c r="M284" i="6"/>
  <c r="I1667" i="6"/>
  <c r="L1513" i="6"/>
  <c r="H1355" i="6"/>
  <c r="H1353" i="6"/>
  <c r="P1340" i="6"/>
  <c r="H1309" i="6"/>
  <c r="H1277" i="6"/>
  <c r="X1767" i="6"/>
  <c r="L1591" i="6"/>
  <c r="L1585" i="6"/>
  <c r="M1540" i="6"/>
  <c r="O1449" i="6"/>
  <c r="X1687" i="6"/>
  <c r="O1588" i="6"/>
  <c r="O1554" i="6"/>
  <c r="X1551" i="6"/>
  <c r="L1509" i="6"/>
  <c r="M1410" i="6"/>
  <c r="L1396" i="6"/>
  <c r="X1387" i="6"/>
  <c r="X1367" i="6"/>
  <c r="X1363" i="6"/>
  <c r="X1361" i="6"/>
  <c r="X1313" i="6"/>
  <c r="N1288" i="6"/>
  <c r="X1273" i="6"/>
  <c r="X1199" i="6"/>
  <c r="M1188" i="6"/>
  <c r="O1130" i="6"/>
  <c r="X959" i="6"/>
  <c r="L958" i="6"/>
  <c r="I948" i="6"/>
  <c r="M650" i="6"/>
  <c r="L645" i="6"/>
  <c r="I627" i="6"/>
  <c r="S627" i="6" s="1"/>
  <c r="X539" i="6"/>
  <c r="K527" i="6"/>
  <c r="X521" i="6"/>
  <c r="X507" i="6"/>
  <c r="X505" i="6"/>
  <c r="K500" i="6"/>
  <c r="M492" i="6"/>
  <c r="X351" i="6"/>
  <c r="X299" i="6"/>
  <c r="L284" i="6"/>
  <c r="X283" i="6"/>
  <c r="O239" i="6"/>
  <c r="X161" i="6"/>
  <c r="M99" i="6"/>
  <c r="O1734" i="6"/>
  <c r="L1725" i="6"/>
  <c r="K1579" i="6"/>
  <c r="P1404" i="6"/>
  <c r="L1359" i="6"/>
  <c r="M1639" i="6"/>
  <c r="M1676" i="6"/>
  <c r="I1501" i="6"/>
  <c r="K1734" i="6"/>
  <c r="X1721" i="6"/>
  <c r="L1676" i="6"/>
  <c r="G1659" i="6"/>
  <c r="O1644" i="6"/>
  <c r="G1583" i="6"/>
  <c r="O1430" i="6"/>
  <c r="X1415" i="6"/>
  <c r="M1404" i="6"/>
  <c r="G1397" i="6"/>
  <c r="K1396" i="6"/>
  <c r="L1326" i="6"/>
  <c r="P1324" i="6"/>
  <c r="X1305" i="6"/>
  <c r="M1118" i="6"/>
  <c r="O1058" i="6"/>
  <c r="G1049" i="6"/>
  <c r="G1015" i="6"/>
  <c r="X501" i="6"/>
  <c r="X315" i="6"/>
  <c r="X285" i="6"/>
  <c r="N182" i="6"/>
  <c r="O167" i="6"/>
  <c r="K166" i="6"/>
  <c r="M110" i="6"/>
  <c r="H1695" i="6"/>
  <c r="P1781" i="6"/>
  <c r="H1777" i="6"/>
  <c r="P1765" i="6"/>
  <c r="L1757" i="6"/>
  <c r="I1691" i="6"/>
  <c r="I1621" i="6"/>
  <c r="X1583" i="6"/>
  <c r="H1369" i="6"/>
  <c r="X1753" i="6"/>
  <c r="L1780" i="6"/>
  <c r="X1779" i="6"/>
  <c r="X1759" i="6"/>
  <c r="X1727" i="6"/>
  <c r="X1705" i="6"/>
  <c r="O1691" i="6"/>
  <c r="U1690" i="6" s="1"/>
  <c r="M1690" i="6"/>
  <c r="G1677" i="6"/>
  <c r="I1676" i="6"/>
  <c r="M1674" i="6"/>
  <c r="O1660" i="6"/>
  <c r="H1644" i="6"/>
  <c r="G1605" i="6"/>
  <c r="I1554" i="6"/>
  <c r="X1487" i="6"/>
  <c r="X1401" i="6"/>
  <c r="P1378" i="6"/>
  <c r="G1341" i="6"/>
  <c r="K1340" i="6"/>
  <c r="X1325" i="6"/>
  <c r="L1324" i="6"/>
  <c r="L1288" i="6"/>
  <c r="P1287" i="6"/>
  <c r="J1272" i="6"/>
  <c r="O1103" i="6"/>
  <c r="M966" i="6"/>
  <c r="X953" i="6"/>
  <c r="O952" i="6"/>
  <c r="U953" i="6" s="1"/>
  <c r="M934" i="6"/>
  <c r="M898" i="6"/>
  <c r="G845" i="6"/>
  <c r="G827" i="6"/>
  <c r="G803" i="6"/>
  <c r="X695" i="6"/>
  <c r="M683" i="6"/>
  <c r="P611" i="6"/>
  <c r="N603" i="6"/>
  <c r="X461" i="6"/>
  <c r="X445" i="6"/>
  <c r="L395" i="6"/>
  <c r="X341" i="6"/>
  <c r="M249" i="6"/>
  <c r="M234" i="6"/>
  <c r="K191" i="6"/>
  <c r="M182" i="6"/>
  <c r="S183" i="6" s="1"/>
  <c r="I167" i="6"/>
  <c r="M142" i="6"/>
  <c r="O129" i="6"/>
  <c r="J110" i="6"/>
  <c r="X69" i="6"/>
  <c r="X67" i="6"/>
  <c r="P34" i="6"/>
  <c r="P1369" i="6"/>
  <c r="X1271" i="6"/>
  <c r="X1167" i="6"/>
  <c r="X1049" i="6"/>
  <c r="X895" i="6"/>
  <c r="M721" i="6"/>
  <c r="M611" i="6"/>
  <c r="X605" i="6"/>
  <c r="M438" i="6"/>
  <c r="X437" i="6"/>
  <c r="P357" i="6"/>
  <c r="X335" i="6"/>
  <c r="X247" i="6"/>
  <c r="O246" i="6"/>
  <c r="X177" i="6"/>
  <c r="L142" i="6"/>
  <c r="L132" i="6"/>
  <c r="R133" i="6" s="1"/>
  <c r="K1517" i="6"/>
  <c r="O1391" i="6"/>
  <c r="L1286" i="6"/>
  <c r="O1239" i="6"/>
  <c r="I1137" i="6"/>
  <c r="K1089" i="6"/>
  <c r="K1085" i="6"/>
  <c r="O1083" i="6"/>
  <c r="M1053" i="6"/>
  <c r="I1051" i="6"/>
  <c r="O887" i="6"/>
  <c r="K843" i="6"/>
  <c r="U843" i="6" s="1"/>
  <c r="O841" i="6"/>
  <c r="O789" i="6"/>
  <c r="I735" i="6"/>
  <c r="H641" i="6"/>
  <c r="M472" i="6"/>
  <c r="N469" i="6"/>
  <c r="H443" i="6"/>
  <c r="H403" i="6"/>
  <c r="H375" i="6"/>
  <c r="H373" i="6"/>
  <c r="H307" i="6"/>
  <c r="H295" i="6"/>
  <c r="K1651" i="6"/>
  <c r="O1557" i="6"/>
  <c r="M1551" i="6"/>
  <c r="S1550" i="6" s="1"/>
  <c r="O1429" i="6"/>
  <c r="U1428" i="6" s="1"/>
  <c r="G1423" i="6"/>
  <c r="H1325" i="6"/>
  <c r="H1281" i="6"/>
  <c r="I1237" i="6"/>
  <c r="S1237" i="6" s="1"/>
  <c r="I1205" i="6"/>
  <c r="K851" i="6"/>
  <c r="O849" i="6"/>
  <c r="U848" i="6" s="1"/>
  <c r="O839" i="6"/>
  <c r="H697" i="6"/>
  <c r="H665" i="6"/>
  <c r="H661" i="6"/>
  <c r="I577" i="6"/>
  <c r="I573" i="6"/>
  <c r="J475" i="6"/>
  <c r="H399" i="6"/>
  <c r="H323" i="6"/>
  <c r="K315" i="6"/>
  <c r="L313" i="6"/>
  <c r="X1777" i="6"/>
  <c r="G1761" i="6"/>
  <c r="K1760" i="6"/>
  <c r="P1757" i="6"/>
  <c r="L1748" i="6"/>
  <c r="H1720" i="6"/>
  <c r="M1718" i="6"/>
  <c r="S1719" i="6" s="1"/>
  <c r="X1695" i="6"/>
  <c r="P1694" i="6"/>
  <c r="X1649" i="6"/>
  <c r="I1618" i="6"/>
  <c r="X1611" i="6"/>
  <c r="X1599" i="6"/>
  <c r="K1596" i="6"/>
  <c r="U1596" i="6" s="1"/>
  <c r="X1593" i="6"/>
  <c r="L1588" i="6"/>
  <c r="X1577" i="6"/>
  <c r="X1575" i="6"/>
  <c r="X1535" i="6"/>
  <c r="G1521" i="6"/>
  <c r="X1513" i="6"/>
  <c r="I1512" i="6"/>
  <c r="G1505" i="6"/>
  <c r="G1497" i="6"/>
  <c r="K1440" i="6"/>
  <c r="G1439" i="6"/>
  <c r="K1438" i="6"/>
  <c r="X1431" i="6"/>
  <c r="X1427" i="6"/>
  <c r="K1424" i="6"/>
  <c r="X1397" i="6"/>
  <c r="P1396" i="6"/>
  <c r="H1396" i="6"/>
  <c r="X1381" i="6"/>
  <c r="X1377" i="6"/>
  <c r="L1356" i="6"/>
  <c r="P1355" i="6"/>
  <c r="X1355" i="6"/>
  <c r="P1341" i="6"/>
  <c r="X1323" i="6"/>
  <c r="X1295" i="6"/>
  <c r="K1292" i="6"/>
  <c r="U1292" i="6" s="1"/>
  <c r="G1287" i="6"/>
  <c r="K1286" i="6"/>
  <c r="X1261" i="6"/>
  <c r="X1259" i="6"/>
  <c r="M1254" i="6"/>
  <c r="S1255" i="6" s="1"/>
  <c r="X1247" i="6"/>
  <c r="X1245" i="6"/>
  <c r="X1243" i="6"/>
  <c r="I1118" i="6"/>
  <c r="X1117" i="6"/>
  <c r="M1102" i="6"/>
  <c r="M1056" i="6"/>
  <c r="M1035" i="6"/>
  <c r="X1013" i="6"/>
  <c r="M988" i="6"/>
  <c r="G987" i="6"/>
  <c r="I986" i="6"/>
  <c r="X985" i="6"/>
  <c r="M982" i="6"/>
  <c r="I976" i="6"/>
  <c r="M974" i="6"/>
  <c r="K966" i="6"/>
  <c r="P950" i="6"/>
  <c r="X927" i="6"/>
  <c r="X911" i="6"/>
  <c r="G899" i="6"/>
  <c r="X861" i="6"/>
  <c r="K826" i="6"/>
  <c r="M822" i="6"/>
  <c r="M796" i="6"/>
  <c r="S797" i="6" s="1"/>
  <c r="M790" i="6"/>
  <c r="P708" i="6"/>
  <c r="P705" i="6"/>
  <c r="M704" i="6"/>
  <c r="M603" i="6"/>
  <c r="X527" i="6"/>
  <c r="O518" i="6"/>
  <c r="U519" i="6" s="1"/>
  <c r="L504" i="6"/>
  <c r="X483" i="6"/>
  <c r="G473" i="6"/>
  <c r="J472" i="6"/>
  <c r="X451" i="6"/>
  <c r="O434" i="6"/>
  <c r="P383" i="6"/>
  <c r="O336" i="6"/>
  <c r="P298" i="6"/>
  <c r="M286" i="6"/>
  <c r="O282" i="6"/>
  <c r="X273" i="6"/>
  <c r="P262" i="6"/>
  <c r="P256" i="6"/>
  <c r="J248" i="6"/>
  <c r="P146" i="6"/>
  <c r="M34" i="6"/>
  <c r="G31" i="6"/>
  <c r="M1760" i="6"/>
  <c r="S1761" i="6" s="1"/>
  <c r="H1469" i="6"/>
  <c r="L1407" i="6"/>
  <c r="H1389" i="6"/>
  <c r="H1321" i="6"/>
  <c r="O1297" i="6"/>
  <c r="O1251" i="6"/>
  <c r="I1241" i="6"/>
  <c r="I1229" i="6"/>
  <c r="O1147" i="6"/>
  <c r="O1139" i="6"/>
  <c r="K1101" i="6"/>
  <c r="O889" i="6"/>
  <c r="O847" i="6"/>
  <c r="K787" i="6"/>
  <c r="H659" i="6"/>
  <c r="N515" i="6"/>
  <c r="K513" i="6"/>
  <c r="H379" i="6"/>
  <c r="H367" i="6"/>
  <c r="K319" i="6"/>
  <c r="I1760" i="6"/>
  <c r="O1728" i="6"/>
  <c r="P1619" i="6"/>
  <c r="X1601" i="6"/>
  <c r="X1557" i="6"/>
  <c r="X1555" i="6"/>
  <c r="O1550" i="6"/>
  <c r="X1549" i="6"/>
  <c r="O1548" i="6"/>
  <c r="X1537" i="6"/>
  <c r="P1492" i="6"/>
  <c r="M1490" i="6"/>
  <c r="X1471" i="6"/>
  <c r="H1438" i="6"/>
  <c r="X1419" i="6"/>
  <c r="P1418" i="6"/>
  <c r="M1414" i="6"/>
  <c r="K1356" i="6"/>
  <c r="U1356" i="6" s="1"/>
  <c r="P1337" i="6"/>
  <c r="X1337" i="6"/>
  <c r="P1321" i="6"/>
  <c r="X1321" i="6"/>
  <c r="X1319" i="6"/>
  <c r="X1315" i="6"/>
  <c r="X1311" i="6"/>
  <c r="X1297" i="6"/>
  <c r="X1291" i="6"/>
  <c r="X1289" i="6"/>
  <c r="J1286" i="6"/>
  <c r="X1283" i="6"/>
  <c r="K1236" i="6"/>
  <c r="U1236" i="6" s="1"/>
  <c r="O1226" i="6"/>
  <c r="M1204" i="6"/>
  <c r="O1198" i="6"/>
  <c r="O1166" i="6"/>
  <c r="M1136" i="6"/>
  <c r="S1137" i="6" s="1"/>
  <c r="M1100" i="6"/>
  <c r="I1082" i="6"/>
  <c r="G989" i="6"/>
  <c r="U989" i="6"/>
  <c r="K988" i="6"/>
  <c r="X839" i="6"/>
  <c r="X787" i="6"/>
  <c r="O773" i="6"/>
  <c r="X709" i="6"/>
  <c r="M708" i="6"/>
  <c r="M705" i="6"/>
  <c r="X667" i="6"/>
  <c r="X653" i="6"/>
  <c r="X643" i="6"/>
  <c r="X637" i="6"/>
  <c r="X633" i="6"/>
  <c r="I603" i="6"/>
  <c r="X573" i="6"/>
  <c r="X571" i="6"/>
  <c r="M518" i="6"/>
  <c r="K508" i="6"/>
  <c r="X491" i="6"/>
  <c r="X487" i="6"/>
  <c r="N474" i="6"/>
  <c r="H472" i="6"/>
  <c r="X471" i="6"/>
  <c r="P435" i="6"/>
  <c r="L434" i="6"/>
  <c r="R435" i="6" s="1"/>
  <c r="L407" i="6"/>
  <c r="M383" i="6"/>
  <c r="S382" i="6" s="1"/>
  <c r="X375" i="6"/>
  <c r="K354" i="6"/>
  <c r="P346" i="6"/>
  <c r="N336" i="6"/>
  <c r="X325" i="6"/>
  <c r="L318" i="6"/>
  <c r="X317" i="6"/>
  <c r="X307" i="6"/>
  <c r="P306" i="6"/>
  <c r="P295" i="6"/>
  <c r="X295" i="6"/>
  <c r="P292" i="6"/>
  <c r="I286" i="6"/>
  <c r="M282" i="6"/>
  <c r="L262" i="6"/>
  <c r="K256" i="6"/>
  <c r="U256" i="6" s="1"/>
  <c r="G248" i="6"/>
  <c r="N247" i="6"/>
  <c r="O191" i="6"/>
  <c r="J182" i="6"/>
  <c r="N181" i="6"/>
  <c r="M146" i="6"/>
  <c r="P125" i="6"/>
  <c r="X125" i="6"/>
  <c r="X121" i="6"/>
  <c r="X117" i="6"/>
  <c r="X113" i="6"/>
  <c r="J112" i="6"/>
  <c r="X109" i="6"/>
  <c r="G81" i="6"/>
  <c r="G51" i="6"/>
  <c r="X37" i="6"/>
  <c r="M36" i="6"/>
  <c r="L34" i="6"/>
  <c r="R35" i="6" s="1"/>
  <c r="K1555" i="6"/>
  <c r="O1463" i="6"/>
  <c r="O1447" i="6"/>
  <c r="O1445" i="6"/>
  <c r="O1438" i="6"/>
  <c r="O1415" i="6"/>
  <c r="H1387" i="6"/>
  <c r="H1337" i="6"/>
  <c r="G1227" i="6"/>
  <c r="I1209" i="6"/>
  <c r="O1143" i="6"/>
  <c r="P953" i="6"/>
  <c r="H949" i="6"/>
  <c r="O825" i="6"/>
  <c r="H671" i="6"/>
  <c r="H669" i="6"/>
  <c r="R669" i="6" s="1"/>
  <c r="H637" i="6"/>
  <c r="I571" i="6"/>
  <c r="I569" i="6"/>
  <c r="I565" i="6"/>
  <c r="J511" i="6"/>
  <c r="H383" i="6"/>
  <c r="H293" i="6"/>
  <c r="X1791" i="6"/>
  <c r="P1760" i="6"/>
  <c r="X1743" i="6"/>
  <c r="X1663" i="6"/>
  <c r="X1639" i="6"/>
  <c r="X1503" i="6"/>
  <c r="X1495" i="6"/>
  <c r="X1473" i="6"/>
  <c r="X1455" i="6"/>
  <c r="X1453" i="6"/>
  <c r="P1438" i="6"/>
  <c r="X1421" i="6"/>
  <c r="O1407" i="6"/>
  <c r="G1373" i="6"/>
  <c r="G1357" i="6"/>
  <c r="X1345" i="6"/>
  <c r="X1343" i="6"/>
  <c r="O1337" i="6"/>
  <c r="P1325" i="6"/>
  <c r="P1286" i="6"/>
  <c r="O1241" i="6"/>
  <c r="O1209" i="6"/>
  <c r="X1183" i="6"/>
  <c r="X1181" i="6"/>
  <c r="X1177" i="6"/>
  <c r="X1175" i="6"/>
  <c r="X1133" i="6"/>
  <c r="X1129" i="6"/>
  <c r="X1099" i="6"/>
  <c r="X1041" i="6"/>
  <c r="R959" i="6"/>
  <c r="M952" i="6"/>
  <c r="X879" i="6"/>
  <c r="X869" i="6"/>
  <c r="O735" i="6"/>
  <c r="X693" i="6"/>
  <c r="X645" i="6"/>
  <c r="X629" i="6"/>
  <c r="X529" i="6"/>
  <c r="J508" i="6"/>
  <c r="X503" i="6"/>
  <c r="P472" i="6"/>
  <c r="O443" i="6"/>
  <c r="U442" i="6" s="1"/>
  <c r="X433" i="6"/>
  <c r="X429" i="6"/>
  <c r="X425" i="6"/>
  <c r="L403" i="6"/>
  <c r="K383" i="6"/>
  <c r="O346" i="6"/>
  <c r="O296" i="6"/>
  <c r="L295" i="6"/>
  <c r="O252" i="6"/>
  <c r="X209" i="6"/>
  <c r="N191" i="6"/>
  <c r="J184" i="6"/>
  <c r="M175" i="6"/>
  <c r="S174" i="6" s="1"/>
  <c r="M126" i="6"/>
  <c r="M125" i="6"/>
  <c r="I112" i="6"/>
  <c r="M104" i="6"/>
  <c r="S105" i="6" s="1"/>
  <c r="X95" i="6"/>
  <c r="X75" i="6"/>
  <c r="X71" i="6"/>
  <c r="P70" i="6"/>
  <c r="N54" i="6"/>
  <c r="M37" i="6"/>
  <c r="H36" i="6"/>
  <c r="I1797" i="6"/>
  <c r="H1763" i="6"/>
  <c r="H1631" i="6"/>
  <c r="I1485" i="6"/>
  <c r="O1776" i="6"/>
  <c r="M1796" i="6"/>
  <c r="K1776" i="6"/>
  <c r="K1768" i="6"/>
  <c r="K1728" i="6"/>
  <c r="K1726" i="6"/>
  <c r="K1716" i="6"/>
  <c r="K1710" i="6"/>
  <c r="K1700" i="6"/>
  <c r="M1684" i="6"/>
  <c r="K1678" i="6"/>
  <c r="L1634" i="6"/>
  <c r="R1635" i="6" s="1"/>
  <c r="O1594" i="6"/>
  <c r="H1594" i="6"/>
  <c r="I1556" i="6"/>
  <c r="S1556" i="6" s="1"/>
  <c r="O1552" i="6"/>
  <c r="M1493" i="6"/>
  <c r="G1491" i="6"/>
  <c r="I1490" i="6"/>
  <c r="P1483" i="6"/>
  <c r="M1466" i="6"/>
  <c r="O1462" i="6"/>
  <c r="K1456" i="6"/>
  <c r="G676" i="6"/>
  <c r="K677" i="6"/>
  <c r="N677" i="6"/>
  <c r="P677" i="6"/>
  <c r="I614" i="6"/>
  <c r="M614" i="6"/>
  <c r="O534" i="6"/>
  <c r="U535" i="6" s="1"/>
  <c r="M534" i="6"/>
  <c r="P532" i="6"/>
  <c r="H532" i="6"/>
  <c r="K532" i="6"/>
  <c r="G533" i="6"/>
  <c r="O450" i="6"/>
  <c r="I450" i="6"/>
  <c r="M102" i="6"/>
  <c r="P102" i="6"/>
  <c r="I59" i="6"/>
  <c r="P59" i="6"/>
  <c r="L33" i="6"/>
  <c r="P33" i="6"/>
  <c r="H1753" i="6"/>
  <c r="H1731" i="6"/>
  <c r="H1705" i="6"/>
  <c r="G1595" i="6"/>
  <c r="I1781" i="6"/>
  <c r="P1797" i="6"/>
  <c r="L1796" i="6"/>
  <c r="M1780" i="6"/>
  <c r="G1769" i="6"/>
  <c r="P1742" i="6"/>
  <c r="H1728" i="6"/>
  <c r="G1727" i="6"/>
  <c r="P1691" i="6"/>
  <c r="M1620" i="6"/>
  <c r="L1596" i="6"/>
  <c r="P1595" i="6"/>
  <c r="M1594" i="6"/>
  <c r="L1565" i="6"/>
  <c r="P1534" i="6"/>
  <c r="M1509" i="6"/>
  <c r="L1493" i="6"/>
  <c r="O1492" i="6"/>
  <c r="H1484" i="6"/>
  <c r="R1484" i="6" s="1"/>
  <c r="O1483" i="6"/>
  <c r="G1479" i="6"/>
  <c r="P1477" i="6"/>
  <c r="P1464" i="6"/>
  <c r="O1446" i="6"/>
  <c r="L1434" i="6"/>
  <c r="M1416" i="6"/>
  <c r="P1402" i="6"/>
  <c r="M1374" i="6"/>
  <c r="L1369" i="6"/>
  <c r="M1364" i="6"/>
  <c r="O1361" i="6"/>
  <c r="U1360" i="6" s="1"/>
  <c r="P1360" i="6"/>
  <c r="P1357" i="6"/>
  <c r="P1356" i="6"/>
  <c r="I1356" i="6"/>
  <c r="O1341" i="6"/>
  <c r="P1330" i="6"/>
  <c r="K1326" i="6"/>
  <c r="P1302" i="6"/>
  <c r="H1287" i="6"/>
  <c r="O1286" i="6"/>
  <c r="N1268" i="6"/>
  <c r="M1262" i="6"/>
  <c r="K1257" i="6"/>
  <c r="M1252" i="6"/>
  <c r="I940" i="6"/>
  <c r="L940" i="6"/>
  <c r="P940" i="6"/>
  <c r="K892" i="6"/>
  <c r="G893" i="6"/>
  <c r="P686" i="6"/>
  <c r="J686" i="6"/>
  <c r="G662" i="6"/>
  <c r="P663" i="6"/>
  <c r="G614" i="6"/>
  <c r="I615" i="6"/>
  <c r="J615" i="6"/>
  <c r="N615" i="6"/>
  <c r="J583" i="6"/>
  <c r="M583" i="6"/>
  <c r="S582" i="6" s="1"/>
  <c r="J520" i="6"/>
  <c r="P520" i="6"/>
  <c r="J490" i="6"/>
  <c r="N490" i="6"/>
  <c r="O490" i="6"/>
  <c r="O458" i="6"/>
  <c r="M458" i="6"/>
  <c r="K451" i="6"/>
  <c r="I451" i="6"/>
  <c r="M451" i="6"/>
  <c r="O451" i="6"/>
  <c r="J409" i="6"/>
  <c r="O409" i="6"/>
  <c r="I180" i="6"/>
  <c r="M180" i="6"/>
  <c r="S181" i="6" s="1"/>
  <c r="N180" i="6"/>
  <c r="J111" i="6"/>
  <c r="L111" i="6"/>
  <c r="J35" i="6"/>
  <c r="O35" i="6"/>
  <c r="G1635" i="6"/>
  <c r="L1594" i="6"/>
  <c r="R1595" i="6" s="1"/>
  <c r="P1556" i="6"/>
  <c r="I1483" i="6"/>
  <c r="S1483" i="6" s="1"/>
  <c r="L1416" i="6"/>
  <c r="P1391" i="6"/>
  <c r="L1372" i="6"/>
  <c r="K1369" i="6"/>
  <c r="H1364" i="6"/>
  <c r="L1361" i="6"/>
  <c r="H1357" i="6"/>
  <c r="O1330" i="6"/>
  <c r="G1327" i="6"/>
  <c r="O1309" i="6"/>
  <c r="O1281" i="6"/>
  <c r="U1280" i="6" s="1"/>
  <c r="K1268" i="6"/>
  <c r="O1258" i="6"/>
  <c r="I1162" i="6"/>
  <c r="O1142" i="6"/>
  <c r="I1074" i="6"/>
  <c r="O1014" i="6"/>
  <c r="M1014" i="6"/>
  <c r="M1004" i="6"/>
  <c r="I960" i="6"/>
  <c r="J960" i="6"/>
  <c r="G957" i="6"/>
  <c r="K894" i="6"/>
  <c r="G895" i="6"/>
  <c r="L633" i="6"/>
  <c r="P633" i="6"/>
  <c r="O545" i="6"/>
  <c r="N545" i="6"/>
  <c r="N532" i="6"/>
  <c r="K488" i="6"/>
  <c r="P488" i="6"/>
  <c r="I488" i="6"/>
  <c r="L488" i="6"/>
  <c r="G176" i="6"/>
  <c r="K177" i="6"/>
  <c r="N177" i="6"/>
  <c r="O177" i="6"/>
  <c r="J130" i="6"/>
  <c r="L130" i="6"/>
  <c r="R131" i="6" s="1"/>
  <c r="P113" i="6"/>
  <c r="L113" i="6"/>
  <c r="I108" i="6"/>
  <c r="P108" i="6"/>
  <c r="H1703" i="6"/>
  <c r="H1599" i="6"/>
  <c r="H1493" i="6"/>
  <c r="R1493" i="6" s="1"/>
  <c r="M1768" i="6"/>
  <c r="S1769" i="6" s="1"/>
  <c r="M1726" i="6"/>
  <c r="S1727" i="6" s="1"/>
  <c r="P1710" i="6"/>
  <c r="P1700" i="6"/>
  <c r="O1684" i="6"/>
  <c r="U1685" i="6" s="1"/>
  <c r="P1678" i="6"/>
  <c r="G1597" i="6"/>
  <c r="I1594" i="6"/>
  <c r="G1593" i="6"/>
  <c r="P1589" i="6"/>
  <c r="K1556" i="6"/>
  <c r="U1556" i="6" s="1"/>
  <c r="L1490" i="6"/>
  <c r="G1489" i="6"/>
  <c r="P1462" i="6"/>
  <c r="P1456" i="6"/>
  <c r="G1455" i="6"/>
  <c r="G1451" i="6"/>
  <c r="G1417" i="6"/>
  <c r="P1387" i="6"/>
  <c r="L1281" i="6"/>
  <c r="G1269" i="6"/>
  <c r="O1181" i="6"/>
  <c r="U1180" i="6" s="1"/>
  <c r="M1142" i="6"/>
  <c r="S1143" i="6" s="1"/>
  <c r="M1120" i="6"/>
  <c r="K1032" i="6"/>
  <c r="M1030" i="6"/>
  <c r="O1028" i="6"/>
  <c r="L945" i="6"/>
  <c r="K945" i="6"/>
  <c r="O945" i="6"/>
  <c r="I927" i="6"/>
  <c r="S927" i="6" s="1"/>
  <c r="L927" i="6"/>
  <c r="O927" i="6"/>
  <c r="I896" i="6"/>
  <c r="G897" i="6"/>
  <c r="K896" i="6"/>
  <c r="I836" i="6"/>
  <c r="K836" i="6"/>
  <c r="M836" i="6"/>
  <c r="J775" i="6"/>
  <c r="O775" i="6"/>
  <c r="J502" i="6"/>
  <c r="T502" i="6" s="1"/>
  <c r="K502" i="6"/>
  <c r="P502" i="6"/>
  <c r="J401" i="6"/>
  <c r="L401" i="6"/>
  <c r="L369" i="6"/>
  <c r="J369" i="6"/>
  <c r="K348" i="6"/>
  <c r="G349" i="6"/>
  <c r="G258" i="6"/>
  <c r="P259" i="6"/>
  <c r="I121" i="6"/>
  <c r="M121" i="6"/>
  <c r="G108" i="6"/>
  <c r="M109" i="6"/>
  <c r="P109" i="6"/>
  <c r="H56" i="6"/>
  <c r="K56" i="6"/>
  <c r="J46" i="6"/>
  <c r="L46" i="6"/>
  <c r="R47" i="6" s="1"/>
  <c r="N46" i="6"/>
  <c r="G967" i="6"/>
  <c r="J950" i="6"/>
  <c r="K920" i="6"/>
  <c r="I822" i="6"/>
  <c r="I804" i="6"/>
  <c r="M800" i="6"/>
  <c r="M773" i="6"/>
  <c r="M742" i="6"/>
  <c r="L693" i="6"/>
  <c r="P692" i="6"/>
  <c r="H680" i="6"/>
  <c r="P669" i="6"/>
  <c r="I648" i="6"/>
  <c r="P645" i="6"/>
  <c r="J645" i="6"/>
  <c r="N554" i="6"/>
  <c r="G525" i="6"/>
  <c r="N508" i="6"/>
  <c r="I508" i="6"/>
  <c r="I500" i="6"/>
  <c r="L455" i="6"/>
  <c r="I446" i="6"/>
  <c r="M443" i="6"/>
  <c r="G442" i="6"/>
  <c r="H438" i="6"/>
  <c r="G435" i="6"/>
  <c r="H434" i="6"/>
  <c r="R434" i="6" s="1"/>
  <c r="L419" i="6"/>
  <c r="O403" i="6"/>
  <c r="P391" i="6"/>
  <c r="P379" i="6"/>
  <c r="N357" i="6"/>
  <c r="L352" i="6"/>
  <c r="G347" i="6"/>
  <c r="K346" i="6"/>
  <c r="J336" i="6"/>
  <c r="I300" i="6"/>
  <c r="G287" i="6"/>
  <c r="H286" i="6"/>
  <c r="G285" i="6"/>
  <c r="G283" i="6"/>
  <c r="G263" i="6"/>
  <c r="K262" i="6"/>
  <c r="K252" i="6"/>
  <c r="U252" i="6" s="1"/>
  <c r="I249" i="6"/>
  <c r="N248" i="6"/>
  <c r="O175" i="6"/>
  <c r="L148" i="6"/>
  <c r="R149" i="6" s="1"/>
  <c r="H146" i="6"/>
  <c r="I132" i="6"/>
  <c r="K70" i="6"/>
  <c r="U70" i="6" s="1"/>
  <c r="N50" i="6"/>
  <c r="S897" i="6"/>
  <c r="G823" i="6"/>
  <c r="G805" i="6"/>
  <c r="O781" i="6"/>
  <c r="K747" i="6"/>
  <c r="J693" i="6"/>
  <c r="J681" i="6"/>
  <c r="I669" i="6"/>
  <c r="N645" i="6"/>
  <c r="I645" i="6"/>
  <c r="N611" i="6"/>
  <c r="G509" i="6"/>
  <c r="M508" i="6"/>
  <c r="P492" i="6"/>
  <c r="G447" i="6"/>
  <c r="I443" i="6"/>
  <c r="L415" i="6"/>
  <c r="P375" i="6"/>
  <c r="J357" i="6"/>
  <c r="M149" i="6"/>
  <c r="N129" i="6"/>
  <c r="L123" i="6"/>
  <c r="P110" i="6"/>
  <c r="I110" i="6"/>
  <c r="L105" i="6"/>
  <c r="M85" i="6"/>
  <c r="L53" i="6"/>
  <c r="P318" i="6"/>
  <c r="G256" i="6"/>
  <c r="N249" i="6"/>
  <c r="I248" i="6"/>
  <c r="O234" i="6"/>
  <c r="O166" i="6"/>
  <c r="N110" i="6"/>
  <c r="H110" i="6"/>
  <c r="N99" i="6"/>
  <c r="T98" i="6" s="1"/>
  <c r="G1759" i="6"/>
  <c r="H1721" i="6"/>
  <c r="M1626" i="6"/>
  <c r="S1627" i="6" s="1"/>
  <c r="H1527" i="6"/>
  <c r="L1519" i="6"/>
  <c r="I1515" i="6"/>
  <c r="S1515" i="6" s="1"/>
  <c r="L1450" i="6"/>
  <c r="H1439" i="6"/>
  <c r="O1439" i="6"/>
  <c r="P1348" i="6"/>
  <c r="I1348" i="6"/>
  <c r="L1348" i="6"/>
  <c r="K1046" i="6"/>
  <c r="O1046" i="6"/>
  <c r="H954" i="6"/>
  <c r="P954" i="6"/>
  <c r="O905" i="6"/>
  <c r="K786" i="6"/>
  <c r="I786" i="6"/>
  <c r="M786" i="6"/>
  <c r="K783" i="6"/>
  <c r="U783" i="6" s="1"/>
  <c r="G710" i="6"/>
  <c r="I711" i="6"/>
  <c r="M711" i="6"/>
  <c r="P711" i="6"/>
  <c r="H709" i="6"/>
  <c r="J550" i="6"/>
  <c r="P550" i="6"/>
  <c r="M550" i="6"/>
  <c r="J39" i="6"/>
  <c r="M39" i="6"/>
  <c r="O39" i="6"/>
  <c r="H1781" i="6"/>
  <c r="I1780" i="6"/>
  <c r="I1776" i="6"/>
  <c r="I1768" i="6"/>
  <c r="K1766" i="6"/>
  <c r="X1765" i="6"/>
  <c r="K1758" i="6"/>
  <c r="G1751" i="6"/>
  <c r="H1734" i="6"/>
  <c r="H1726" i="6"/>
  <c r="K1712" i="6"/>
  <c r="G1701" i="6"/>
  <c r="M1695" i="6"/>
  <c r="H1690" i="6"/>
  <c r="G1679" i="6"/>
  <c r="I1674" i="6"/>
  <c r="M1661" i="6"/>
  <c r="I1660" i="6"/>
  <c r="X1655" i="6"/>
  <c r="X1651" i="6"/>
  <c r="L1631" i="6"/>
  <c r="L1626" i="6"/>
  <c r="X1623" i="6"/>
  <c r="O1622" i="6"/>
  <c r="L1620" i="6"/>
  <c r="I1616" i="6"/>
  <c r="X1615" i="6"/>
  <c r="P1604" i="6"/>
  <c r="X1603" i="6"/>
  <c r="P1598" i="6"/>
  <c r="M1597" i="6"/>
  <c r="P1596" i="6"/>
  <c r="I1596" i="6"/>
  <c r="G1589" i="6"/>
  <c r="H1588" i="6"/>
  <c r="X1587" i="6"/>
  <c r="X1585" i="6"/>
  <c r="L1579" i="6"/>
  <c r="G1571" i="6"/>
  <c r="H1557" i="6"/>
  <c r="O1556" i="6"/>
  <c r="G1556" i="6"/>
  <c r="I1555" i="6"/>
  <c r="M1554" i="6"/>
  <c r="G1554" i="6"/>
  <c r="L1553" i="6"/>
  <c r="I1552" i="6"/>
  <c r="M1548" i="6"/>
  <c r="X1543" i="6"/>
  <c r="K1540" i="6"/>
  <c r="X1539" i="6"/>
  <c r="K1534" i="6"/>
  <c r="I1520" i="6"/>
  <c r="O1517" i="6"/>
  <c r="X1517" i="6"/>
  <c r="L1516" i="6"/>
  <c r="X1501" i="6"/>
  <c r="I1492" i="6"/>
  <c r="L1483" i="6"/>
  <c r="G1482" i="6"/>
  <c r="X1465" i="6"/>
  <c r="K1464" i="6"/>
  <c r="H1462" i="6"/>
  <c r="O1452" i="6"/>
  <c r="K1450" i="6"/>
  <c r="X1449" i="6"/>
  <c r="O1448" i="6"/>
  <c r="I1448" i="6"/>
  <c r="G1435" i="6"/>
  <c r="M1430" i="6"/>
  <c r="G1431" i="6"/>
  <c r="H1416" i="6"/>
  <c r="X1405" i="6"/>
  <c r="J1404" i="6"/>
  <c r="L1404" i="6"/>
  <c r="G1405" i="6"/>
  <c r="I1402" i="6"/>
  <c r="G1401" i="6"/>
  <c r="K1332" i="6"/>
  <c r="M1332" i="6"/>
  <c r="H1310" i="6"/>
  <c r="G1311" i="6"/>
  <c r="L1310" i="6"/>
  <c r="O1214" i="6"/>
  <c r="I1214" i="6"/>
  <c r="M1152" i="6"/>
  <c r="S1153" i="6" s="1"/>
  <c r="K1152" i="6"/>
  <c r="J957" i="6"/>
  <c r="L957" i="6"/>
  <c r="I956" i="6"/>
  <c r="N956" i="6"/>
  <c r="H956" i="6"/>
  <c r="P956" i="6"/>
  <c r="J956" i="6"/>
  <c r="I936" i="6"/>
  <c r="J936" i="6"/>
  <c r="M936" i="6"/>
  <c r="K824" i="6"/>
  <c r="M824" i="6"/>
  <c r="O806" i="6"/>
  <c r="G807" i="6"/>
  <c r="J736" i="6"/>
  <c r="M736" i="6"/>
  <c r="P702" i="6"/>
  <c r="J702" i="6"/>
  <c r="K691" i="6"/>
  <c r="P691" i="6"/>
  <c r="K563" i="6"/>
  <c r="O563" i="6"/>
  <c r="G488" i="6"/>
  <c r="N489" i="6"/>
  <c r="O489" i="6"/>
  <c r="H1671" i="6"/>
  <c r="I1643" i="6"/>
  <c r="L1641" i="6"/>
  <c r="M1487" i="6"/>
  <c r="K1107" i="6"/>
  <c r="K1105" i="6"/>
  <c r="K1069" i="6"/>
  <c r="O1067" i="6"/>
  <c r="I1012" i="6"/>
  <c r="G1013" i="6"/>
  <c r="K1012" i="6"/>
  <c r="O1012" i="6"/>
  <c r="K835" i="6"/>
  <c r="G694" i="6"/>
  <c r="J695" i="6"/>
  <c r="L695" i="6"/>
  <c r="N695" i="6"/>
  <c r="I526" i="6"/>
  <c r="M526" i="6"/>
  <c r="L526" i="6"/>
  <c r="J115" i="6"/>
  <c r="P115" i="6"/>
  <c r="K75" i="6"/>
  <c r="P75" i="6"/>
  <c r="H39" i="6"/>
  <c r="G30" i="6"/>
  <c r="N31" i="6"/>
  <c r="O31" i="6"/>
  <c r="H1797" i="6"/>
  <c r="I1796" i="6"/>
  <c r="G1777" i="6"/>
  <c r="X1801" i="6"/>
  <c r="X1799" i="6"/>
  <c r="X1787" i="6"/>
  <c r="X1785" i="6"/>
  <c r="X1783" i="6"/>
  <c r="X1773" i="6"/>
  <c r="P1768" i="6"/>
  <c r="P1766" i="6"/>
  <c r="I1766" i="6"/>
  <c r="G1765" i="6"/>
  <c r="S1765" i="6"/>
  <c r="K1764" i="6"/>
  <c r="P1763" i="6"/>
  <c r="X1763" i="6"/>
  <c r="P1758" i="6"/>
  <c r="I1758" i="6"/>
  <c r="L1742" i="6"/>
  <c r="P1726" i="6"/>
  <c r="X1723" i="6"/>
  <c r="M1720" i="6"/>
  <c r="X1685" i="6"/>
  <c r="G1675" i="6"/>
  <c r="X1671" i="6"/>
  <c r="X1667" i="6"/>
  <c r="I1666" i="6"/>
  <c r="L1651" i="6"/>
  <c r="P1645" i="6"/>
  <c r="X1645" i="6"/>
  <c r="X1641" i="6"/>
  <c r="G1627" i="6"/>
  <c r="I1626" i="6"/>
  <c r="I1622" i="6"/>
  <c r="M1605" i="6"/>
  <c r="L1599" i="6"/>
  <c r="H1597" i="6"/>
  <c r="R1597" i="6" s="1"/>
  <c r="O1596" i="6"/>
  <c r="U1597" i="6" s="1"/>
  <c r="L1593" i="6"/>
  <c r="X1567" i="6"/>
  <c r="X1559" i="6"/>
  <c r="G1557" i="6"/>
  <c r="L1556" i="6"/>
  <c r="G1555" i="6"/>
  <c r="L1554" i="6"/>
  <c r="G1553" i="6"/>
  <c r="G1549" i="6"/>
  <c r="H1548" i="6"/>
  <c r="X1545" i="6"/>
  <c r="G1535" i="6"/>
  <c r="X1525" i="6"/>
  <c r="L1517" i="6"/>
  <c r="X1515" i="6"/>
  <c r="O1514" i="6"/>
  <c r="L1501" i="6"/>
  <c r="K1483" i="6"/>
  <c r="X1479" i="6"/>
  <c r="X1475" i="6"/>
  <c r="X1461" i="6"/>
  <c r="L1456" i="6"/>
  <c r="X1451" i="6"/>
  <c r="P1450" i="6"/>
  <c r="H1450" i="6"/>
  <c r="G1449" i="6"/>
  <c r="M1448" i="6"/>
  <c r="H1448" i="6"/>
  <c r="H1422" i="6"/>
  <c r="M1422" i="6"/>
  <c r="I1392" i="6"/>
  <c r="K1392" i="6"/>
  <c r="H1373" i="6"/>
  <c r="O1373" i="6"/>
  <c r="O1348" i="6"/>
  <c r="P1346" i="6"/>
  <c r="I1346" i="6"/>
  <c r="K1346" i="6"/>
  <c r="I1323" i="6"/>
  <c r="K1323" i="6"/>
  <c r="U1323" i="6" s="1"/>
  <c r="I1313" i="6"/>
  <c r="K1313" i="6"/>
  <c r="L1313" i="6"/>
  <c r="O1313" i="6"/>
  <c r="I1304" i="6"/>
  <c r="N1304" i="6"/>
  <c r="I1270" i="6"/>
  <c r="H1270" i="6"/>
  <c r="N1270" i="6"/>
  <c r="K1220" i="6"/>
  <c r="M1220" i="6"/>
  <c r="S1221" i="6" s="1"/>
  <c r="I1190" i="6"/>
  <c r="M1190" i="6"/>
  <c r="S1191" i="6" s="1"/>
  <c r="O1138" i="6"/>
  <c r="M1138" i="6"/>
  <c r="S1139" i="6" s="1"/>
  <c r="H1116" i="6"/>
  <c r="G1117" i="6"/>
  <c r="K1116" i="6"/>
  <c r="O1116" i="6"/>
  <c r="H1096" i="6"/>
  <c r="M1096" i="6"/>
  <c r="K1062" i="6"/>
  <c r="J1062" i="6"/>
  <c r="O959" i="6"/>
  <c r="N959" i="6"/>
  <c r="M886" i="6"/>
  <c r="I886" i="6"/>
  <c r="K832" i="6"/>
  <c r="M832" i="6"/>
  <c r="O786" i="6"/>
  <c r="G698" i="6"/>
  <c r="J699" i="6"/>
  <c r="M699" i="6"/>
  <c r="P699" i="6"/>
  <c r="G688" i="6"/>
  <c r="J689" i="6"/>
  <c r="L689" i="6"/>
  <c r="N689" i="6"/>
  <c r="G674" i="6"/>
  <c r="N675" i="6"/>
  <c r="L667" i="6"/>
  <c r="O667" i="6"/>
  <c r="P667" i="6"/>
  <c r="I590" i="6"/>
  <c r="M590" i="6"/>
  <c r="P1785" i="6"/>
  <c r="L1773" i="6"/>
  <c r="L1766" i="6"/>
  <c r="L1758" i="6"/>
  <c r="L1733" i="6"/>
  <c r="H1723" i="6"/>
  <c r="H1715" i="6"/>
  <c r="L1685" i="6"/>
  <c r="I1645" i="6"/>
  <c r="L1545" i="6"/>
  <c r="H1533" i="6"/>
  <c r="L1481" i="6"/>
  <c r="O1461" i="6"/>
  <c r="P1448" i="6"/>
  <c r="K1448" i="6"/>
  <c r="L1390" i="6"/>
  <c r="R1391" i="6" s="1"/>
  <c r="H1390" i="6"/>
  <c r="M1390" i="6"/>
  <c r="I1043" i="6"/>
  <c r="O987" i="6"/>
  <c r="K987" i="6"/>
  <c r="O1766" i="6"/>
  <c r="O1758" i="6"/>
  <c r="X1755" i="6"/>
  <c r="X1751" i="6"/>
  <c r="X1749" i="6"/>
  <c r="X1739" i="6"/>
  <c r="X1735" i="6"/>
  <c r="X1719" i="6"/>
  <c r="X1717" i="6"/>
  <c r="X1707" i="6"/>
  <c r="X1703" i="6"/>
  <c r="X1697" i="6"/>
  <c r="X1691" i="6"/>
  <c r="X1679" i="6"/>
  <c r="P1667" i="6"/>
  <c r="L1645" i="6"/>
  <c r="X1619" i="6"/>
  <c r="X1589" i="6"/>
  <c r="X1565" i="6"/>
  <c r="M1527" i="6"/>
  <c r="X1507" i="6"/>
  <c r="X1505" i="6"/>
  <c r="L1489" i="6"/>
  <c r="X1485" i="6"/>
  <c r="L1448" i="6"/>
  <c r="R1449" i="6" s="1"/>
  <c r="X1447" i="6"/>
  <c r="X1443" i="6"/>
  <c r="K1434" i="6"/>
  <c r="P1434" i="6"/>
  <c r="J1432" i="6"/>
  <c r="L1432" i="6"/>
  <c r="K1418" i="6"/>
  <c r="H1418" i="6"/>
  <c r="J1416" i="6"/>
  <c r="K1416" i="6"/>
  <c r="H1395" i="6"/>
  <c r="P1395" i="6"/>
  <c r="O1380" i="6"/>
  <c r="L1380" i="6"/>
  <c r="I1305" i="6"/>
  <c r="O1305" i="6"/>
  <c r="P1305" i="6"/>
  <c r="I1182" i="6"/>
  <c r="K1182" i="6"/>
  <c r="G1183" i="6"/>
  <c r="M1182" i="6"/>
  <c r="O1141" i="6"/>
  <c r="K1141" i="6"/>
  <c r="H1066" i="6"/>
  <c r="M1066" i="6"/>
  <c r="O1016" i="6"/>
  <c r="G1017" i="6"/>
  <c r="I1016" i="6"/>
  <c r="M1016" i="6"/>
  <c r="K904" i="6"/>
  <c r="M904" i="6"/>
  <c r="O733" i="6"/>
  <c r="M733" i="6"/>
  <c r="P707" i="6"/>
  <c r="O707" i="6"/>
  <c r="O695" i="6"/>
  <c r="J694" i="6"/>
  <c r="P694" i="6"/>
  <c r="J682" i="6"/>
  <c r="P682" i="6"/>
  <c r="J672" i="6"/>
  <c r="P672" i="6"/>
  <c r="H672" i="6"/>
  <c r="L672" i="6"/>
  <c r="G656" i="6"/>
  <c r="I657" i="6"/>
  <c r="M657" i="6"/>
  <c r="N657" i="6"/>
  <c r="J637" i="6"/>
  <c r="P637" i="6"/>
  <c r="K637" i="6"/>
  <c r="N637" i="6"/>
  <c r="G590" i="6"/>
  <c r="I591" i="6"/>
  <c r="P591" i="6"/>
  <c r="M591" i="6"/>
  <c r="J591" i="6"/>
  <c r="N591" i="6"/>
  <c r="N466" i="6"/>
  <c r="K466" i="6"/>
  <c r="K432" i="6"/>
  <c r="O432" i="6"/>
  <c r="G370" i="6"/>
  <c r="I371" i="6"/>
  <c r="M371" i="6"/>
  <c r="O330" i="6"/>
  <c r="K330" i="6"/>
  <c r="X1385" i="6"/>
  <c r="X1375" i="6"/>
  <c r="I1362" i="6"/>
  <c r="X1357" i="6"/>
  <c r="U1347" i="6"/>
  <c r="L1337" i="6"/>
  <c r="G1335" i="6"/>
  <c r="K1330" i="6"/>
  <c r="O1327" i="6"/>
  <c r="P1326" i="6"/>
  <c r="H1326" i="6"/>
  <c r="H1316" i="6"/>
  <c r="X1309" i="6"/>
  <c r="X1307" i="6"/>
  <c r="X1279" i="6"/>
  <c r="I1258" i="6"/>
  <c r="M1222" i="6"/>
  <c r="S1223" i="6" s="1"/>
  <c r="K1198" i="6"/>
  <c r="M1166" i="6"/>
  <c r="M1156" i="6"/>
  <c r="O1098" i="6"/>
  <c r="U1099" i="6" s="1"/>
  <c r="M1072" i="6"/>
  <c r="M1048" i="6"/>
  <c r="K1040" i="6"/>
  <c r="U1006" i="6"/>
  <c r="I974" i="6"/>
  <c r="I966" i="6"/>
  <c r="G941" i="6"/>
  <c r="H940" i="6"/>
  <c r="X929" i="6"/>
  <c r="I914" i="6"/>
  <c r="M912" i="6"/>
  <c r="M906" i="6"/>
  <c r="I898" i="6"/>
  <c r="O894" i="6"/>
  <c r="U895" i="6" s="1"/>
  <c r="O890" i="6"/>
  <c r="U786" i="6"/>
  <c r="I776" i="6"/>
  <c r="M775" i="6"/>
  <c r="O767" i="6"/>
  <c r="R673" i="6"/>
  <c r="G622" i="6"/>
  <c r="I623" i="6"/>
  <c r="P623" i="6"/>
  <c r="M623" i="6"/>
  <c r="S622" i="6" s="1"/>
  <c r="G606" i="6"/>
  <c r="I607" i="6"/>
  <c r="P607" i="6"/>
  <c r="L601" i="6"/>
  <c r="P601" i="6"/>
  <c r="K589" i="6"/>
  <c r="L589" i="6"/>
  <c r="O559" i="6"/>
  <c r="K559" i="6"/>
  <c r="K548" i="6"/>
  <c r="J548" i="6"/>
  <c r="G549" i="6"/>
  <c r="N548" i="6"/>
  <c r="N525" i="6"/>
  <c r="O525" i="6"/>
  <c r="I524" i="6"/>
  <c r="M524" i="6"/>
  <c r="K524" i="6"/>
  <c r="O524" i="6"/>
  <c r="K480" i="6"/>
  <c r="P480" i="6"/>
  <c r="H480" i="6"/>
  <c r="J480" i="6"/>
  <c r="G481" i="6"/>
  <c r="K476" i="6"/>
  <c r="P476" i="6"/>
  <c r="H476" i="6"/>
  <c r="J476" i="6"/>
  <c r="G477" i="6"/>
  <c r="J468" i="6"/>
  <c r="P468" i="6"/>
  <c r="H433" i="6"/>
  <c r="P433" i="6"/>
  <c r="J427" i="6"/>
  <c r="L427" i="6"/>
  <c r="P427" i="6"/>
  <c r="K331" i="6"/>
  <c r="P331" i="6"/>
  <c r="J324" i="6"/>
  <c r="K324" i="6"/>
  <c r="G325" i="6"/>
  <c r="H324" i="6"/>
  <c r="M324" i="6"/>
  <c r="H314" i="6"/>
  <c r="L314" i="6"/>
  <c r="O314" i="6"/>
  <c r="L274" i="6"/>
  <c r="G275" i="6"/>
  <c r="X1435" i="6"/>
  <c r="X1429" i="6"/>
  <c r="X1423" i="6"/>
  <c r="X1413" i="6"/>
  <c r="O1369" i="6"/>
  <c r="G1365" i="6"/>
  <c r="K1364" i="6"/>
  <c r="O1363" i="6"/>
  <c r="K1337" i="6"/>
  <c r="X1327" i="6"/>
  <c r="M1326" i="6"/>
  <c r="G1297" i="6"/>
  <c r="X1285" i="6"/>
  <c r="P1281" i="6"/>
  <c r="X1277" i="6"/>
  <c r="X1275" i="6"/>
  <c r="N1272" i="6"/>
  <c r="K1225" i="6"/>
  <c r="X1211" i="6"/>
  <c r="S1201" i="6"/>
  <c r="G1199" i="6"/>
  <c r="X1197" i="6"/>
  <c r="X1195" i="6"/>
  <c r="S1185" i="6"/>
  <c r="K1173" i="6"/>
  <c r="X1165" i="6"/>
  <c r="X1163" i="6"/>
  <c r="O1162" i="6"/>
  <c r="K1161" i="6"/>
  <c r="X1153" i="6"/>
  <c r="G1125" i="6"/>
  <c r="X1115" i="6"/>
  <c r="X1109" i="6"/>
  <c r="X1107" i="6"/>
  <c r="X1091" i="6"/>
  <c r="X1087" i="6"/>
  <c r="M1082" i="6"/>
  <c r="X1045" i="6"/>
  <c r="G1003" i="6"/>
  <c r="G953" i="6"/>
  <c r="K952" i="6"/>
  <c r="O951" i="6"/>
  <c r="X951" i="6"/>
  <c r="L950" i="6"/>
  <c r="R951" i="6" s="1"/>
  <c r="N949" i="6"/>
  <c r="K948" i="6"/>
  <c r="P945" i="6"/>
  <c r="X939" i="6"/>
  <c r="X937" i="6"/>
  <c r="N920" i="6"/>
  <c r="X905" i="6"/>
  <c r="X901" i="6"/>
  <c r="X893" i="6"/>
  <c r="X889" i="6"/>
  <c r="X871" i="6"/>
  <c r="M866" i="6"/>
  <c r="X825" i="6"/>
  <c r="G819" i="6"/>
  <c r="K800" i="6"/>
  <c r="G799" i="6"/>
  <c r="G795" i="6"/>
  <c r="S779" i="6"/>
  <c r="K777" i="6"/>
  <c r="K775" i="6"/>
  <c r="M767" i="6"/>
  <c r="K745" i="6"/>
  <c r="K735" i="6"/>
  <c r="X733" i="6"/>
  <c r="X729" i="6"/>
  <c r="I705" i="6"/>
  <c r="X703" i="6"/>
  <c r="X699" i="6"/>
  <c r="P698" i="6"/>
  <c r="M697" i="6"/>
  <c r="X691" i="6"/>
  <c r="X689" i="6"/>
  <c r="M688" i="6"/>
  <c r="M687" i="6"/>
  <c r="M684" i="6"/>
  <c r="P681" i="6"/>
  <c r="M669" i="6"/>
  <c r="P631" i="6"/>
  <c r="P621" i="6"/>
  <c r="L621" i="6"/>
  <c r="L579" i="6"/>
  <c r="M579" i="6"/>
  <c r="M548" i="6"/>
  <c r="K538" i="6"/>
  <c r="M538" i="6"/>
  <c r="K523" i="6"/>
  <c r="U523" i="6" s="1"/>
  <c r="N523" i="6"/>
  <c r="J486" i="6"/>
  <c r="N486" i="6"/>
  <c r="N338" i="6"/>
  <c r="M338" i="6"/>
  <c r="G339" i="6"/>
  <c r="J272" i="6"/>
  <c r="I272" i="6"/>
  <c r="P272" i="6"/>
  <c r="O272" i="6"/>
  <c r="K272" i="6"/>
  <c r="K232" i="6"/>
  <c r="I232" i="6"/>
  <c r="M232" i="6"/>
  <c r="N232" i="6"/>
  <c r="J230" i="6"/>
  <c r="N230" i="6"/>
  <c r="X1351" i="6"/>
  <c r="X1331" i="6"/>
  <c r="X1303" i="6"/>
  <c r="X1299" i="6"/>
  <c r="X1227" i="6"/>
  <c r="X1145" i="6"/>
  <c r="X1143" i="6"/>
  <c r="X1121" i="6"/>
  <c r="X1119" i="6"/>
  <c r="X1111" i="6"/>
  <c r="X1095" i="6"/>
  <c r="X1033" i="6"/>
  <c r="X961" i="6"/>
  <c r="X947" i="6"/>
  <c r="X935" i="6"/>
  <c r="X903" i="6"/>
  <c r="I866" i="6"/>
  <c r="M844" i="6"/>
  <c r="M816" i="6"/>
  <c r="X809" i="6"/>
  <c r="X807" i="6"/>
  <c r="G801" i="6"/>
  <c r="X797" i="6"/>
  <c r="X773" i="6"/>
  <c r="X721" i="6"/>
  <c r="H688" i="6"/>
  <c r="M681" i="6"/>
  <c r="L680" i="6"/>
  <c r="R681" i="6" s="1"/>
  <c r="X671" i="6"/>
  <c r="L669" i="6"/>
  <c r="M668" i="6"/>
  <c r="X659" i="6"/>
  <c r="X657" i="6"/>
  <c r="M630" i="6"/>
  <c r="N623" i="6"/>
  <c r="M622" i="6"/>
  <c r="I548" i="6"/>
  <c r="O538" i="6"/>
  <c r="I532" i="6"/>
  <c r="J532" i="6"/>
  <c r="O532" i="6"/>
  <c r="L532" i="6"/>
  <c r="P524" i="6"/>
  <c r="H524" i="6"/>
  <c r="K516" i="6"/>
  <c r="J516" i="6"/>
  <c r="P516" i="6"/>
  <c r="M480" i="6"/>
  <c r="M476" i="6"/>
  <c r="G472" i="6"/>
  <c r="K473" i="6"/>
  <c r="G376" i="6"/>
  <c r="O377" i="6"/>
  <c r="O324" i="6"/>
  <c r="L288" i="6"/>
  <c r="H288" i="6"/>
  <c r="O288" i="6"/>
  <c r="P288" i="6"/>
  <c r="J288" i="6"/>
  <c r="K288" i="6"/>
  <c r="G289" i="6"/>
  <c r="O280" i="6"/>
  <c r="P280" i="6"/>
  <c r="J280" i="6"/>
  <c r="K280" i="6"/>
  <c r="U280" i="6" s="1"/>
  <c r="G281" i="6"/>
  <c r="L272" i="6"/>
  <c r="X625" i="6"/>
  <c r="X583" i="6"/>
  <c r="X581" i="6"/>
  <c r="X549" i="6"/>
  <c r="X547" i="6"/>
  <c r="X543" i="6"/>
  <c r="X535" i="6"/>
  <c r="X525" i="6"/>
  <c r="N513" i="6"/>
  <c r="X509" i="6"/>
  <c r="G501" i="6"/>
  <c r="M500" i="6"/>
  <c r="X499" i="6"/>
  <c r="X497" i="6"/>
  <c r="X493" i="6"/>
  <c r="X475" i="6"/>
  <c r="L472" i="6"/>
  <c r="X469" i="6"/>
  <c r="L463" i="6"/>
  <c r="X459" i="6"/>
  <c r="X457" i="6"/>
  <c r="X439" i="6"/>
  <c r="O438" i="6"/>
  <c r="I435" i="6"/>
  <c r="M434" i="6"/>
  <c r="L421" i="6"/>
  <c r="I415" i="6"/>
  <c r="I403" i="6"/>
  <c r="X401" i="6"/>
  <c r="N393" i="6"/>
  <c r="X391" i="6"/>
  <c r="X385" i="6"/>
  <c r="O383" i="6"/>
  <c r="I383" i="6"/>
  <c r="G355" i="6"/>
  <c r="P342" i="6"/>
  <c r="N342" i="6"/>
  <c r="P320" i="6"/>
  <c r="G321" i="6"/>
  <c r="N316" i="6"/>
  <c r="J316" i="6"/>
  <c r="P308" i="6"/>
  <c r="O308" i="6"/>
  <c r="R289" i="6"/>
  <c r="H281" i="6"/>
  <c r="R281" i="6" s="1"/>
  <c r="K281" i="6"/>
  <c r="G261" i="6"/>
  <c r="I260" i="6"/>
  <c r="X259" i="6"/>
  <c r="K231" i="6"/>
  <c r="M231" i="6"/>
  <c r="N231" i="6"/>
  <c r="M223" i="6"/>
  <c r="N223" i="6"/>
  <c r="T222" i="6" s="1"/>
  <c r="G222" i="6"/>
  <c r="O223" i="6"/>
  <c r="N220" i="6"/>
  <c r="O220" i="6"/>
  <c r="J150" i="6"/>
  <c r="L150" i="6"/>
  <c r="J147" i="6"/>
  <c r="I147" i="6"/>
  <c r="P147" i="6"/>
  <c r="K147" i="6"/>
  <c r="M147" i="6"/>
  <c r="S346" i="6"/>
  <c r="G326" i="6"/>
  <c r="P327" i="6"/>
  <c r="P326" i="6"/>
  <c r="O326" i="6"/>
  <c r="U327" i="6" s="1"/>
  <c r="J256" i="6"/>
  <c r="L256" i="6"/>
  <c r="H256" i="6"/>
  <c r="M256" i="6"/>
  <c r="G257" i="6"/>
  <c r="J240" i="6"/>
  <c r="K240" i="6"/>
  <c r="N236" i="6"/>
  <c r="G237" i="6"/>
  <c r="M222" i="6"/>
  <c r="O222" i="6"/>
  <c r="U223" i="6" s="1"/>
  <c r="M202" i="6"/>
  <c r="S203" i="6" s="1"/>
  <c r="O202" i="6"/>
  <c r="H173" i="6"/>
  <c r="L173" i="6"/>
  <c r="G172" i="6"/>
  <c r="P173" i="6"/>
  <c r="J151" i="6"/>
  <c r="I151" i="6"/>
  <c r="P151" i="6"/>
  <c r="K151" i="6"/>
  <c r="M151" i="6"/>
  <c r="G92" i="6"/>
  <c r="M93" i="6"/>
  <c r="L72" i="6"/>
  <c r="I72" i="6"/>
  <c r="K72" i="6"/>
  <c r="I62" i="6"/>
  <c r="G63" i="6"/>
  <c r="J611" i="6"/>
  <c r="J603" i="6"/>
  <c r="X577" i="6"/>
  <c r="X575" i="6"/>
  <c r="X523" i="6"/>
  <c r="X515" i="6"/>
  <c r="O500" i="6"/>
  <c r="J500" i="6"/>
  <c r="X485" i="6"/>
  <c r="M484" i="6"/>
  <c r="X481" i="6"/>
  <c r="X477" i="6"/>
  <c r="N472" i="6"/>
  <c r="I472" i="6"/>
  <c r="X467" i="6"/>
  <c r="P455" i="6"/>
  <c r="L451" i="6"/>
  <c r="M446" i="6"/>
  <c r="G439" i="6"/>
  <c r="I438" i="6"/>
  <c r="O435" i="6"/>
  <c r="U434" i="6" s="1"/>
  <c r="I434" i="6"/>
  <c r="X431" i="6"/>
  <c r="O415" i="6"/>
  <c r="P407" i="6"/>
  <c r="X407" i="6"/>
  <c r="M403" i="6"/>
  <c r="P395" i="6"/>
  <c r="L383" i="6"/>
  <c r="X367" i="6"/>
  <c r="X363" i="6"/>
  <c r="X361" i="6"/>
  <c r="L357" i="6"/>
  <c r="O354" i="6"/>
  <c r="O348" i="6"/>
  <c r="K320" i="6"/>
  <c r="L316" i="6"/>
  <c r="I308" i="6"/>
  <c r="I306" i="6"/>
  <c r="K306" i="6"/>
  <c r="I298" i="6"/>
  <c r="O298" i="6"/>
  <c r="K296" i="6"/>
  <c r="J282" i="6"/>
  <c r="H282" i="6"/>
  <c r="K263" i="6"/>
  <c r="P263" i="6"/>
  <c r="L260" i="6"/>
  <c r="I256" i="6"/>
  <c r="O224" i="6"/>
  <c r="K224" i="6"/>
  <c r="M224" i="6"/>
  <c r="N222" i="6"/>
  <c r="J144" i="6"/>
  <c r="L144" i="6"/>
  <c r="R145" i="6" s="1"/>
  <c r="M144" i="6"/>
  <c r="G136" i="6"/>
  <c r="O137" i="6"/>
  <c r="P137" i="6"/>
  <c r="K66" i="6"/>
  <c r="P66" i="6"/>
  <c r="L44" i="6"/>
  <c r="O44" i="6"/>
  <c r="I38" i="6"/>
  <c r="P38" i="6"/>
  <c r="T190" i="6"/>
  <c r="X101" i="6"/>
  <c r="X47" i="6"/>
  <c r="X343" i="6"/>
  <c r="X339" i="6"/>
  <c r="X309" i="6"/>
  <c r="X289" i="6"/>
  <c r="X279" i="6"/>
  <c r="X275" i="6"/>
  <c r="X267" i="6"/>
  <c r="X265" i="6"/>
  <c r="K247" i="6"/>
  <c r="X245" i="6"/>
  <c r="X241" i="6"/>
  <c r="X229" i="6"/>
  <c r="X221" i="6"/>
  <c r="X215" i="6"/>
  <c r="X211" i="6"/>
  <c r="X197" i="6"/>
  <c r="J177" i="6"/>
  <c r="M167" i="6"/>
  <c r="I166" i="6"/>
  <c r="G165" i="6"/>
  <c r="O159" i="6"/>
  <c r="M138" i="6"/>
  <c r="X137" i="6"/>
  <c r="P134" i="6"/>
  <c r="X131" i="6"/>
  <c r="L125" i="6"/>
  <c r="M119" i="6"/>
  <c r="L110" i="6"/>
  <c r="R111" i="6" s="1"/>
  <c r="J109" i="6"/>
  <c r="J102" i="6"/>
  <c r="I99" i="6"/>
  <c r="X93" i="6"/>
  <c r="L85" i="6"/>
  <c r="X85" i="6"/>
  <c r="X83" i="6"/>
  <c r="X235" i="6"/>
  <c r="X199" i="6"/>
  <c r="O181" i="6"/>
  <c r="X171" i="6"/>
  <c r="K167" i="6"/>
  <c r="P166" i="6"/>
  <c r="G166" i="6"/>
  <c r="L138" i="6"/>
  <c r="H134" i="6"/>
  <c r="M123" i="6"/>
  <c r="I102" i="6"/>
  <c r="X87" i="6"/>
  <c r="I68" i="6"/>
  <c r="X65" i="6"/>
  <c r="N56" i="6"/>
  <c r="O52" i="6"/>
  <c r="K40" i="6"/>
  <c r="H1784" i="6"/>
  <c r="I1789" i="6"/>
  <c r="M1788" i="6"/>
  <c r="M1750" i="6"/>
  <c r="S1751" i="6" s="1"/>
  <c r="L1747" i="6"/>
  <c r="K1742" i="6"/>
  <c r="P1741" i="6"/>
  <c r="P1734" i="6"/>
  <c r="I1734" i="6"/>
  <c r="P1733" i="6"/>
  <c r="P1728" i="6"/>
  <c r="I1728" i="6"/>
  <c r="O1726" i="6"/>
  <c r="I1726" i="6"/>
  <c r="P1725" i="6"/>
  <c r="G1713" i="6"/>
  <c r="M1712" i="6"/>
  <c r="S1713" i="6" s="1"/>
  <c r="L1710" i="6"/>
  <c r="H1701" i="6"/>
  <c r="R1701" i="6" s="1"/>
  <c r="H1679" i="6"/>
  <c r="I1677" i="6"/>
  <c r="L1674" i="6"/>
  <c r="O1651" i="6"/>
  <c r="U1650" i="6" s="1"/>
  <c r="K1645" i="6"/>
  <c r="U1645" i="6" s="1"/>
  <c r="M1642" i="6"/>
  <c r="G1626" i="6"/>
  <c r="P1622" i="6"/>
  <c r="G1621" i="6"/>
  <c r="I1620" i="6"/>
  <c r="O1619" i="6"/>
  <c r="U1618" i="6" s="1"/>
  <c r="H1618" i="6"/>
  <c r="O1614" i="6"/>
  <c r="H1605" i="6"/>
  <c r="K1604" i="6"/>
  <c r="I1595" i="6"/>
  <c r="G1594" i="6"/>
  <c r="M1588" i="6"/>
  <c r="P1582" i="6"/>
  <c r="K1582" i="6"/>
  <c r="G1572" i="6"/>
  <c r="L1573" i="6"/>
  <c r="M1573" i="6"/>
  <c r="H1565" i="6"/>
  <c r="R1565" i="6" s="1"/>
  <c r="M1565" i="6"/>
  <c r="P1563" i="6"/>
  <c r="G1562" i="6"/>
  <c r="L1563" i="6"/>
  <c r="O1563" i="6"/>
  <c r="K1491" i="6"/>
  <c r="G1490" i="6"/>
  <c r="I1491" i="6"/>
  <c r="L1788" i="6"/>
  <c r="L1750" i="6"/>
  <c r="L1741" i="6"/>
  <c r="L1619" i="6"/>
  <c r="O1618" i="6"/>
  <c r="G1618" i="6"/>
  <c r="I1614" i="6"/>
  <c r="H1589" i="6"/>
  <c r="G1588" i="6"/>
  <c r="K1584" i="6"/>
  <c r="O1584" i="6"/>
  <c r="M1530" i="6"/>
  <c r="I1530" i="6"/>
  <c r="P1789" i="6"/>
  <c r="H1789" i="6"/>
  <c r="H1747" i="6"/>
  <c r="M1797" i="6"/>
  <c r="M1789" i="6"/>
  <c r="I1788" i="6"/>
  <c r="L1785" i="6"/>
  <c r="R1784" i="6" s="1"/>
  <c r="L1784" i="6"/>
  <c r="M1781" i="6"/>
  <c r="P1776" i="6"/>
  <c r="H1769" i="6"/>
  <c r="O1768" i="6"/>
  <c r="H1768" i="6"/>
  <c r="G1767" i="6"/>
  <c r="M1766" i="6"/>
  <c r="S1767" i="6" s="1"/>
  <c r="H1766" i="6"/>
  <c r="H1765" i="6"/>
  <c r="O1764" i="6"/>
  <c r="H1764" i="6"/>
  <c r="K1763" i="6"/>
  <c r="O1760" i="6"/>
  <c r="H1760" i="6"/>
  <c r="M1758" i="6"/>
  <c r="S1759" i="6" s="1"/>
  <c r="H1758" i="6"/>
  <c r="K1750" i="6"/>
  <c r="P1739" i="6"/>
  <c r="K1736" i="6"/>
  <c r="G1735" i="6"/>
  <c r="S1735" i="6"/>
  <c r="G1729" i="6"/>
  <c r="M1728" i="6"/>
  <c r="S1729" i="6" s="1"/>
  <c r="L1726" i="6"/>
  <c r="L1718" i="6"/>
  <c r="P1712" i="6"/>
  <c r="I1712" i="6"/>
  <c r="O1710" i="6"/>
  <c r="I1710" i="6"/>
  <c r="P1709" i="6"/>
  <c r="O1703" i="6"/>
  <c r="K1694" i="6"/>
  <c r="L1691" i="6"/>
  <c r="O1690" i="6"/>
  <c r="U1691" i="6" s="1"/>
  <c r="G1690" i="6"/>
  <c r="G1685" i="6"/>
  <c r="G1676" i="6"/>
  <c r="O1645" i="6"/>
  <c r="G1644" i="6"/>
  <c r="G1623" i="6"/>
  <c r="K1619" i="6"/>
  <c r="M1618" i="6"/>
  <c r="G1615" i="6"/>
  <c r="I1592" i="6"/>
  <c r="O1589" i="6"/>
  <c r="U1588" i="6" s="1"/>
  <c r="I1588" i="6"/>
  <c r="I1582" i="6"/>
  <c r="I1560" i="6"/>
  <c r="G1561" i="6"/>
  <c r="K1557" i="6"/>
  <c r="I1557" i="6"/>
  <c r="L1557" i="6"/>
  <c r="R1556" i="6" s="1"/>
  <c r="P1542" i="6"/>
  <c r="O1542" i="6"/>
  <c r="G1531" i="6"/>
  <c r="K1522" i="6"/>
  <c r="G1523" i="6"/>
  <c r="L1522" i="6"/>
  <c r="P1784" i="6"/>
  <c r="L1789" i="6"/>
  <c r="P1788" i="6"/>
  <c r="H1788" i="6"/>
  <c r="H1785" i="6"/>
  <c r="L1772" i="6"/>
  <c r="P1750" i="6"/>
  <c r="P1747" i="6"/>
  <c r="L1740" i="6"/>
  <c r="H1736" i="6"/>
  <c r="G1719" i="6"/>
  <c r="K1718" i="6"/>
  <c r="O1712" i="6"/>
  <c r="H1712" i="6"/>
  <c r="G1711" i="6"/>
  <c r="M1710" i="6"/>
  <c r="S1711" i="6" s="1"/>
  <c r="H1710" i="6"/>
  <c r="M1701" i="6"/>
  <c r="P1677" i="6"/>
  <c r="L1658" i="6"/>
  <c r="R1659" i="6" s="1"/>
  <c r="I1564" i="6"/>
  <c r="L1564" i="6"/>
  <c r="L1559" i="6"/>
  <c r="M1559" i="6"/>
  <c r="L1538" i="6"/>
  <c r="H1538" i="6"/>
  <c r="O1538" i="6"/>
  <c r="P1499" i="6"/>
  <c r="L1499" i="6"/>
  <c r="O1499" i="6"/>
  <c r="L1495" i="6"/>
  <c r="M1495" i="6"/>
  <c r="G1541" i="6"/>
  <c r="I1514" i="6"/>
  <c r="O1478" i="6"/>
  <c r="M1476" i="6"/>
  <c r="O1474" i="6"/>
  <c r="P1470" i="6"/>
  <c r="G1467" i="6"/>
  <c r="I1466" i="6"/>
  <c r="G1465" i="6"/>
  <c r="M1464" i="6"/>
  <c r="H1464" i="6"/>
  <c r="L1458" i="6"/>
  <c r="H1446" i="6"/>
  <c r="G1443" i="6"/>
  <c r="P1432" i="6"/>
  <c r="H1432" i="6"/>
  <c r="O1428" i="6"/>
  <c r="P1422" i="6"/>
  <c r="I1422" i="6"/>
  <c r="H1414" i="6"/>
  <c r="M1400" i="6"/>
  <c r="O1392" i="6"/>
  <c r="H1392" i="6"/>
  <c r="L1387" i="6"/>
  <c r="P1382" i="6"/>
  <c r="O1378" i="6"/>
  <c r="O1377" i="6"/>
  <c r="U1376" i="6" s="1"/>
  <c r="P1376" i="6"/>
  <c r="G1375" i="6"/>
  <c r="K1374" i="6"/>
  <c r="U1374" i="6" s="1"/>
  <c r="I1355" i="6"/>
  <c r="O1355" i="6"/>
  <c r="H1350" i="6"/>
  <c r="P1328" i="6"/>
  <c r="K1304" i="6"/>
  <c r="H1280" i="6"/>
  <c r="M1280" i="6"/>
  <c r="S1281" i="6" s="1"/>
  <c r="G1281" i="6"/>
  <c r="I1280" i="6"/>
  <c r="N1280" i="6"/>
  <c r="J1280" i="6"/>
  <c r="O1280" i="6"/>
  <c r="I1273" i="6"/>
  <c r="H1273" i="6"/>
  <c r="P1273" i="6"/>
  <c r="K1273" i="6"/>
  <c r="L1273" i="6"/>
  <c r="K1194" i="6"/>
  <c r="U1194" i="6" s="1"/>
  <c r="I1194" i="6"/>
  <c r="O1194" i="6"/>
  <c r="K1150" i="6"/>
  <c r="I1150" i="6"/>
  <c r="M1150" i="6"/>
  <c r="S1151" i="6" s="1"/>
  <c r="M1052" i="6"/>
  <c r="K1052" i="6"/>
  <c r="P1550" i="6"/>
  <c r="I1548" i="6"/>
  <c r="O1520" i="6"/>
  <c r="H1514" i="6"/>
  <c r="M1501" i="6"/>
  <c r="G1493" i="6"/>
  <c r="K1492" i="6"/>
  <c r="I1488" i="6"/>
  <c r="P1485" i="6"/>
  <c r="M1484" i="6"/>
  <c r="I1478" i="6"/>
  <c r="H1474" i="6"/>
  <c r="L1464" i="6"/>
  <c r="R1465" i="6" s="1"/>
  <c r="G1463" i="6"/>
  <c r="K1462" i="6"/>
  <c r="G1459" i="6"/>
  <c r="P1446" i="6"/>
  <c r="I1438" i="6"/>
  <c r="M1432" i="6"/>
  <c r="O1423" i="6"/>
  <c r="O1422" i="6"/>
  <c r="G1419" i="6"/>
  <c r="L1418" i="6"/>
  <c r="O1414" i="6"/>
  <c r="O1410" i="6"/>
  <c r="O1406" i="6"/>
  <c r="K1404" i="6"/>
  <c r="O1403" i="6"/>
  <c r="L1400" i="6"/>
  <c r="G1393" i="6"/>
  <c r="M1392" i="6"/>
  <c r="G1391" i="6"/>
  <c r="K1387" i="6"/>
  <c r="P1364" i="6"/>
  <c r="P1362" i="6"/>
  <c r="J1356" i="6"/>
  <c r="H1356" i="6"/>
  <c r="M1356" i="6"/>
  <c r="O1339" i="6"/>
  <c r="K1328" i="6"/>
  <c r="U1328" i="6" s="1"/>
  <c r="P1316" i="6"/>
  <c r="J1312" i="6"/>
  <c r="P1312" i="6"/>
  <c r="J1310" i="6"/>
  <c r="K1310" i="6"/>
  <c r="M1310" i="6"/>
  <c r="H1292" i="6"/>
  <c r="N1292" i="6"/>
  <c r="I1279" i="6"/>
  <c r="K1279" i="6"/>
  <c r="O1279" i="6"/>
  <c r="P1279" i="6"/>
  <c r="I1278" i="6"/>
  <c r="O1278" i="6"/>
  <c r="J1278" i="6"/>
  <c r="P1278" i="6"/>
  <c r="K1278" i="6"/>
  <c r="K1272" i="6"/>
  <c r="U1272" i="6" s="1"/>
  <c r="O1272" i="6"/>
  <c r="H1272" i="6"/>
  <c r="L1272" i="6"/>
  <c r="P1272" i="6"/>
  <c r="I1272" i="6"/>
  <c r="M1272" i="6"/>
  <c r="I1269" i="6"/>
  <c r="O1269" i="6"/>
  <c r="K1264" i="6"/>
  <c r="J1264" i="6"/>
  <c r="O1230" i="6"/>
  <c r="K1230" i="6"/>
  <c r="M1230" i="6"/>
  <c r="M1216" i="6"/>
  <c r="S1217" i="6" s="1"/>
  <c r="K1216" i="6"/>
  <c r="K1146" i="6"/>
  <c r="I1146" i="6"/>
  <c r="M1146" i="6"/>
  <c r="G1116" i="6"/>
  <c r="O1117" i="6"/>
  <c r="U1116" i="6" s="1"/>
  <c r="H1090" i="6"/>
  <c r="G1091" i="6"/>
  <c r="I1090" i="6"/>
  <c r="O1090" i="6"/>
  <c r="J1055" i="6"/>
  <c r="N1055" i="6"/>
  <c r="K1038" i="6"/>
  <c r="J1038" i="6"/>
  <c r="T1038" i="6" s="1"/>
  <c r="I1329" i="6"/>
  <c r="P1329" i="6"/>
  <c r="K1329" i="6"/>
  <c r="J1324" i="6"/>
  <c r="K1324" i="6"/>
  <c r="O1324" i="6"/>
  <c r="H1300" i="6"/>
  <c r="K1300" i="6"/>
  <c r="U1300" i="6" s="1"/>
  <c r="G1301" i="6"/>
  <c r="O1300" i="6"/>
  <c r="K1289" i="6"/>
  <c r="O1289" i="6"/>
  <c r="I1285" i="6"/>
  <c r="O1285" i="6"/>
  <c r="P1285" i="6"/>
  <c r="M1248" i="6"/>
  <c r="S1249" i="6" s="1"/>
  <c r="K1248" i="6"/>
  <c r="O1246" i="6"/>
  <c r="I1246" i="6"/>
  <c r="K1246" i="6"/>
  <c r="G1247" i="6"/>
  <c r="O1213" i="6"/>
  <c r="K1213" i="6"/>
  <c r="K1178" i="6"/>
  <c r="M1178" i="6"/>
  <c r="O1178" i="6"/>
  <c r="H1110" i="6"/>
  <c r="M1110" i="6"/>
  <c r="O1110" i="6"/>
  <c r="J1047" i="6"/>
  <c r="N1047" i="6"/>
  <c r="G1038" i="6"/>
  <c r="N1039" i="6"/>
  <c r="O1476" i="6"/>
  <c r="O1464" i="6"/>
  <c r="I1464" i="6"/>
  <c r="M1458" i="6"/>
  <c r="G1447" i="6"/>
  <c r="K1446" i="6"/>
  <c r="K1432" i="6"/>
  <c r="G1427" i="6"/>
  <c r="G1415" i="6"/>
  <c r="K1414" i="6"/>
  <c r="U1414" i="6" s="1"/>
  <c r="P1392" i="6"/>
  <c r="O1387" i="6"/>
  <c r="L1344" i="6"/>
  <c r="R1345" i="6" s="1"/>
  <c r="P1344" i="6"/>
  <c r="H1304" i="6"/>
  <c r="J1304" i="6"/>
  <c r="O1304" i="6"/>
  <c r="M1304" i="6"/>
  <c r="S1305" i="6" s="1"/>
  <c r="G1305" i="6"/>
  <c r="N1300" i="6"/>
  <c r="N1267" i="6"/>
  <c r="G1266" i="6"/>
  <c r="H1128" i="6"/>
  <c r="K1128" i="6"/>
  <c r="G1129" i="6"/>
  <c r="M1128" i="6"/>
  <c r="H1080" i="6"/>
  <c r="M1080" i="6"/>
  <c r="G1060" i="6"/>
  <c r="O1061" i="6"/>
  <c r="P1277" i="6"/>
  <c r="P1270" i="6"/>
  <c r="O1245" i="6"/>
  <c r="K1232" i="6"/>
  <c r="O1229" i="6"/>
  <c r="U1228" i="6" s="1"/>
  <c r="I1226" i="6"/>
  <c r="G1215" i="6"/>
  <c r="K1193" i="6"/>
  <c r="K1149" i="6"/>
  <c r="U1148" i="6"/>
  <c r="O1145" i="6"/>
  <c r="O1118" i="6"/>
  <c r="U1119" i="6" s="1"/>
  <c r="G1041" i="6"/>
  <c r="S1040" i="6"/>
  <c r="O1032" i="6"/>
  <c r="J1032" i="6"/>
  <c r="K1030" i="6"/>
  <c r="U1030" i="6" s="1"/>
  <c r="O1029" i="6"/>
  <c r="U1028" i="6" s="1"/>
  <c r="M1028" i="6"/>
  <c r="S1253" i="6"/>
  <c r="N1032" i="6"/>
  <c r="I1032" i="6"/>
  <c r="S1032" i="6" s="1"/>
  <c r="G1031" i="6"/>
  <c r="I1030" i="6"/>
  <c r="G1029" i="6"/>
  <c r="I1028" i="6"/>
  <c r="O1024" i="6"/>
  <c r="M1022" i="6"/>
  <c r="P1323" i="6"/>
  <c r="P1309" i="6"/>
  <c r="L1305" i="6"/>
  <c r="N1290" i="6"/>
  <c r="N1286" i="6"/>
  <c r="H1286" i="6"/>
  <c r="G1271" i="6"/>
  <c r="K1270" i="6"/>
  <c r="M1268" i="6"/>
  <c r="K1262" i="6"/>
  <c r="M1214" i="6"/>
  <c r="M1198" i="6"/>
  <c r="S1189" i="6"/>
  <c r="K1184" i="6"/>
  <c r="O1174" i="6"/>
  <c r="S1169" i="6"/>
  <c r="G1167" i="6"/>
  <c r="K1166" i="6"/>
  <c r="M1158" i="6"/>
  <c r="K1140" i="6"/>
  <c r="U1140" i="6" s="1"/>
  <c r="M1130" i="6"/>
  <c r="S1131" i="6" s="1"/>
  <c r="O1120" i="6"/>
  <c r="U1121" i="6" s="1"/>
  <c r="G1119" i="6"/>
  <c r="K1118" i="6"/>
  <c r="M1116" i="6"/>
  <c r="O1102" i="6"/>
  <c r="I1098" i="6"/>
  <c r="M1088" i="6"/>
  <c r="M1074" i="6"/>
  <c r="I1066" i="6"/>
  <c r="M1062" i="6"/>
  <c r="O1050" i="6"/>
  <c r="M1046" i="6"/>
  <c r="S1047" i="6" s="1"/>
  <c r="M1040" i="6"/>
  <c r="G1033" i="6"/>
  <c r="K1016" i="6"/>
  <c r="K1014" i="6"/>
  <c r="U1014" i="6" s="1"/>
  <c r="O1013" i="6"/>
  <c r="U1012" i="6" s="1"/>
  <c r="M1012" i="6"/>
  <c r="S1013" i="6" s="1"/>
  <c r="K929" i="6"/>
  <c r="O855" i="6"/>
  <c r="I1004" i="6"/>
  <c r="K996" i="6"/>
  <c r="M984" i="6"/>
  <c r="N978" i="6"/>
  <c r="N974" i="6"/>
  <c r="N970" i="6"/>
  <c r="O960" i="6"/>
  <c r="L959" i="6"/>
  <c r="R958" i="6" s="1"/>
  <c r="O958" i="6"/>
  <c r="H957" i="6"/>
  <c r="R957" i="6" s="1"/>
  <c r="O956" i="6"/>
  <c r="K956" i="6"/>
  <c r="N954" i="6"/>
  <c r="L953" i="6"/>
  <c r="N952" i="6"/>
  <c r="N951" i="6"/>
  <c r="O950" i="6"/>
  <c r="G949" i="6"/>
  <c r="M948" i="6"/>
  <c r="M944" i="6"/>
  <c r="N943" i="6"/>
  <c r="L942" i="6"/>
  <c r="L941" i="6"/>
  <c r="N940" i="6"/>
  <c r="T941" i="6" s="1"/>
  <c r="P938" i="6"/>
  <c r="P934" i="6"/>
  <c r="J927" i="6"/>
  <c r="J920" i="6"/>
  <c r="O917" i="6"/>
  <c r="K912" i="6"/>
  <c r="U912" i="6" s="1"/>
  <c r="M872" i="6"/>
  <c r="S873" i="6" s="1"/>
  <c r="G869" i="6"/>
  <c r="K864" i="6"/>
  <c r="G837" i="6"/>
  <c r="I820" i="6"/>
  <c r="G817" i="6"/>
  <c r="I816" i="6"/>
  <c r="M806" i="6"/>
  <c r="M802" i="6"/>
  <c r="M798" i="6"/>
  <c r="M774" i="6"/>
  <c r="M768" i="6"/>
  <c r="S769" i="6" s="1"/>
  <c r="K743" i="6"/>
  <c r="N699" i="6"/>
  <c r="T698" i="6" s="1"/>
  <c r="I699" i="6"/>
  <c r="O691" i="6"/>
  <c r="O689" i="6"/>
  <c r="K689" i="6"/>
  <c r="J688" i="6"/>
  <c r="P687" i="6"/>
  <c r="L685" i="6"/>
  <c r="N683" i="6"/>
  <c r="T682" i="6" s="1"/>
  <c r="I683" i="6"/>
  <c r="J680" i="6"/>
  <c r="L677" i="6"/>
  <c r="O675" i="6"/>
  <c r="J675" i="6"/>
  <c r="O984" i="6"/>
  <c r="P942" i="6"/>
  <c r="G994" i="6"/>
  <c r="G985" i="6"/>
  <c r="K984" i="6"/>
  <c r="M978" i="6"/>
  <c r="K970" i="6"/>
  <c r="J944" i="6"/>
  <c r="R943" i="6"/>
  <c r="J942" i="6"/>
  <c r="T942" i="6" s="1"/>
  <c r="M892" i="6"/>
  <c r="K891" i="6"/>
  <c r="M890" i="6"/>
  <c r="G867" i="6"/>
  <c r="G865" i="6"/>
  <c r="I864" i="6"/>
  <c r="K840" i="6"/>
  <c r="K822" i="6"/>
  <c r="G821" i="6"/>
  <c r="I806" i="6"/>
  <c r="L691" i="6"/>
  <c r="K995" i="6"/>
  <c r="K859" i="6"/>
  <c r="O982" i="6"/>
  <c r="G975" i="6"/>
  <c r="G971" i="6"/>
  <c r="K960" i="6"/>
  <c r="K958" i="6"/>
  <c r="N957" i="6"/>
  <c r="M956" i="6"/>
  <c r="K950" i="6"/>
  <c r="U950" i="6" s="1"/>
  <c r="O948" i="6"/>
  <c r="J948" i="6"/>
  <c r="T948" i="6" s="1"/>
  <c r="J940" i="6"/>
  <c r="G935" i="6"/>
  <c r="J934" i="6"/>
  <c r="J928" i="6"/>
  <c r="T928" i="6" s="1"/>
  <c r="N927" i="6"/>
  <c r="O897" i="6"/>
  <c r="I892" i="6"/>
  <c r="G891" i="6"/>
  <c r="K890" i="6"/>
  <c r="U890" i="6" s="1"/>
  <c r="I880" i="6"/>
  <c r="I778" i="6"/>
  <c r="M765" i="6"/>
  <c r="S764" i="6" s="1"/>
  <c r="M744" i="6"/>
  <c r="O743" i="6"/>
  <c r="M741" i="6"/>
  <c r="I736" i="6"/>
  <c r="M735" i="6"/>
  <c r="M734" i="6"/>
  <c r="L711" i="6"/>
  <c r="L705" i="6"/>
  <c r="P704" i="6"/>
  <c r="L699" i="6"/>
  <c r="P695" i="6"/>
  <c r="K695" i="6"/>
  <c r="M689" i="6"/>
  <c r="I689" i="6"/>
  <c r="S689" i="6" s="1"/>
  <c r="P688" i="6"/>
  <c r="I687" i="6"/>
  <c r="L683" i="6"/>
  <c r="L681" i="6"/>
  <c r="P680" i="6"/>
  <c r="O677" i="6"/>
  <c r="J677" i="6"/>
  <c r="L675" i="6"/>
  <c r="O999" i="6"/>
  <c r="K907" i="6"/>
  <c r="U907" i="6" s="1"/>
  <c r="M820" i="6"/>
  <c r="S821" i="6" s="1"/>
  <c r="M753" i="6"/>
  <c r="I744" i="6"/>
  <c r="S744" i="6" s="1"/>
  <c r="M743" i="6"/>
  <c r="S737" i="6"/>
  <c r="I734" i="6"/>
  <c r="P683" i="6"/>
  <c r="J683" i="6"/>
  <c r="P675" i="6"/>
  <c r="K675" i="6"/>
  <c r="P674" i="6"/>
  <c r="L655" i="6"/>
  <c r="P655" i="6"/>
  <c r="L635" i="6"/>
  <c r="I635" i="6"/>
  <c r="M618" i="6"/>
  <c r="I618" i="6"/>
  <c r="M663" i="6"/>
  <c r="G636" i="6"/>
  <c r="I637" i="6"/>
  <c r="M637" i="6"/>
  <c r="S636" i="6" s="1"/>
  <c r="G630" i="6"/>
  <c r="M631" i="6"/>
  <c r="S630" i="6" s="1"/>
  <c r="G618" i="6"/>
  <c r="I619" i="6"/>
  <c r="M619" i="6"/>
  <c r="S618" i="6" s="1"/>
  <c r="P671" i="6"/>
  <c r="J670" i="6"/>
  <c r="P665" i="6"/>
  <c r="L663" i="6"/>
  <c r="G650" i="6"/>
  <c r="I651" i="6"/>
  <c r="S650" i="6"/>
  <c r="L637" i="6"/>
  <c r="N631" i="6"/>
  <c r="M627" i="6"/>
  <c r="I626" i="6"/>
  <c r="I602" i="6"/>
  <c r="S602" i="6" s="1"/>
  <c r="M602" i="6"/>
  <c r="S603" i="6" s="1"/>
  <c r="M671" i="6"/>
  <c r="M665" i="6"/>
  <c r="I663" i="6"/>
  <c r="K655" i="6"/>
  <c r="P635" i="6"/>
  <c r="L609" i="6"/>
  <c r="P609" i="6"/>
  <c r="L583" i="6"/>
  <c r="M554" i="6"/>
  <c r="S555" i="6" s="1"/>
  <c r="I534" i="6"/>
  <c r="M528" i="6"/>
  <c r="M520" i="6"/>
  <c r="N516" i="6"/>
  <c r="I516" i="6"/>
  <c r="O502" i="6"/>
  <c r="I502" i="6"/>
  <c r="G485" i="6"/>
  <c r="J484" i="6"/>
  <c r="O456" i="6"/>
  <c r="U457" i="6" s="1"/>
  <c r="G450" i="6"/>
  <c r="I448" i="6"/>
  <c r="L433" i="6"/>
  <c r="I432" i="6"/>
  <c r="K427" i="6"/>
  <c r="M409" i="6"/>
  <c r="L393" i="6"/>
  <c r="N391" i="6"/>
  <c r="P385" i="6"/>
  <c r="M379" i="6"/>
  <c r="N377" i="6"/>
  <c r="P367" i="6"/>
  <c r="M357" i="6"/>
  <c r="I357" i="6"/>
  <c r="G353" i="6"/>
  <c r="I352" i="6"/>
  <c r="K342" i="6"/>
  <c r="M607" i="6"/>
  <c r="P583" i="6"/>
  <c r="K583" i="6"/>
  <c r="L550" i="6"/>
  <c r="R551" i="6" s="1"/>
  <c r="K549" i="6"/>
  <c r="P548" i="6"/>
  <c r="L548" i="6"/>
  <c r="H548" i="6"/>
  <c r="N536" i="6"/>
  <c r="H534" i="6"/>
  <c r="J528" i="6"/>
  <c r="H520" i="6"/>
  <c r="K518" i="6"/>
  <c r="G517" i="6"/>
  <c r="M516" i="6"/>
  <c r="H516" i="6"/>
  <c r="O511" i="6"/>
  <c r="M502" i="6"/>
  <c r="H502" i="6"/>
  <c r="H484" i="6"/>
  <c r="N470" i="6"/>
  <c r="H456" i="6"/>
  <c r="O448" i="6"/>
  <c r="H448" i="6"/>
  <c r="G432" i="6"/>
  <c r="O411" i="6"/>
  <c r="L409" i="6"/>
  <c r="M399" i="6"/>
  <c r="P393" i="6"/>
  <c r="K393" i="6"/>
  <c r="L391" i="6"/>
  <c r="M390" i="6"/>
  <c r="N385" i="6"/>
  <c r="L379" i="6"/>
  <c r="L377" i="6"/>
  <c r="O369" i="6"/>
  <c r="M367" i="6"/>
  <c r="M366" i="6"/>
  <c r="H352" i="6"/>
  <c r="H342" i="6"/>
  <c r="N340" i="6"/>
  <c r="J338" i="6"/>
  <c r="L623" i="6"/>
  <c r="M615" i="6"/>
  <c r="L611" i="6"/>
  <c r="J607" i="6"/>
  <c r="M606" i="6"/>
  <c r="S607" i="6" s="1"/>
  <c r="L591" i="6"/>
  <c r="P589" i="6"/>
  <c r="O583" i="6"/>
  <c r="I583" i="6"/>
  <c r="H550" i="6"/>
  <c r="J549" i="6"/>
  <c r="T549" i="6" s="1"/>
  <c r="O548" i="6"/>
  <c r="G539" i="6"/>
  <c r="M532" i="6"/>
  <c r="G529" i="6"/>
  <c r="G526" i="6"/>
  <c r="N522" i="6"/>
  <c r="T523" i="6" s="1"/>
  <c r="L516" i="6"/>
  <c r="K511" i="6"/>
  <c r="G510" i="6"/>
  <c r="L502" i="6"/>
  <c r="J488" i="6"/>
  <c r="T488" i="6" s="1"/>
  <c r="P484" i="6"/>
  <c r="O474" i="6"/>
  <c r="O473" i="6"/>
  <c r="U472" i="6" s="1"/>
  <c r="J470" i="6"/>
  <c r="P451" i="6"/>
  <c r="M448" i="6"/>
  <c r="L443" i="6"/>
  <c r="O442" i="6"/>
  <c r="U443" i="6" s="1"/>
  <c r="G441" i="6"/>
  <c r="P439" i="6"/>
  <c r="M427" i="6"/>
  <c r="M415" i="6"/>
  <c r="I411" i="6"/>
  <c r="I409" i="6"/>
  <c r="P401" i="6"/>
  <c r="M400" i="6"/>
  <c r="O393" i="6"/>
  <c r="J393" i="6"/>
  <c r="J391" i="6"/>
  <c r="K385" i="6"/>
  <c r="I379" i="6"/>
  <c r="J377" i="6"/>
  <c r="P371" i="6"/>
  <c r="N369" i="6"/>
  <c r="J367" i="6"/>
  <c r="O357" i="6"/>
  <c r="K357" i="6"/>
  <c r="O352" i="6"/>
  <c r="U353" i="6" s="1"/>
  <c r="K340" i="6"/>
  <c r="I338" i="6"/>
  <c r="G330" i="6"/>
  <c r="N334" i="6"/>
  <c r="O331" i="6"/>
  <c r="I326" i="6"/>
  <c r="O322" i="6"/>
  <c r="H320" i="6"/>
  <c r="P316" i="6"/>
  <c r="H316" i="6"/>
  <c r="P304" i="6"/>
  <c r="I296" i="6"/>
  <c r="O295" i="6"/>
  <c r="U294" i="6" s="1"/>
  <c r="P294" i="6"/>
  <c r="O292" i="6"/>
  <c r="P291" i="6"/>
  <c r="L282" i="6"/>
  <c r="O259" i="6"/>
  <c r="U258" i="6" s="1"/>
  <c r="P253" i="6"/>
  <c r="G252" i="6"/>
  <c r="N239" i="6"/>
  <c r="M230" i="6"/>
  <c r="S231" i="6" s="1"/>
  <c r="G337" i="6"/>
  <c r="L331" i="6"/>
  <c r="P324" i="6"/>
  <c r="I324" i="6"/>
  <c r="P323" i="6"/>
  <c r="N312" i="6"/>
  <c r="P299" i="6"/>
  <c r="P297" i="6"/>
  <c r="I294" i="6"/>
  <c r="K292" i="6"/>
  <c r="P289" i="6"/>
  <c r="P282" i="6"/>
  <c r="K282" i="6"/>
  <c r="G273" i="6"/>
  <c r="M272" i="6"/>
  <c r="H272" i="6"/>
  <c r="H263" i="6"/>
  <c r="R263" i="6" s="1"/>
  <c r="O262" i="6"/>
  <c r="J262" i="6"/>
  <c r="L259" i="6"/>
  <c r="L253" i="6"/>
  <c r="P252" i="6"/>
  <c r="L249" i="6"/>
  <c r="K239" i="6"/>
  <c r="G238" i="6"/>
  <c r="G235" i="6"/>
  <c r="K234" i="6"/>
  <c r="O233" i="6"/>
  <c r="I230" i="6"/>
  <c r="P307" i="6"/>
  <c r="L297" i="6"/>
  <c r="N262" i="6"/>
  <c r="H262" i="6"/>
  <c r="R262" i="6" s="1"/>
  <c r="K259" i="6"/>
  <c r="P255" i="6"/>
  <c r="K253" i="6"/>
  <c r="P249" i="6"/>
  <c r="J249" i="6"/>
  <c r="J239" i="6"/>
  <c r="K236" i="6"/>
  <c r="N233" i="6"/>
  <c r="O230" i="6"/>
  <c r="K220" i="6"/>
  <c r="N204" i="6"/>
  <c r="G197" i="6"/>
  <c r="O193" i="6"/>
  <c r="G189" i="6"/>
  <c r="K175" i="6"/>
  <c r="G169" i="6"/>
  <c r="L149" i="6"/>
  <c r="I148" i="6"/>
  <c r="H144" i="6"/>
  <c r="I140" i="6"/>
  <c r="H138" i="6"/>
  <c r="K129" i="6"/>
  <c r="P123" i="6"/>
  <c r="J123" i="6"/>
  <c r="L121" i="6"/>
  <c r="L119" i="6"/>
  <c r="P117" i="6"/>
  <c r="N115" i="6"/>
  <c r="J223" i="6"/>
  <c r="I220" i="6"/>
  <c r="M216" i="6"/>
  <c r="N215" i="6"/>
  <c r="T214" i="6" s="1"/>
  <c r="J205" i="6"/>
  <c r="K204" i="6"/>
  <c r="U204" i="6" s="1"/>
  <c r="O194" i="6"/>
  <c r="N193" i="6"/>
  <c r="J191" i="6"/>
  <c r="G190" i="6"/>
  <c r="M177" i="6"/>
  <c r="P175" i="6"/>
  <c r="I175" i="6"/>
  <c r="K173" i="6"/>
  <c r="L166" i="6"/>
  <c r="I164" i="6"/>
  <c r="L151" i="6"/>
  <c r="P149" i="6"/>
  <c r="K149" i="6"/>
  <c r="P148" i="6"/>
  <c r="H148" i="6"/>
  <c r="R148" i="6" s="1"/>
  <c r="L146" i="6"/>
  <c r="O145" i="6"/>
  <c r="P144" i="6"/>
  <c r="P138" i="6"/>
  <c r="P135" i="6"/>
  <c r="M134" i="6"/>
  <c r="M130" i="6"/>
  <c r="P129" i="6"/>
  <c r="J129" i="6"/>
  <c r="N123" i="6"/>
  <c r="I123" i="6"/>
  <c r="P119" i="6"/>
  <c r="J119" i="6"/>
  <c r="M117" i="6"/>
  <c r="L115" i="6"/>
  <c r="K216" i="6"/>
  <c r="M215" i="6"/>
  <c r="M206" i="6"/>
  <c r="S207" i="6" s="1"/>
  <c r="N201" i="6"/>
  <c r="O149" i="6"/>
  <c r="I149" i="6"/>
  <c r="M148" i="6"/>
  <c r="M145" i="6"/>
  <c r="P131" i="6"/>
  <c r="N119" i="6"/>
  <c r="I119" i="6"/>
  <c r="K115" i="6"/>
  <c r="N109" i="6"/>
  <c r="I109" i="6"/>
  <c r="L104" i="6"/>
  <c r="R105" i="6" s="1"/>
  <c r="L93" i="6"/>
  <c r="L99" i="6"/>
  <c r="P93" i="6"/>
  <c r="J93" i="6"/>
  <c r="P112" i="6"/>
  <c r="H112" i="6"/>
  <c r="N111" i="6"/>
  <c r="L109" i="6"/>
  <c r="J100" i="6"/>
  <c r="P99" i="6"/>
  <c r="J99" i="6"/>
  <c r="P98" i="6"/>
  <c r="N93" i="6"/>
  <c r="I93" i="6"/>
  <c r="M87" i="6"/>
  <c r="P85" i="6"/>
  <c r="J85" i="6"/>
  <c r="I80" i="6"/>
  <c r="M75" i="6"/>
  <c r="G72" i="6"/>
  <c r="I70" i="6"/>
  <c r="H68" i="6"/>
  <c r="K62" i="6"/>
  <c r="U62" i="6" s="1"/>
  <c r="O59" i="6"/>
  <c r="U58" i="6" s="1"/>
  <c r="P58" i="6"/>
  <c r="N85" i="6"/>
  <c r="I85" i="6"/>
  <c r="L75" i="6"/>
  <c r="P72" i="6"/>
  <c r="P62" i="6"/>
  <c r="H62" i="6"/>
  <c r="K59" i="6"/>
  <c r="L62" i="6"/>
  <c r="O68" i="6"/>
  <c r="U69" i="6" s="1"/>
  <c r="N62" i="6"/>
  <c r="K52" i="6"/>
  <c r="K44" i="6"/>
  <c r="G41" i="6"/>
  <c r="I39" i="6"/>
  <c r="M38" i="6"/>
  <c r="O37" i="6"/>
  <c r="P36" i="6"/>
  <c r="M35" i="6"/>
  <c r="H34" i="6"/>
  <c r="K31" i="6"/>
  <c r="L30" i="6"/>
  <c r="J52" i="6"/>
  <c r="H38" i="6"/>
  <c r="K35" i="6"/>
  <c r="J31" i="6"/>
  <c r="I30" i="6"/>
  <c r="P52" i="6"/>
  <c r="M40" i="6"/>
  <c r="L36" i="6"/>
  <c r="R37" i="6" s="1"/>
  <c r="P35" i="6"/>
  <c r="I35" i="6"/>
  <c r="H1801" i="6"/>
  <c r="K1774" i="6"/>
  <c r="M1752" i="6"/>
  <c r="S1753" i="6" s="1"/>
  <c r="M1744" i="6"/>
  <c r="I1707" i="6"/>
  <c r="L1707" i="6"/>
  <c r="M1704" i="6"/>
  <c r="S1705" i="6" s="1"/>
  <c r="H1675" i="6"/>
  <c r="P1675" i="6"/>
  <c r="K1602" i="6"/>
  <c r="L1602" i="6"/>
  <c r="R1603" i="6" s="1"/>
  <c r="K1586" i="6"/>
  <c r="M1586" i="6"/>
  <c r="O1586" i="6"/>
  <c r="H1586" i="6"/>
  <c r="H1547" i="6"/>
  <c r="G1546" i="6"/>
  <c r="K1547" i="6"/>
  <c r="L1547" i="6"/>
  <c r="O1547" i="6"/>
  <c r="K1524" i="6"/>
  <c r="P1524" i="6"/>
  <c r="L1524" i="6"/>
  <c r="H1524" i="6"/>
  <c r="R1524" i="6" s="1"/>
  <c r="M1524" i="6"/>
  <c r="L1475" i="6"/>
  <c r="O1475" i="6"/>
  <c r="P1412" i="6"/>
  <c r="H1412" i="6"/>
  <c r="L1412" i="6"/>
  <c r="G1413" i="6"/>
  <c r="I1315" i="6"/>
  <c r="P1315" i="6"/>
  <c r="K1315" i="6"/>
  <c r="O1315" i="6"/>
  <c r="I858" i="6"/>
  <c r="K858" i="6"/>
  <c r="G859" i="6"/>
  <c r="M858" i="6"/>
  <c r="O858" i="6"/>
  <c r="I598" i="6"/>
  <c r="M598" i="6"/>
  <c r="G516" i="6"/>
  <c r="J517" i="6"/>
  <c r="O517" i="6"/>
  <c r="K64" i="6"/>
  <c r="O64" i="6"/>
  <c r="H64" i="6"/>
  <c r="L64" i="6"/>
  <c r="P64" i="6"/>
  <c r="I64" i="6"/>
  <c r="M64" i="6"/>
  <c r="G65" i="6"/>
  <c r="J64" i="6"/>
  <c r="N64" i="6"/>
  <c r="P1801" i="6"/>
  <c r="L1797" i="6"/>
  <c r="X1797" i="6"/>
  <c r="P1796" i="6"/>
  <c r="H1796" i="6"/>
  <c r="M1793" i="6"/>
  <c r="I1792" i="6"/>
  <c r="I1785" i="6"/>
  <c r="M1784" i="6"/>
  <c r="L1781" i="6"/>
  <c r="X1781" i="6"/>
  <c r="P1780" i="6"/>
  <c r="H1780" i="6"/>
  <c r="J1776" i="6"/>
  <c r="M1776" i="6"/>
  <c r="S1777" i="6" s="1"/>
  <c r="P1774" i="6"/>
  <c r="I1774" i="6"/>
  <c r="P1773" i="6"/>
  <c r="G1753" i="6"/>
  <c r="J1750" i="6"/>
  <c r="I1750" i="6"/>
  <c r="O1750" i="6"/>
  <c r="G1745" i="6"/>
  <c r="I1745" i="6"/>
  <c r="H1745" i="6"/>
  <c r="J1742" i="6"/>
  <c r="H1742" i="6"/>
  <c r="M1742" i="6"/>
  <c r="S1743" i="6" s="1"/>
  <c r="G1743" i="6"/>
  <c r="X1741" i="6"/>
  <c r="L1739" i="6"/>
  <c r="X1737" i="6"/>
  <c r="J1734" i="6"/>
  <c r="L1734" i="6"/>
  <c r="X1733" i="6"/>
  <c r="L1732" i="6"/>
  <c r="I1731" i="6"/>
  <c r="P1731" i="6"/>
  <c r="H1729" i="6"/>
  <c r="X1729" i="6"/>
  <c r="P1718" i="6"/>
  <c r="J1716" i="6"/>
  <c r="L1716" i="6"/>
  <c r="G1705" i="6"/>
  <c r="K1704" i="6"/>
  <c r="K1684" i="6"/>
  <c r="P1684" i="6"/>
  <c r="L1684" i="6"/>
  <c r="K1682" i="6"/>
  <c r="L1682" i="6"/>
  <c r="R1683" i="6" s="1"/>
  <c r="G1674" i="6"/>
  <c r="X1673" i="6"/>
  <c r="X1657" i="6"/>
  <c r="H1643" i="6"/>
  <c r="G1642" i="6"/>
  <c r="L1643" i="6"/>
  <c r="O1643" i="6"/>
  <c r="G1636" i="6"/>
  <c r="H1637" i="6"/>
  <c r="M1637" i="6"/>
  <c r="I1630" i="6"/>
  <c r="S1630" i="6" s="1"/>
  <c r="P1630" i="6"/>
  <c r="G1629" i="6"/>
  <c r="G1628" i="6"/>
  <c r="I1629" i="6"/>
  <c r="O1629" i="6"/>
  <c r="K1629" i="6"/>
  <c r="P1629" i="6"/>
  <c r="K1628" i="6"/>
  <c r="K1624" i="6"/>
  <c r="I1624" i="6"/>
  <c r="O1624" i="6"/>
  <c r="H1621" i="6"/>
  <c r="R1621" i="6" s="1"/>
  <c r="K1621" i="6"/>
  <c r="L1621" i="6"/>
  <c r="H1611" i="6"/>
  <c r="L1611" i="6"/>
  <c r="O1611" i="6"/>
  <c r="U1610" i="6" s="1"/>
  <c r="G1603" i="6"/>
  <c r="L1532" i="6"/>
  <c r="R1533" i="6" s="1"/>
  <c r="P1532" i="6"/>
  <c r="I1532" i="6"/>
  <c r="K1532" i="6"/>
  <c r="G1533" i="6"/>
  <c r="I1526" i="6"/>
  <c r="S1526" i="6" s="1"/>
  <c r="O1526" i="6"/>
  <c r="O1524" i="6"/>
  <c r="P1518" i="6"/>
  <c r="I1518" i="6"/>
  <c r="K1518" i="6"/>
  <c r="G1519" i="6"/>
  <c r="P1486" i="6"/>
  <c r="I1486" i="6"/>
  <c r="K1486" i="6"/>
  <c r="G1487" i="6"/>
  <c r="L1468" i="6"/>
  <c r="R1469" i="6" s="1"/>
  <c r="P1468" i="6"/>
  <c r="I1468" i="6"/>
  <c r="K1468" i="6"/>
  <c r="G1469" i="6"/>
  <c r="H1455" i="6"/>
  <c r="O1455" i="6"/>
  <c r="M1454" i="6"/>
  <c r="O1454" i="6"/>
  <c r="H1454" i="6"/>
  <c r="P1454" i="6"/>
  <c r="I1454" i="6"/>
  <c r="J1440" i="6"/>
  <c r="L1440" i="6"/>
  <c r="R1441" i="6" s="1"/>
  <c r="H1440" i="6"/>
  <c r="M1440" i="6"/>
  <c r="G1441" i="6"/>
  <c r="I1440" i="6"/>
  <c r="O1440" i="6"/>
  <c r="J1424" i="6"/>
  <c r="L1424" i="6"/>
  <c r="R1425" i="6" s="1"/>
  <c r="H1424" i="6"/>
  <c r="M1424" i="6"/>
  <c r="G1425" i="6"/>
  <c r="I1424" i="6"/>
  <c r="O1424" i="6"/>
  <c r="J1394" i="6"/>
  <c r="L1394" i="6"/>
  <c r="R1395" i="6" s="1"/>
  <c r="M1394" i="6"/>
  <c r="G1395" i="6"/>
  <c r="H1394" i="6"/>
  <c r="O1394" i="6"/>
  <c r="I1394" i="6"/>
  <c r="P1394" i="6"/>
  <c r="J1358" i="6"/>
  <c r="H1358" i="6"/>
  <c r="P1358" i="6"/>
  <c r="K1358" i="6"/>
  <c r="U1358" i="6" s="1"/>
  <c r="G1359" i="6"/>
  <c r="L1358" i="6"/>
  <c r="J1342" i="6"/>
  <c r="M1342" i="6"/>
  <c r="P1342" i="6"/>
  <c r="H1342" i="6"/>
  <c r="R1342" i="6" s="1"/>
  <c r="K1342" i="6"/>
  <c r="U1342" i="6" s="1"/>
  <c r="G1343" i="6"/>
  <c r="H1284" i="6"/>
  <c r="K1284" i="6"/>
  <c r="G1285" i="6"/>
  <c r="O1284" i="6"/>
  <c r="J1284" i="6"/>
  <c r="N1284" i="6"/>
  <c r="H1108" i="6"/>
  <c r="K1108" i="6"/>
  <c r="G1109" i="6"/>
  <c r="K878" i="6"/>
  <c r="M878" i="6"/>
  <c r="G879" i="6"/>
  <c r="I878" i="6"/>
  <c r="O878" i="6"/>
  <c r="L1792" i="6"/>
  <c r="J1752" i="6"/>
  <c r="I1752" i="6"/>
  <c r="P1752" i="6"/>
  <c r="J1744" i="6"/>
  <c r="H1744" i="6"/>
  <c r="O1744" i="6"/>
  <c r="J1724" i="6"/>
  <c r="L1724" i="6"/>
  <c r="H1707" i="6"/>
  <c r="I1670" i="6"/>
  <c r="S1670" i="6" s="1"/>
  <c r="K1670" i="6"/>
  <c r="L1636" i="6"/>
  <c r="K1636" i="6"/>
  <c r="P1636" i="6"/>
  <c r="O1628" i="6"/>
  <c r="H1587" i="6"/>
  <c r="K1587" i="6"/>
  <c r="G1586" i="6"/>
  <c r="L1587" i="6"/>
  <c r="O1587" i="6"/>
  <c r="H1541" i="6"/>
  <c r="P1541" i="6"/>
  <c r="I1371" i="6"/>
  <c r="P1371" i="6"/>
  <c r="K1371" i="6"/>
  <c r="U1371" i="6" s="1"/>
  <c r="O1371" i="6"/>
  <c r="G1044" i="6"/>
  <c r="M1045" i="6"/>
  <c r="O1045" i="6"/>
  <c r="K856" i="6"/>
  <c r="U856" i="6" s="1"/>
  <c r="M856" i="6"/>
  <c r="S857" i="6" s="1"/>
  <c r="O799" i="6"/>
  <c r="U798" i="6" s="1"/>
  <c r="K799" i="6"/>
  <c r="K540" i="6"/>
  <c r="O540" i="6"/>
  <c r="U541" i="6" s="1"/>
  <c r="L540" i="6"/>
  <c r="H540" i="6"/>
  <c r="M540" i="6"/>
  <c r="G541" i="6"/>
  <c r="I540" i="6"/>
  <c r="N540" i="6"/>
  <c r="J540" i="6"/>
  <c r="P540" i="6"/>
  <c r="M355" i="6"/>
  <c r="H355" i="6"/>
  <c r="R355" i="6" s="1"/>
  <c r="L355" i="6"/>
  <c r="M120" i="6"/>
  <c r="P120" i="6"/>
  <c r="L1793" i="6"/>
  <c r="P1792" i="6"/>
  <c r="H1792" i="6"/>
  <c r="O1774" i="6"/>
  <c r="J1756" i="6"/>
  <c r="L1756" i="6"/>
  <c r="H1752" i="6"/>
  <c r="I1749" i="6"/>
  <c r="P1749" i="6"/>
  <c r="I1744" i="6"/>
  <c r="J1736" i="6"/>
  <c r="M1736" i="6"/>
  <c r="G1737" i="6"/>
  <c r="I1723" i="6"/>
  <c r="L1723" i="6"/>
  <c r="J1720" i="6"/>
  <c r="I1720" i="6"/>
  <c r="P1720" i="6"/>
  <c r="J1708" i="6"/>
  <c r="L1708" i="6"/>
  <c r="K1698" i="6"/>
  <c r="L1698" i="6"/>
  <c r="R1699" i="6" s="1"/>
  <c r="H1685" i="6"/>
  <c r="M1685" i="6"/>
  <c r="S1684" i="6" s="1"/>
  <c r="G1684" i="6"/>
  <c r="I1685" i="6"/>
  <c r="O1685" i="6"/>
  <c r="P1670" i="6"/>
  <c r="H1667" i="6"/>
  <c r="K1667" i="6"/>
  <c r="G1666" i="6"/>
  <c r="L1667" i="6"/>
  <c r="R1666" i="6" s="1"/>
  <c r="L1660" i="6"/>
  <c r="H1660" i="6"/>
  <c r="R1660" i="6" s="1"/>
  <c r="M1660" i="6"/>
  <c r="I1654" i="6"/>
  <c r="K1654" i="6"/>
  <c r="P1654" i="6"/>
  <c r="K1646" i="6"/>
  <c r="P1646" i="6"/>
  <c r="K1644" i="6"/>
  <c r="L1644" i="6"/>
  <c r="R1645" i="6" s="1"/>
  <c r="G1645" i="6"/>
  <c r="M1644" i="6"/>
  <c r="S1645" i="6" s="1"/>
  <c r="K1642" i="6"/>
  <c r="O1642" i="6"/>
  <c r="U1643" i="6" s="1"/>
  <c r="H1642" i="6"/>
  <c r="M1629" i="6"/>
  <c r="S1628" i="6" s="1"/>
  <c r="H1627" i="6"/>
  <c r="O1627" i="6"/>
  <c r="U1626" i="6" s="1"/>
  <c r="P1627" i="6"/>
  <c r="G1625" i="6"/>
  <c r="H1625" i="6"/>
  <c r="L1625" i="6"/>
  <c r="H1623" i="6"/>
  <c r="L1623" i="6"/>
  <c r="M1623" i="6"/>
  <c r="S1622" i="6" s="1"/>
  <c r="P1621" i="6"/>
  <c r="G1620" i="6"/>
  <c r="I1586" i="6"/>
  <c r="K1539" i="6"/>
  <c r="L1539" i="6"/>
  <c r="O1539" i="6"/>
  <c r="I1524" i="6"/>
  <c r="H1515" i="6"/>
  <c r="K1515" i="6"/>
  <c r="U1515" i="6" s="1"/>
  <c r="L1515" i="6"/>
  <c r="G1514" i="6"/>
  <c r="O1515" i="6"/>
  <c r="M1503" i="6"/>
  <c r="S1502" i="6" s="1"/>
  <c r="L1503" i="6"/>
  <c r="H1433" i="6"/>
  <c r="O1433" i="6"/>
  <c r="H1417" i="6"/>
  <c r="O1417" i="6"/>
  <c r="M1412" i="6"/>
  <c r="I1345" i="6"/>
  <c r="O1345" i="6"/>
  <c r="U1344" i="6" s="1"/>
  <c r="K1345" i="6"/>
  <c r="L1345" i="6"/>
  <c r="P1345" i="6"/>
  <c r="H1308" i="6"/>
  <c r="K1308" i="6"/>
  <c r="G1309" i="6"/>
  <c r="O1308" i="6"/>
  <c r="J1308" i="6"/>
  <c r="N1308" i="6"/>
  <c r="I1294" i="6"/>
  <c r="J1294" i="6"/>
  <c r="O1294" i="6"/>
  <c r="U1295" i="6" s="1"/>
  <c r="L1294" i="6"/>
  <c r="P1294" i="6"/>
  <c r="H1294" i="6"/>
  <c r="K1294" i="6"/>
  <c r="G1295" i="6"/>
  <c r="K1266" i="6"/>
  <c r="O1266" i="6"/>
  <c r="I1238" i="6"/>
  <c r="M1238" i="6"/>
  <c r="O1238" i="6"/>
  <c r="G925" i="6"/>
  <c r="J924" i="6"/>
  <c r="T924" i="6" s="1"/>
  <c r="N924" i="6"/>
  <c r="J916" i="6"/>
  <c r="K916" i="6"/>
  <c r="U916" i="6" s="1"/>
  <c r="N916" i="6"/>
  <c r="T917" i="6" s="1"/>
  <c r="K888" i="6"/>
  <c r="M888" i="6"/>
  <c r="S889" i="6" s="1"/>
  <c r="P1793" i="6"/>
  <c r="H1793" i="6"/>
  <c r="J1774" i="6"/>
  <c r="L1774" i="6"/>
  <c r="I1771" i="6"/>
  <c r="P1771" i="6"/>
  <c r="I1755" i="6"/>
  <c r="L1755" i="6"/>
  <c r="I1717" i="6"/>
  <c r="P1717" i="6"/>
  <c r="J1704" i="6"/>
  <c r="I1704" i="6"/>
  <c r="P1704" i="6"/>
  <c r="L1628" i="6"/>
  <c r="H1628" i="6"/>
  <c r="M1628" i="6"/>
  <c r="P1590" i="6"/>
  <c r="I1590" i="6"/>
  <c r="K1590" i="6"/>
  <c r="G1591" i="6"/>
  <c r="I1587" i="6"/>
  <c r="I1547" i="6"/>
  <c r="S1547" i="6" s="1"/>
  <c r="K1475" i="6"/>
  <c r="H1315" i="6"/>
  <c r="J1045" i="6"/>
  <c r="K862" i="6"/>
  <c r="O862" i="6"/>
  <c r="M862" i="6"/>
  <c r="G863" i="6"/>
  <c r="G642" i="6"/>
  <c r="I643" i="6"/>
  <c r="M643" i="6"/>
  <c r="J643" i="6"/>
  <c r="N643" i="6"/>
  <c r="K643" i="6"/>
  <c r="O643" i="6"/>
  <c r="L643" i="6"/>
  <c r="P643" i="6"/>
  <c r="P290" i="6"/>
  <c r="I290" i="6"/>
  <c r="K290" i="6"/>
  <c r="O290" i="6"/>
  <c r="G132" i="6"/>
  <c r="J133" i="6"/>
  <c r="O133" i="6"/>
  <c r="K133" i="6"/>
  <c r="P133" i="6"/>
  <c r="L133" i="6"/>
  <c r="N133" i="6"/>
  <c r="T132" i="6" s="1"/>
  <c r="M1801" i="6"/>
  <c r="L1801" i="6"/>
  <c r="I1793" i="6"/>
  <c r="M1792" i="6"/>
  <c r="X1789" i="6"/>
  <c r="M1785" i="6"/>
  <c r="I1784" i="6"/>
  <c r="G1775" i="6"/>
  <c r="M1774" i="6"/>
  <c r="S1775" i="6" s="1"/>
  <c r="L1771" i="6"/>
  <c r="I1763" i="6"/>
  <c r="L1763" i="6"/>
  <c r="H1761" i="6"/>
  <c r="X1761" i="6"/>
  <c r="P1755" i="6"/>
  <c r="O1752" i="6"/>
  <c r="X1747" i="6"/>
  <c r="P1744" i="6"/>
  <c r="I1736" i="6"/>
  <c r="G1721" i="6"/>
  <c r="S1721" i="6"/>
  <c r="K1720" i="6"/>
  <c r="J1718" i="6"/>
  <c r="I1718" i="6"/>
  <c r="O1718" i="6"/>
  <c r="I1715" i="6"/>
  <c r="P1715" i="6"/>
  <c r="H1713" i="6"/>
  <c r="X1713" i="6"/>
  <c r="P1707" i="6"/>
  <c r="O1704" i="6"/>
  <c r="G1702" i="6"/>
  <c r="K1703" i="6"/>
  <c r="L1703" i="6"/>
  <c r="G1699" i="6"/>
  <c r="G1687" i="6"/>
  <c r="P1685" i="6"/>
  <c r="H1684" i="6"/>
  <c r="H1677" i="6"/>
  <c r="K1677" i="6"/>
  <c r="L1677" i="6"/>
  <c r="I1675" i="6"/>
  <c r="K1666" i="6"/>
  <c r="U1666" i="6" s="1"/>
  <c r="M1666" i="6"/>
  <c r="O1666" i="6"/>
  <c r="K1662" i="6"/>
  <c r="G1663" i="6"/>
  <c r="G1661" i="6"/>
  <c r="G1660" i="6"/>
  <c r="I1661" i="6"/>
  <c r="O1661" i="6"/>
  <c r="K1661" i="6"/>
  <c r="P1661" i="6"/>
  <c r="K1660" i="6"/>
  <c r="L1655" i="6"/>
  <c r="M1655" i="6"/>
  <c r="L1647" i="6"/>
  <c r="H1647" i="6"/>
  <c r="P1643" i="6"/>
  <c r="K1640" i="6"/>
  <c r="I1640" i="6"/>
  <c r="L1629" i="6"/>
  <c r="P1628" i="6"/>
  <c r="P1587" i="6"/>
  <c r="L1572" i="6"/>
  <c r="K1572" i="6"/>
  <c r="P1572" i="6"/>
  <c r="L1567" i="6"/>
  <c r="M1567" i="6"/>
  <c r="S1566" i="6" s="1"/>
  <c r="I1549" i="6"/>
  <c r="P1549" i="6"/>
  <c r="P1547" i="6"/>
  <c r="H1529" i="6"/>
  <c r="L1529" i="6"/>
  <c r="G1525" i="6"/>
  <c r="H1525" i="6"/>
  <c r="M1525" i="6"/>
  <c r="G1524" i="6"/>
  <c r="I1525" i="6"/>
  <c r="O1525" i="6"/>
  <c r="K1525" i="6"/>
  <c r="P1525" i="6"/>
  <c r="L1511" i="6"/>
  <c r="M1511" i="6"/>
  <c r="M1442" i="6"/>
  <c r="H1442" i="6"/>
  <c r="P1442" i="6"/>
  <c r="K1442" i="6"/>
  <c r="M1426" i="6"/>
  <c r="H1426" i="6"/>
  <c r="P1426" i="6"/>
  <c r="K1426" i="6"/>
  <c r="K1408" i="6"/>
  <c r="U1408" i="6" s="1"/>
  <c r="M1408" i="6"/>
  <c r="I1379" i="6"/>
  <c r="O1379" i="6"/>
  <c r="K1379" i="6"/>
  <c r="P1379" i="6"/>
  <c r="I1331" i="6"/>
  <c r="K1331" i="6"/>
  <c r="O1331" i="6"/>
  <c r="U1330" i="6" s="1"/>
  <c r="P1331" i="6"/>
  <c r="O1020" i="6"/>
  <c r="I1020" i="6"/>
  <c r="G1021" i="6"/>
  <c r="K1020" i="6"/>
  <c r="M1020" i="6"/>
  <c r="G991" i="6"/>
  <c r="I990" i="6"/>
  <c r="M990" i="6"/>
  <c r="K932" i="6"/>
  <c r="O932" i="6"/>
  <c r="H932" i="6"/>
  <c r="R932" i="6" s="1"/>
  <c r="L932" i="6"/>
  <c r="P932" i="6"/>
  <c r="I932" i="6"/>
  <c r="M932" i="6"/>
  <c r="G933" i="6"/>
  <c r="J932" i="6"/>
  <c r="N932" i="6"/>
  <c r="S1596" i="6"/>
  <c r="G1596" i="6"/>
  <c r="X1569" i="6"/>
  <c r="X1521" i="6"/>
  <c r="X1441" i="6"/>
  <c r="X1425" i="6"/>
  <c r="X1393" i="6"/>
  <c r="I1389" i="6"/>
  <c r="P1389" i="6"/>
  <c r="J1384" i="6"/>
  <c r="H1384" i="6"/>
  <c r="R1384" i="6" s="1"/>
  <c r="P1384" i="6"/>
  <c r="J1382" i="6"/>
  <c r="K1382" i="6"/>
  <c r="J1380" i="6"/>
  <c r="H1380" i="6"/>
  <c r="M1380" i="6"/>
  <c r="G1381" i="6"/>
  <c r="J1372" i="6"/>
  <c r="I1372" i="6"/>
  <c r="O1372" i="6"/>
  <c r="J1366" i="6"/>
  <c r="H1366" i="6"/>
  <c r="P1366" i="6"/>
  <c r="X1365" i="6"/>
  <c r="I1353" i="6"/>
  <c r="K1353" i="6"/>
  <c r="X1349" i="6"/>
  <c r="I1347" i="6"/>
  <c r="O1347" i="6"/>
  <c r="U1339" i="6"/>
  <c r="X1339" i="6"/>
  <c r="J1332" i="6"/>
  <c r="L1332" i="6"/>
  <c r="J1318" i="6"/>
  <c r="M1318" i="6"/>
  <c r="K1318" i="6"/>
  <c r="N1306" i="6"/>
  <c r="G1307" i="6"/>
  <c r="I1302" i="6"/>
  <c r="L1302" i="6"/>
  <c r="J1302" i="6"/>
  <c r="O1302" i="6"/>
  <c r="I1295" i="6"/>
  <c r="H1295" i="6"/>
  <c r="R1295" i="6" s="1"/>
  <c r="O1295" i="6"/>
  <c r="H1276" i="6"/>
  <c r="O1276" i="6"/>
  <c r="K1276" i="6"/>
  <c r="G1277" i="6"/>
  <c r="I1206" i="6"/>
  <c r="M1206" i="6"/>
  <c r="S1207" i="6" s="1"/>
  <c r="O1206" i="6"/>
  <c r="K1177" i="6"/>
  <c r="O1177" i="6"/>
  <c r="H1126" i="6"/>
  <c r="M1126" i="6"/>
  <c r="O1126" i="6"/>
  <c r="U1127" i="6" s="1"/>
  <c r="H1106" i="6"/>
  <c r="I1106" i="6"/>
  <c r="M1106" i="6"/>
  <c r="H1094" i="6"/>
  <c r="I1094" i="6"/>
  <c r="G1095" i="6"/>
  <c r="M1094" i="6"/>
  <c r="H1086" i="6"/>
  <c r="I1086" i="6"/>
  <c r="G1087" i="6"/>
  <c r="M1086" i="6"/>
  <c r="H1078" i="6"/>
  <c r="O1078" i="6"/>
  <c r="I1078" i="6"/>
  <c r="K1078" i="6"/>
  <c r="U1078" i="6" s="1"/>
  <c r="G1079" i="6"/>
  <c r="H1070" i="6"/>
  <c r="O1070" i="6"/>
  <c r="I1070" i="6"/>
  <c r="K1070" i="6"/>
  <c r="G1071" i="6"/>
  <c r="K1054" i="6"/>
  <c r="J1054" i="6"/>
  <c r="M1054" i="6"/>
  <c r="S1055" i="6" s="1"/>
  <c r="K1000" i="6"/>
  <c r="M1000" i="6"/>
  <c r="O1000" i="6"/>
  <c r="K961" i="6"/>
  <c r="L961" i="6"/>
  <c r="O961" i="6"/>
  <c r="K935" i="6"/>
  <c r="J935" i="6"/>
  <c r="L935" i="6"/>
  <c r="O935" i="6"/>
  <c r="H930" i="6"/>
  <c r="N930" i="6"/>
  <c r="O882" i="6"/>
  <c r="I882" i="6"/>
  <c r="K882" i="6"/>
  <c r="U882" i="6" s="1"/>
  <c r="G883" i="6"/>
  <c r="K863" i="6"/>
  <c r="U863" i="6" s="1"/>
  <c r="O863" i="6"/>
  <c r="O850" i="6"/>
  <c r="I850" i="6"/>
  <c r="G851" i="6"/>
  <c r="K850" i="6"/>
  <c r="U850" i="6" s="1"/>
  <c r="M850" i="6"/>
  <c r="O838" i="6"/>
  <c r="U839" i="6" s="1"/>
  <c r="I838" i="6"/>
  <c r="M838" i="6"/>
  <c r="O819" i="6"/>
  <c r="K819" i="6"/>
  <c r="J712" i="6"/>
  <c r="G713" i="6"/>
  <c r="X1633" i="6"/>
  <c r="G1601" i="6"/>
  <c r="L1597" i="6"/>
  <c r="R1596" i="6" s="1"/>
  <c r="G1569" i="6"/>
  <c r="G1551" i="6"/>
  <c r="K1550" i="6"/>
  <c r="K1542" i="6"/>
  <c r="P1540" i="6"/>
  <c r="I1540" i="6"/>
  <c r="I1522" i="6"/>
  <c r="X1497" i="6"/>
  <c r="P1493" i="6"/>
  <c r="K1493" i="6"/>
  <c r="M1492" i="6"/>
  <c r="H1492" i="6"/>
  <c r="P1491" i="6"/>
  <c r="G1477" i="6"/>
  <c r="K1476" i="6"/>
  <c r="O1470" i="6"/>
  <c r="O1469" i="6"/>
  <c r="K1458" i="6"/>
  <c r="X1457" i="6"/>
  <c r="O1456" i="6"/>
  <c r="I1456" i="6"/>
  <c r="X1445" i="6"/>
  <c r="I1430" i="6"/>
  <c r="G1411" i="6"/>
  <c r="K1410" i="6"/>
  <c r="K1406" i="6"/>
  <c r="K1400" i="6"/>
  <c r="K1398" i="6"/>
  <c r="P1398" i="6"/>
  <c r="X1395" i="6"/>
  <c r="J1390" i="6"/>
  <c r="I1390" i="6"/>
  <c r="O1390" i="6"/>
  <c r="L1384" i="6"/>
  <c r="G1383" i="6"/>
  <c r="L1382" i="6"/>
  <c r="K1380" i="6"/>
  <c r="I1377" i="6"/>
  <c r="K1377" i="6"/>
  <c r="K1372" i="6"/>
  <c r="U1372" i="6" s="1"/>
  <c r="L1366" i="6"/>
  <c r="I1363" i="6"/>
  <c r="K1363" i="6"/>
  <c r="U1363" i="6" s="1"/>
  <c r="P1353" i="6"/>
  <c r="J1350" i="6"/>
  <c r="K1350" i="6"/>
  <c r="J1348" i="6"/>
  <c r="H1348" i="6"/>
  <c r="M1348" i="6"/>
  <c r="G1349" i="6"/>
  <c r="I1339" i="6"/>
  <c r="P1339" i="6"/>
  <c r="P1332" i="6"/>
  <c r="I1332" i="6"/>
  <c r="I1321" i="6"/>
  <c r="O1321" i="6"/>
  <c r="K1321" i="6"/>
  <c r="L1318" i="6"/>
  <c r="J1316" i="6"/>
  <c r="I1316" i="6"/>
  <c r="O1316" i="6"/>
  <c r="L1316" i="6"/>
  <c r="G1303" i="6"/>
  <c r="I1303" i="6"/>
  <c r="O1303" i="6"/>
  <c r="H1303" i="6"/>
  <c r="K1302" i="6"/>
  <c r="I1297" i="6"/>
  <c r="L1297" i="6"/>
  <c r="H1297" i="6"/>
  <c r="R1297" i="6" s="1"/>
  <c r="P1297" i="6"/>
  <c r="I1296" i="6"/>
  <c r="M1296" i="6"/>
  <c r="K1296" i="6"/>
  <c r="O1296" i="6"/>
  <c r="U1297" i="6" s="1"/>
  <c r="I1293" i="6"/>
  <c r="P1293" i="6"/>
  <c r="H1293" i="6"/>
  <c r="I1289" i="6"/>
  <c r="H1289" i="6"/>
  <c r="R1289" i="6" s="1"/>
  <c r="P1289" i="6"/>
  <c r="L1289" i="6"/>
  <c r="K1288" i="6"/>
  <c r="O1288" i="6"/>
  <c r="I1288" i="6"/>
  <c r="M1288" i="6"/>
  <c r="N1276" i="6"/>
  <c r="G1275" i="6"/>
  <c r="N1274" i="6"/>
  <c r="K1261" i="6"/>
  <c r="O1261" i="6"/>
  <c r="U1260" i="6" s="1"/>
  <c r="O1253" i="6"/>
  <c r="U1252" i="6" s="1"/>
  <c r="K1253" i="6"/>
  <c r="K1242" i="6"/>
  <c r="U1242" i="6" s="1"/>
  <c r="I1242" i="6"/>
  <c r="M1242" i="6"/>
  <c r="S1243" i="6" s="1"/>
  <c r="I1227" i="6"/>
  <c r="O1227" i="6"/>
  <c r="U1226" i="6" s="1"/>
  <c r="O1221" i="6"/>
  <c r="U1220" i="6" s="1"/>
  <c r="K1221" i="6"/>
  <c r="K1172" i="6"/>
  <c r="U1172" i="6" s="1"/>
  <c r="M1172" i="6"/>
  <c r="K1165" i="6"/>
  <c r="O1165" i="6"/>
  <c r="U1164" i="6" s="1"/>
  <c r="O1157" i="6"/>
  <c r="U1156" i="6" s="1"/>
  <c r="K1157" i="6"/>
  <c r="H1114" i="6"/>
  <c r="I1114" i="6"/>
  <c r="G1115" i="6"/>
  <c r="M1114" i="6"/>
  <c r="H1112" i="6"/>
  <c r="O1112" i="6"/>
  <c r="U1113" i="6" s="1"/>
  <c r="I1112" i="6"/>
  <c r="K1112" i="6"/>
  <c r="G1113" i="6"/>
  <c r="H1099" i="6"/>
  <c r="O1099" i="6"/>
  <c r="H1091" i="6"/>
  <c r="K1091" i="6"/>
  <c r="O1091" i="6"/>
  <c r="I1064" i="6"/>
  <c r="G1065" i="6"/>
  <c r="K1064" i="6"/>
  <c r="M1064" i="6"/>
  <c r="K910" i="6"/>
  <c r="I910" i="6"/>
  <c r="G911" i="6"/>
  <c r="M910" i="6"/>
  <c r="K899" i="6"/>
  <c r="O899" i="6"/>
  <c r="I865" i="6"/>
  <c r="S865" i="6" s="1"/>
  <c r="O865" i="6"/>
  <c r="K846" i="6"/>
  <c r="I846" i="6"/>
  <c r="M846" i="6"/>
  <c r="G847" i="6"/>
  <c r="O846" i="6"/>
  <c r="U847" i="6" s="1"/>
  <c r="J751" i="6"/>
  <c r="K751" i="6"/>
  <c r="M751" i="6"/>
  <c r="O751" i="6"/>
  <c r="J728" i="6"/>
  <c r="I728" i="6"/>
  <c r="M728" i="6"/>
  <c r="S729" i="6" s="1"/>
  <c r="J726" i="6"/>
  <c r="I726" i="6"/>
  <c r="X1771" i="6"/>
  <c r="X1757" i="6"/>
  <c r="X1745" i="6"/>
  <c r="S1737" i="6"/>
  <c r="X1731" i="6"/>
  <c r="X1725" i="6"/>
  <c r="X1715" i="6"/>
  <c r="X1709" i="6"/>
  <c r="X1681" i="6"/>
  <c r="X1677" i="6"/>
  <c r="O1676" i="6"/>
  <c r="H1676" i="6"/>
  <c r="O1674" i="6"/>
  <c r="H1674" i="6"/>
  <c r="X1661" i="6"/>
  <c r="X1647" i="6"/>
  <c r="X1643" i="6"/>
  <c r="G1633" i="6"/>
  <c r="X1631" i="6"/>
  <c r="X1629" i="6"/>
  <c r="O1626" i="6"/>
  <c r="H1626" i="6"/>
  <c r="X1625" i="6"/>
  <c r="X1621" i="6"/>
  <c r="O1620" i="6"/>
  <c r="H1620" i="6"/>
  <c r="O1616" i="6"/>
  <c r="K1614" i="6"/>
  <c r="X1607" i="6"/>
  <c r="I1597" i="6"/>
  <c r="X1597" i="6"/>
  <c r="O1592" i="6"/>
  <c r="M1591" i="6"/>
  <c r="X1591" i="6"/>
  <c r="L1589" i="6"/>
  <c r="R1588" i="6" s="1"/>
  <c r="O1579" i="6"/>
  <c r="U1578" i="6" s="1"/>
  <c r="X1579" i="6"/>
  <c r="L1570" i="6"/>
  <c r="R1571" i="6" s="1"/>
  <c r="X1561" i="6"/>
  <c r="P1557" i="6"/>
  <c r="M1556" i="6"/>
  <c r="G1543" i="6"/>
  <c r="I1542" i="6"/>
  <c r="O1540" i="6"/>
  <c r="H1540" i="6"/>
  <c r="O1534" i="6"/>
  <c r="O1533" i="6"/>
  <c r="L1530" i="6"/>
  <c r="X1529" i="6"/>
  <c r="O1522" i="6"/>
  <c r="H1522" i="6"/>
  <c r="X1519" i="6"/>
  <c r="R1516" i="6"/>
  <c r="X1511" i="6"/>
  <c r="O1493" i="6"/>
  <c r="I1493" i="6"/>
  <c r="X1493" i="6"/>
  <c r="X1491" i="6"/>
  <c r="O1490" i="6"/>
  <c r="U1491" i="6" s="1"/>
  <c r="H1490" i="6"/>
  <c r="O1488" i="6"/>
  <c r="G1485" i="6"/>
  <c r="I1484" i="6"/>
  <c r="X1481" i="6"/>
  <c r="H1476" i="6"/>
  <c r="G1471" i="6"/>
  <c r="K1470" i="6"/>
  <c r="M1469" i="6"/>
  <c r="I1462" i="6"/>
  <c r="X1459" i="6"/>
  <c r="P1458" i="6"/>
  <c r="G1457" i="6"/>
  <c r="R1457" i="6"/>
  <c r="M1456" i="6"/>
  <c r="H1456" i="6"/>
  <c r="I1446" i="6"/>
  <c r="X1433" i="6"/>
  <c r="O1432" i="6"/>
  <c r="I1432" i="6"/>
  <c r="P1430" i="6"/>
  <c r="H1430" i="6"/>
  <c r="O1420" i="6"/>
  <c r="X1417" i="6"/>
  <c r="O1416" i="6"/>
  <c r="I1416" i="6"/>
  <c r="P1414" i="6"/>
  <c r="G1407" i="6"/>
  <c r="I1406" i="6"/>
  <c r="X1403" i="6"/>
  <c r="P1400" i="6"/>
  <c r="H1400" i="6"/>
  <c r="J1392" i="6"/>
  <c r="L1392" i="6"/>
  <c r="R1393" i="6" s="1"/>
  <c r="K1390" i="6"/>
  <c r="O1389" i="6"/>
  <c r="U1388" i="6" s="1"/>
  <c r="X1389" i="6"/>
  <c r="P1388" i="6"/>
  <c r="G1385" i="6"/>
  <c r="K1384" i="6"/>
  <c r="H1382" i="6"/>
  <c r="P1380" i="6"/>
  <c r="I1380" i="6"/>
  <c r="P1377" i="6"/>
  <c r="J1374" i="6"/>
  <c r="H1374" i="6"/>
  <c r="P1374" i="6"/>
  <c r="P1372" i="6"/>
  <c r="H1372" i="6"/>
  <c r="X1371" i="6"/>
  <c r="X1369" i="6"/>
  <c r="G1367" i="6"/>
  <c r="K1366" i="6"/>
  <c r="J1364" i="6"/>
  <c r="L1364" i="6"/>
  <c r="I1361" i="6"/>
  <c r="K1361" i="6"/>
  <c r="O1353" i="6"/>
  <c r="G1351" i="6"/>
  <c r="L1350" i="6"/>
  <c r="K1348" i="6"/>
  <c r="P1347" i="6"/>
  <c r="J1340" i="6"/>
  <c r="I1340" i="6"/>
  <c r="O1340" i="6"/>
  <c r="J1334" i="6"/>
  <c r="H1334" i="6"/>
  <c r="P1334" i="6"/>
  <c r="X1333" i="6"/>
  <c r="O1332" i="6"/>
  <c r="H1332" i="6"/>
  <c r="G1319" i="6"/>
  <c r="H1318" i="6"/>
  <c r="G1317" i="6"/>
  <c r="I1317" i="6"/>
  <c r="S1317" i="6" s="1"/>
  <c r="H1317" i="6"/>
  <c r="P1317" i="6"/>
  <c r="K1316" i="6"/>
  <c r="U1316" i="6" s="1"/>
  <c r="J1306" i="6"/>
  <c r="H1302" i="6"/>
  <c r="I1301" i="6"/>
  <c r="H1301" i="6"/>
  <c r="P1301" i="6"/>
  <c r="J1296" i="6"/>
  <c r="P1295" i="6"/>
  <c r="J1288" i="6"/>
  <c r="J1276" i="6"/>
  <c r="I1271" i="6"/>
  <c r="H1271" i="6"/>
  <c r="O1271" i="6"/>
  <c r="U1212" i="6"/>
  <c r="K1210" i="6"/>
  <c r="I1210" i="6"/>
  <c r="G1211" i="6"/>
  <c r="M1210" i="6"/>
  <c r="S1211" i="6" s="1"/>
  <c r="K1197" i="6"/>
  <c r="O1197" i="6"/>
  <c r="U1196" i="6" s="1"/>
  <c r="O1189" i="6"/>
  <c r="U1188" i="6" s="1"/>
  <c r="K1189" i="6"/>
  <c r="O1134" i="6"/>
  <c r="I1134" i="6"/>
  <c r="G1135" i="6"/>
  <c r="K1134" i="6"/>
  <c r="O1106" i="6"/>
  <c r="U1107" i="6" s="1"/>
  <c r="O1094" i="6"/>
  <c r="O1086" i="6"/>
  <c r="M1078" i="6"/>
  <c r="M1070" i="6"/>
  <c r="M1044" i="6"/>
  <c r="K1044" i="6"/>
  <c r="O1010" i="6"/>
  <c r="I1010" i="6"/>
  <c r="G1011" i="6"/>
  <c r="K1010" i="6"/>
  <c r="U1010" i="6" s="1"/>
  <c r="I1008" i="6"/>
  <c r="K1008" i="6"/>
  <c r="G1009" i="6"/>
  <c r="M1008" i="6"/>
  <c r="S1009" i="6" s="1"/>
  <c r="I933" i="6"/>
  <c r="H933" i="6"/>
  <c r="N933" i="6"/>
  <c r="J933" i="6"/>
  <c r="O933" i="6"/>
  <c r="K933" i="6"/>
  <c r="P933" i="6"/>
  <c r="P930" i="6"/>
  <c r="M882" i="6"/>
  <c r="K814" i="6"/>
  <c r="M814" i="6"/>
  <c r="O814" i="6"/>
  <c r="G815" i="6"/>
  <c r="I656" i="6"/>
  <c r="P656" i="6"/>
  <c r="H656" i="6"/>
  <c r="L656" i="6"/>
  <c r="M656" i="6"/>
  <c r="L587" i="6"/>
  <c r="M587" i="6"/>
  <c r="I556" i="6"/>
  <c r="M556" i="6"/>
  <c r="R1326" i="6"/>
  <c r="X1293" i="6"/>
  <c r="L1270" i="6"/>
  <c r="H1269" i="6"/>
  <c r="X1269" i="6"/>
  <c r="X1267" i="6"/>
  <c r="G1265" i="6"/>
  <c r="X1249" i="6"/>
  <c r="U1244" i="6"/>
  <c r="X1241" i="6"/>
  <c r="X1239" i="6"/>
  <c r="K1237" i="6"/>
  <c r="S1233" i="6"/>
  <c r="X1229" i="6"/>
  <c r="X1217" i="6"/>
  <c r="O1211" i="6"/>
  <c r="X1209" i="6"/>
  <c r="X1207" i="6"/>
  <c r="K1205" i="6"/>
  <c r="U1204" i="6"/>
  <c r="X1185" i="6"/>
  <c r="X1179" i="6"/>
  <c r="X1151" i="6"/>
  <c r="O1150" i="6"/>
  <c r="U1144" i="6"/>
  <c r="S1141" i="6"/>
  <c r="O1133" i="6"/>
  <c r="U1132" i="6" s="1"/>
  <c r="X1131" i="6"/>
  <c r="X1127" i="6"/>
  <c r="K1117" i="6"/>
  <c r="O1107" i="6"/>
  <c r="X1103" i="6"/>
  <c r="K1095" i="6"/>
  <c r="K1087" i="6"/>
  <c r="U1087" i="6" s="1"/>
  <c r="X1083" i="6"/>
  <c r="O1082" i="6"/>
  <c r="X1075" i="6"/>
  <c r="O1074" i="6"/>
  <c r="X1067" i="6"/>
  <c r="O1066" i="6"/>
  <c r="N1063" i="6"/>
  <c r="O1053" i="6"/>
  <c r="X1051" i="6"/>
  <c r="X1047" i="6"/>
  <c r="S1029" i="6"/>
  <c r="X1027" i="6"/>
  <c r="K1013" i="6"/>
  <c r="K1009" i="6"/>
  <c r="U1009" i="6" s="1"/>
  <c r="X1005" i="6"/>
  <c r="O1004" i="6"/>
  <c r="X993" i="6"/>
  <c r="X983" i="6"/>
  <c r="X955" i="6"/>
  <c r="J953" i="6"/>
  <c r="X945" i="6"/>
  <c r="O944" i="6"/>
  <c r="L943" i="6"/>
  <c r="R942" i="6" s="1"/>
  <c r="X943" i="6"/>
  <c r="O942" i="6"/>
  <c r="H941" i="6"/>
  <c r="O940" i="6"/>
  <c r="K940" i="6"/>
  <c r="O936" i="6"/>
  <c r="U937" i="6" s="1"/>
  <c r="L934" i="6"/>
  <c r="O928" i="6"/>
  <c r="K923" i="6"/>
  <c r="U923" i="6" s="1"/>
  <c r="X885" i="6"/>
  <c r="G881" i="6"/>
  <c r="I881" i="6"/>
  <c r="O881" i="6"/>
  <c r="U880" i="6" s="1"/>
  <c r="X873" i="6"/>
  <c r="K860" i="6"/>
  <c r="G861" i="6"/>
  <c r="X847" i="6"/>
  <c r="O823" i="6"/>
  <c r="O818" i="6"/>
  <c r="I818" i="6"/>
  <c r="K807" i="6"/>
  <c r="O807" i="6"/>
  <c r="K803" i="6"/>
  <c r="I788" i="6"/>
  <c r="G789" i="6"/>
  <c r="I784" i="6"/>
  <c r="G785" i="6"/>
  <c r="K784" i="6"/>
  <c r="I766" i="6"/>
  <c r="M766" i="6"/>
  <c r="S767" i="6" s="1"/>
  <c r="J727" i="6"/>
  <c r="K727" i="6"/>
  <c r="M727" i="6"/>
  <c r="O727" i="6"/>
  <c r="J720" i="6"/>
  <c r="I720" i="6"/>
  <c r="S720" i="6" s="1"/>
  <c r="M720" i="6"/>
  <c r="G660" i="6"/>
  <c r="I661" i="6"/>
  <c r="N661" i="6"/>
  <c r="J661" i="6"/>
  <c r="P661" i="6"/>
  <c r="L661" i="6"/>
  <c r="G640" i="6"/>
  <c r="I641" i="6"/>
  <c r="N641" i="6"/>
  <c r="J641" i="6"/>
  <c r="P641" i="6"/>
  <c r="L641" i="6"/>
  <c r="L613" i="6"/>
  <c r="P613" i="6"/>
  <c r="G598" i="6"/>
  <c r="I599" i="6"/>
  <c r="N599" i="6"/>
  <c r="J599" i="6"/>
  <c r="P599" i="6"/>
  <c r="L599" i="6"/>
  <c r="I560" i="6"/>
  <c r="M560" i="6"/>
  <c r="L551" i="6"/>
  <c r="K551" i="6"/>
  <c r="N551" i="6"/>
  <c r="P551" i="6"/>
  <c r="J546" i="6"/>
  <c r="O546" i="6"/>
  <c r="N546" i="6"/>
  <c r="T547" i="6" s="1"/>
  <c r="I546" i="6"/>
  <c r="K546" i="6"/>
  <c r="G547" i="6"/>
  <c r="K531" i="6"/>
  <c r="N531" i="6"/>
  <c r="O531" i="6"/>
  <c r="S1135" i="6"/>
  <c r="U1129" i="6"/>
  <c r="U911" i="6"/>
  <c r="I874" i="6"/>
  <c r="M874" i="6"/>
  <c r="I848" i="6"/>
  <c r="G849" i="6"/>
  <c r="I842" i="6"/>
  <c r="M842" i="6"/>
  <c r="I834" i="6"/>
  <c r="K834" i="6"/>
  <c r="U834" i="6" s="1"/>
  <c r="G835" i="6"/>
  <c r="U802" i="6"/>
  <c r="K782" i="6"/>
  <c r="G783" i="6"/>
  <c r="M782" i="6"/>
  <c r="I760" i="6"/>
  <c r="M760" i="6"/>
  <c r="M758" i="6"/>
  <c r="S759" i="6" s="1"/>
  <c r="I758" i="6"/>
  <c r="J719" i="6"/>
  <c r="K719" i="6"/>
  <c r="M719" i="6"/>
  <c r="O719" i="6"/>
  <c r="J664" i="6"/>
  <c r="P664" i="6"/>
  <c r="G594" i="6"/>
  <c r="I595" i="6"/>
  <c r="N595" i="6"/>
  <c r="J595" i="6"/>
  <c r="P595" i="6"/>
  <c r="L595" i="6"/>
  <c r="I593" i="6"/>
  <c r="L593" i="6"/>
  <c r="P593" i="6"/>
  <c r="K496" i="6"/>
  <c r="L496" i="6"/>
  <c r="I496" i="6"/>
  <c r="N496" i="6"/>
  <c r="P496" i="6"/>
  <c r="H496" i="6"/>
  <c r="J496" i="6"/>
  <c r="T496" i="6" s="1"/>
  <c r="G497" i="6"/>
  <c r="G480" i="6"/>
  <c r="K481" i="6"/>
  <c r="N481" i="6"/>
  <c r="O481" i="6"/>
  <c r="G476" i="6"/>
  <c r="K477" i="6"/>
  <c r="N477" i="6"/>
  <c r="O477" i="6"/>
  <c r="U476" i="6" s="1"/>
  <c r="L397" i="6"/>
  <c r="M397" i="6"/>
  <c r="P397" i="6"/>
  <c r="X1399" i="6"/>
  <c r="X1391" i="6"/>
  <c r="X1379" i="6"/>
  <c r="X1373" i="6"/>
  <c r="X1347" i="6"/>
  <c r="X1341" i="6"/>
  <c r="L1329" i="6"/>
  <c r="G1325" i="6"/>
  <c r="M1324" i="6"/>
  <c r="H1324" i="6"/>
  <c r="O1323" i="6"/>
  <c r="X1317" i="6"/>
  <c r="K1312" i="6"/>
  <c r="U1312" i="6" s="1"/>
  <c r="K1305" i="6"/>
  <c r="P1304" i="6"/>
  <c r="L1304" i="6"/>
  <c r="R1305" i="6" s="1"/>
  <c r="X1301" i="6"/>
  <c r="J1292" i="6"/>
  <c r="K1287" i="6"/>
  <c r="X1287" i="6"/>
  <c r="K1281" i="6"/>
  <c r="U1281" i="6" s="1"/>
  <c r="P1280" i="6"/>
  <c r="L1280" i="6"/>
  <c r="G1279" i="6"/>
  <c r="N1278" i="6"/>
  <c r="H1278" i="6"/>
  <c r="O1277" i="6"/>
  <c r="O1270" i="6"/>
  <c r="J1270" i="6"/>
  <c r="P1269" i="6"/>
  <c r="I1268" i="6"/>
  <c r="X1265" i="6"/>
  <c r="O1264" i="6"/>
  <c r="G1263" i="6"/>
  <c r="I1262" i="6"/>
  <c r="M1258" i="6"/>
  <c r="S1259" i="6" s="1"/>
  <c r="X1257" i="6"/>
  <c r="X1255" i="6"/>
  <c r="O1254" i="6"/>
  <c r="X1233" i="6"/>
  <c r="G1231" i="6"/>
  <c r="I1230" i="6"/>
  <c r="M1226" i="6"/>
  <c r="X1225" i="6"/>
  <c r="X1223" i="6"/>
  <c r="O1222" i="6"/>
  <c r="K1214" i="6"/>
  <c r="X1213" i="6"/>
  <c r="X1201" i="6"/>
  <c r="K1200" i="6"/>
  <c r="M1194" i="6"/>
  <c r="S1195" i="6" s="1"/>
  <c r="X1193" i="6"/>
  <c r="X1191" i="6"/>
  <c r="O1190" i="6"/>
  <c r="G1179" i="6"/>
  <c r="I1178" i="6"/>
  <c r="M1174" i="6"/>
  <c r="S1175" i="6" s="1"/>
  <c r="X1169" i="6"/>
  <c r="K1168" i="6"/>
  <c r="M1162" i="6"/>
  <c r="S1163" i="6" s="1"/>
  <c r="X1161" i="6"/>
  <c r="X1159" i="6"/>
  <c r="O1158" i="6"/>
  <c r="G1151" i="6"/>
  <c r="X1149" i="6"/>
  <c r="X1147" i="6"/>
  <c r="G1131" i="6"/>
  <c r="I1130" i="6"/>
  <c r="I1128" i="6"/>
  <c r="X1125" i="6"/>
  <c r="K1124" i="6"/>
  <c r="M1122" i="6"/>
  <c r="X1113" i="6"/>
  <c r="M1104" i="6"/>
  <c r="I1102" i="6"/>
  <c r="M1098" i="6"/>
  <c r="M1092" i="6"/>
  <c r="M1090" i="6"/>
  <c r="M1084" i="6"/>
  <c r="G1083" i="6"/>
  <c r="K1082" i="6"/>
  <c r="X1079" i="6"/>
  <c r="M1076" i="6"/>
  <c r="G1075" i="6"/>
  <c r="K1074" i="6"/>
  <c r="X1071" i="6"/>
  <c r="M1068" i="6"/>
  <c r="G1067" i="6"/>
  <c r="K1066" i="6"/>
  <c r="X1061" i="6"/>
  <c r="K1060" i="6"/>
  <c r="K1056" i="6"/>
  <c r="K1048" i="6"/>
  <c r="J1046" i="6"/>
  <c r="X1043" i="6"/>
  <c r="O1042" i="6"/>
  <c r="X1039" i="6"/>
  <c r="O1038" i="6"/>
  <c r="T1037" i="6"/>
  <c r="X1035" i="6"/>
  <c r="O1034" i="6"/>
  <c r="U1035" i="6" s="1"/>
  <c r="X1029" i="6"/>
  <c r="X1017" i="6"/>
  <c r="X1007" i="6"/>
  <c r="M1006" i="6"/>
  <c r="G1005" i="6"/>
  <c r="K1004" i="6"/>
  <c r="U1004" i="6" s="1"/>
  <c r="X999" i="6"/>
  <c r="G998" i="6"/>
  <c r="M996" i="6"/>
  <c r="O986" i="6"/>
  <c r="U987" i="6" s="1"/>
  <c r="G986" i="6"/>
  <c r="I984" i="6"/>
  <c r="G983" i="6"/>
  <c r="G979" i="6"/>
  <c r="K978" i="6"/>
  <c r="M970" i="6"/>
  <c r="O953" i="6"/>
  <c r="U952" i="6" s="1"/>
  <c r="G951" i="6"/>
  <c r="N950" i="6"/>
  <c r="L949" i="6"/>
  <c r="R948" i="6" s="1"/>
  <c r="P948" i="6"/>
  <c r="L948" i="6"/>
  <c r="R949" i="6" s="1"/>
  <c r="K944" i="6"/>
  <c r="K942" i="6"/>
  <c r="U942" i="6" s="1"/>
  <c r="N941" i="6"/>
  <c r="M940" i="6"/>
  <c r="G937" i="6"/>
  <c r="K936" i="6"/>
  <c r="N934" i="6"/>
  <c r="G929" i="6"/>
  <c r="K928" i="6"/>
  <c r="P927" i="6"/>
  <c r="K927" i="6"/>
  <c r="X919" i="6"/>
  <c r="J918" i="6"/>
  <c r="X915" i="6"/>
  <c r="G913" i="6"/>
  <c r="X909" i="6"/>
  <c r="M908" i="6"/>
  <c r="M894" i="6"/>
  <c r="X887" i="6"/>
  <c r="G885" i="6"/>
  <c r="M880" i="6"/>
  <c r="K879" i="6"/>
  <c r="O879" i="6"/>
  <c r="X877" i="6"/>
  <c r="U872" i="6"/>
  <c r="M870" i="6"/>
  <c r="I860" i="6"/>
  <c r="X855" i="6"/>
  <c r="X853" i="6"/>
  <c r="M848" i="6"/>
  <c r="S849" i="6" s="1"/>
  <c r="X845" i="6"/>
  <c r="O834" i="6"/>
  <c r="I832" i="6"/>
  <c r="G833" i="6"/>
  <c r="M830" i="6"/>
  <c r="O830" i="6"/>
  <c r="K818" i="6"/>
  <c r="K812" i="6"/>
  <c r="M812" i="6"/>
  <c r="S813" i="6" s="1"/>
  <c r="I805" i="6"/>
  <c r="O805" i="6"/>
  <c r="U804" i="6" s="1"/>
  <c r="O802" i="6"/>
  <c r="I802" i="6"/>
  <c r="O790" i="6"/>
  <c r="U791" i="6" s="1"/>
  <c r="I790" i="6"/>
  <c r="G791" i="6"/>
  <c r="K788" i="6"/>
  <c r="M784" i="6"/>
  <c r="J759" i="6"/>
  <c r="K759" i="6"/>
  <c r="M759" i="6"/>
  <c r="O759" i="6"/>
  <c r="J752" i="6"/>
  <c r="I752" i="6"/>
  <c r="M752" i="6"/>
  <c r="K739" i="6"/>
  <c r="O739" i="6"/>
  <c r="P662" i="6"/>
  <c r="I662" i="6"/>
  <c r="J662" i="6"/>
  <c r="M654" i="6"/>
  <c r="P654" i="6"/>
  <c r="H654" i="6"/>
  <c r="I654" i="6"/>
  <c r="K647" i="6"/>
  <c r="L647" i="6"/>
  <c r="O647" i="6"/>
  <c r="I642" i="6"/>
  <c r="M642" i="6"/>
  <c r="I610" i="6"/>
  <c r="M610" i="6"/>
  <c r="M581" i="6"/>
  <c r="L581" i="6"/>
  <c r="G542" i="6"/>
  <c r="K543" i="6"/>
  <c r="U543" i="6" s="1"/>
  <c r="N543" i="6"/>
  <c r="O543" i="6"/>
  <c r="J510" i="6"/>
  <c r="H510" i="6"/>
  <c r="M510" i="6"/>
  <c r="K510" i="6"/>
  <c r="P510" i="6"/>
  <c r="O510" i="6"/>
  <c r="I510" i="6"/>
  <c r="S777" i="6"/>
  <c r="S755" i="6"/>
  <c r="X697" i="6"/>
  <c r="X687" i="6"/>
  <c r="R657" i="6"/>
  <c r="R655" i="6"/>
  <c r="J561" i="6"/>
  <c r="M561" i="6"/>
  <c r="J557" i="6"/>
  <c r="M557" i="6"/>
  <c r="H553" i="6"/>
  <c r="O553" i="6"/>
  <c r="G534" i="6"/>
  <c r="N535" i="6"/>
  <c r="G518" i="6"/>
  <c r="O519" i="6"/>
  <c r="U518" i="6" s="1"/>
  <c r="G504" i="6"/>
  <c r="N505" i="6"/>
  <c r="G502" i="6"/>
  <c r="O503" i="6"/>
  <c r="K503" i="6"/>
  <c r="G496" i="6"/>
  <c r="O497" i="6"/>
  <c r="K497" i="6"/>
  <c r="G484" i="6"/>
  <c r="K485" i="6"/>
  <c r="O485" i="6"/>
  <c r="U484" i="6" s="1"/>
  <c r="H447" i="6"/>
  <c r="L447" i="6"/>
  <c r="P447" i="6"/>
  <c r="I416" i="6"/>
  <c r="M416" i="6"/>
  <c r="S417" i="6" s="1"/>
  <c r="L339" i="6"/>
  <c r="O339" i="6"/>
  <c r="S789" i="6"/>
  <c r="K767" i="6"/>
  <c r="X751" i="6"/>
  <c r="X749" i="6"/>
  <c r="X719" i="6"/>
  <c r="O711" i="6"/>
  <c r="K711" i="6"/>
  <c r="O705" i="6"/>
  <c r="K705" i="6"/>
  <c r="J704" i="6"/>
  <c r="X701" i="6"/>
  <c r="M695" i="6"/>
  <c r="I695" i="6"/>
  <c r="N693" i="6"/>
  <c r="I693" i="6"/>
  <c r="M692" i="6"/>
  <c r="N681" i="6"/>
  <c r="I681" i="6"/>
  <c r="X681" i="6"/>
  <c r="M677" i="6"/>
  <c r="I677" i="6"/>
  <c r="M675" i="6"/>
  <c r="I675" i="6"/>
  <c r="I671" i="6"/>
  <c r="O669" i="6"/>
  <c r="K669" i="6"/>
  <c r="K667" i="6"/>
  <c r="I665" i="6"/>
  <c r="X665" i="6"/>
  <c r="O663" i="6"/>
  <c r="K663" i="6"/>
  <c r="L660" i="6"/>
  <c r="P659" i="6"/>
  <c r="L657" i="6"/>
  <c r="O655" i="6"/>
  <c r="L651" i="6"/>
  <c r="X647" i="6"/>
  <c r="M640" i="6"/>
  <c r="M635" i="6"/>
  <c r="L619" i="6"/>
  <c r="M594" i="6"/>
  <c r="I562" i="6"/>
  <c r="M562" i="6"/>
  <c r="S563" i="6" s="1"/>
  <c r="I558" i="6"/>
  <c r="M558" i="6"/>
  <c r="N549" i="6"/>
  <c r="O549" i="6"/>
  <c r="N541" i="6"/>
  <c r="G540" i="6"/>
  <c r="J541" i="6"/>
  <c r="K539" i="6"/>
  <c r="U539" i="6" s="1"/>
  <c r="O539" i="6"/>
  <c r="J536" i="6"/>
  <c r="P528" i="6"/>
  <c r="I528" i="6"/>
  <c r="K526" i="6"/>
  <c r="P526" i="6"/>
  <c r="J522" i="6"/>
  <c r="J518" i="6"/>
  <c r="L518" i="6"/>
  <c r="N514" i="6"/>
  <c r="K492" i="6"/>
  <c r="L492" i="6"/>
  <c r="I492" i="6"/>
  <c r="N492" i="6"/>
  <c r="I404" i="6"/>
  <c r="S404" i="6" s="1"/>
  <c r="M404" i="6"/>
  <c r="I402" i="6"/>
  <c r="M402" i="6"/>
  <c r="G386" i="6"/>
  <c r="I387" i="6"/>
  <c r="L387" i="6"/>
  <c r="M387" i="6"/>
  <c r="S386" i="6" s="1"/>
  <c r="I374" i="6"/>
  <c r="M374" i="6"/>
  <c r="P365" i="6"/>
  <c r="L365" i="6"/>
  <c r="I360" i="6"/>
  <c r="M360" i="6"/>
  <c r="O332" i="6"/>
  <c r="K332" i="6"/>
  <c r="G333" i="6"/>
  <c r="J332" i="6"/>
  <c r="N332" i="6"/>
  <c r="X863" i="6"/>
  <c r="X857" i="6"/>
  <c r="X841" i="6"/>
  <c r="X829" i="6"/>
  <c r="X823" i="6"/>
  <c r="X813" i="6"/>
  <c r="K806" i="6"/>
  <c r="X803" i="6"/>
  <c r="O798" i="6"/>
  <c r="G787" i="6"/>
  <c r="M777" i="6"/>
  <c r="X757" i="6"/>
  <c r="X741" i="6"/>
  <c r="X725" i="6"/>
  <c r="X717" i="6"/>
  <c r="N711" i="6"/>
  <c r="T710" i="6" s="1"/>
  <c r="J711" i="6"/>
  <c r="X711" i="6"/>
  <c r="P710" i="6"/>
  <c r="X707" i="6"/>
  <c r="N705" i="6"/>
  <c r="J705" i="6"/>
  <c r="X705" i="6"/>
  <c r="H704" i="6"/>
  <c r="H692" i="6"/>
  <c r="T688" i="6"/>
  <c r="X685" i="6"/>
  <c r="J678" i="6"/>
  <c r="N669" i="6"/>
  <c r="J669" i="6"/>
  <c r="X669" i="6"/>
  <c r="N663" i="6"/>
  <c r="J663" i="6"/>
  <c r="T663" i="6" s="1"/>
  <c r="P657" i="6"/>
  <c r="J657" i="6"/>
  <c r="X655" i="6"/>
  <c r="P651" i="6"/>
  <c r="J651" i="6"/>
  <c r="I634" i="6"/>
  <c r="L631" i="6"/>
  <c r="P619" i="6"/>
  <c r="J619" i="6"/>
  <c r="L615" i="6"/>
  <c r="L607" i="6"/>
  <c r="L603" i="6"/>
  <c r="X597" i="6"/>
  <c r="X579" i="6"/>
  <c r="X565" i="6"/>
  <c r="J563" i="6"/>
  <c r="M563" i="6"/>
  <c r="O561" i="6"/>
  <c r="J559" i="6"/>
  <c r="M559" i="6"/>
  <c r="O557" i="6"/>
  <c r="K554" i="6"/>
  <c r="G555" i="6"/>
  <c r="I536" i="6"/>
  <c r="O535" i="6"/>
  <c r="X531" i="6"/>
  <c r="N528" i="6"/>
  <c r="H528" i="6"/>
  <c r="O527" i="6"/>
  <c r="O526" i="6"/>
  <c r="H526" i="6"/>
  <c r="I522" i="6"/>
  <c r="G521" i="6"/>
  <c r="L520" i="6"/>
  <c r="N519" i="6"/>
  <c r="X519" i="6"/>
  <c r="P518" i="6"/>
  <c r="I518" i="6"/>
  <c r="I514" i="6"/>
  <c r="M498" i="6"/>
  <c r="G499" i="6"/>
  <c r="G493" i="6"/>
  <c r="G492" i="6"/>
  <c r="O493" i="6"/>
  <c r="K493" i="6"/>
  <c r="J492" i="6"/>
  <c r="T492" i="6" s="1"/>
  <c r="O486" i="6"/>
  <c r="K486" i="6"/>
  <c r="G487" i="6"/>
  <c r="G483" i="6"/>
  <c r="K482" i="6"/>
  <c r="N482" i="6"/>
  <c r="O478" i="6"/>
  <c r="N478" i="6"/>
  <c r="K468" i="6"/>
  <c r="L468" i="6"/>
  <c r="H468" i="6"/>
  <c r="M468" i="6"/>
  <c r="G469" i="6"/>
  <c r="I468" i="6"/>
  <c r="N468" i="6"/>
  <c r="H457" i="6"/>
  <c r="L457" i="6"/>
  <c r="O457" i="6"/>
  <c r="K450" i="6"/>
  <c r="P450" i="6"/>
  <c r="L450" i="6"/>
  <c r="R451" i="6" s="1"/>
  <c r="H450" i="6"/>
  <c r="M450" i="6"/>
  <c r="G451" i="6"/>
  <c r="I410" i="6"/>
  <c r="S410" i="6" s="1"/>
  <c r="M410" i="6"/>
  <c r="I408" i="6"/>
  <c r="M408" i="6"/>
  <c r="J405" i="6"/>
  <c r="I405" i="6"/>
  <c r="O405" i="6"/>
  <c r="K405" i="6"/>
  <c r="P405" i="6"/>
  <c r="L405" i="6"/>
  <c r="G374" i="6"/>
  <c r="I375" i="6"/>
  <c r="M375" i="6"/>
  <c r="J375" i="6"/>
  <c r="N375" i="6"/>
  <c r="K375" i="6"/>
  <c r="O375" i="6"/>
  <c r="J363" i="6"/>
  <c r="N363" i="6"/>
  <c r="K363" i="6"/>
  <c r="L363" i="6"/>
  <c r="P363" i="6"/>
  <c r="I361" i="6"/>
  <c r="J361" i="6"/>
  <c r="L361" i="6"/>
  <c r="M361" i="6"/>
  <c r="P361" i="6"/>
  <c r="X569" i="6"/>
  <c r="X567" i="6"/>
  <c r="X563" i="6"/>
  <c r="X561" i="6"/>
  <c r="X559" i="6"/>
  <c r="X557" i="6"/>
  <c r="X551" i="6"/>
  <c r="X545" i="6"/>
  <c r="X537" i="6"/>
  <c r="X517" i="6"/>
  <c r="O516" i="6"/>
  <c r="O513" i="6"/>
  <c r="X513" i="6"/>
  <c r="X511" i="6"/>
  <c r="P508" i="6"/>
  <c r="L508" i="6"/>
  <c r="P500" i="6"/>
  <c r="L500" i="6"/>
  <c r="X495" i="6"/>
  <c r="G489" i="6"/>
  <c r="M488" i="6"/>
  <c r="H488" i="6"/>
  <c r="L484" i="6"/>
  <c r="L480" i="6"/>
  <c r="L476" i="6"/>
  <c r="N473" i="6"/>
  <c r="X473" i="6"/>
  <c r="O470" i="6"/>
  <c r="K469" i="6"/>
  <c r="G467" i="6"/>
  <c r="P463" i="6"/>
  <c r="X463" i="6"/>
  <c r="H446" i="6"/>
  <c r="P443" i="6"/>
  <c r="X443" i="6"/>
  <c r="P442" i="6"/>
  <c r="L439" i="6"/>
  <c r="K435" i="6"/>
  <c r="K433" i="6"/>
  <c r="M432" i="6"/>
  <c r="S433" i="6" s="1"/>
  <c r="P415" i="6"/>
  <c r="K415" i="6"/>
  <c r="P409" i="6"/>
  <c r="K409" i="6"/>
  <c r="X409" i="6"/>
  <c r="K407" i="6"/>
  <c r="P403" i="6"/>
  <c r="K403" i="6"/>
  <c r="X403" i="6"/>
  <c r="K401" i="6"/>
  <c r="M395" i="6"/>
  <c r="M391" i="6"/>
  <c r="S390" i="6" s="1"/>
  <c r="I391" i="6"/>
  <c r="O385" i="6"/>
  <c r="J385" i="6"/>
  <c r="N383" i="6"/>
  <c r="J383" i="6"/>
  <c r="X383" i="6"/>
  <c r="M382" i="6"/>
  <c r="P377" i="6"/>
  <c r="K377" i="6"/>
  <c r="X377" i="6"/>
  <c r="P373" i="6"/>
  <c r="L371" i="6"/>
  <c r="N367" i="6"/>
  <c r="H347" i="6"/>
  <c r="L347" i="6"/>
  <c r="L344" i="6"/>
  <c r="G345" i="6"/>
  <c r="I342" i="6"/>
  <c r="J342" i="6"/>
  <c r="O342" i="6"/>
  <c r="L342" i="6"/>
  <c r="J320" i="6"/>
  <c r="L320" i="6"/>
  <c r="I320" i="6"/>
  <c r="O320" i="6"/>
  <c r="I316" i="6"/>
  <c r="M316" i="6"/>
  <c r="K316" i="6"/>
  <c r="O316" i="6"/>
  <c r="U317" i="6" s="1"/>
  <c r="J314" i="6"/>
  <c r="K314" i="6"/>
  <c r="P314" i="6"/>
  <c r="M314" i="6"/>
  <c r="G304" i="6"/>
  <c r="L305" i="6"/>
  <c r="P305" i="6"/>
  <c r="H271" i="6"/>
  <c r="G270" i="6"/>
  <c r="O271" i="6"/>
  <c r="J250" i="6"/>
  <c r="N250" i="6"/>
  <c r="G251" i="6"/>
  <c r="M208" i="6"/>
  <c r="G209" i="6"/>
  <c r="I208" i="6"/>
  <c r="N208" i="6"/>
  <c r="J208" i="6"/>
  <c r="O208" i="6"/>
  <c r="K208" i="6"/>
  <c r="G140" i="6"/>
  <c r="K141" i="6"/>
  <c r="L141" i="6"/>
  <c r="O141" i="6"/>
  <c r="P141" i="6"/>
  <c r="G366" i="6"/>
  <c r="K367" i="6"/>
  <c r="O367" i="6"/>
  <c r="H354" i="6"/>
  <c r="M354" i="6"/>
  <c r="H353" i="6"/>
  <c r="G352" i="6"/>
  <c r="I353" i="6"/>
  <c r="L325" i="6"/>
  <c r="G324" i="6"/>
  <c r="O325" i="6"/>
  <c r="G302" i="6"/>
  <c r="L303" i="6"/>
  <c r="P303" i="6"/>
  <c r="G300" i="6"/>
  <c r="L301" i="6"/>
  <c r="P301" i="6"/>
  <c r="L287" i="6"/>
  <c r="O287" i="6"/>
  <c r="J228" i="6"/>
  <c r="G229" i="6"/>
  <c r="K228" i="6"/>
  <c r="N228" i="6"/>
  <c r="J218" i="6"/>
  <c r="K218" i="6"/>
  <c r="H162" i="6"/>
  <c r="M162" i="6"/>
  <c r="O162" i="6"/>
  <c r="U163" i="6" s="1"/>
  <c r="X489" i="6"/>
  <c r="N484" i="6"/>
  <c r="I484" i="6"/>
  <c r="N480" i="6"/>
  <c r="I480" i="6"/>
  <c r="X479" i="6"/>
  <c r="N476" i="6"/>
  <c r="I476" i="6"/>
  <c r="G471" i="6"/>
  <c r="O469" i="6"/>
  <c r="X455" i="6"/>
  <c r="X453" i="6"/>
  <c r="G434" i="6"/>
  <c r="O433" i="6"/>
  <c r="H432" i="6"/>
  <c r="M407" i="6"/>
  <c r="M401" i="6"/>
  <c r="X393" i="6"/>
  <c r="O391" i="6"/>
  <c r="K391" i="6"/>
  <c r="L385" i="6"/>
  <c r="G368" i="6"/>
  <c r="K369" i="6"/>
  <c r="P369" i="6"/>
  <c r="L367" i="6"/>
  <c r="P354" i="6"/>
  <c r="I354" i="6"/>
  <c r="P353" i="6"/>
  <c r="J330" i="6"/>
  <c r="L330" i="6"/>
  <c r="R331" i="6" s="1"/>
  <c r="I330" i="6"/>
  <c r="P330" i="6"/>
  <c r="G310" i="6"/>
  <c r="L311" i="6"/>
  <c r="P311" i="6"/>
  <c r="G308" i="6"/>
  <c r="L309" i="6"/>
  <c r="P309" i="6"/>
  <c r="G264" i="6"/>
  <c r="O265" i="6"/>
  <c r="P265" i="6"/>
  <c r="L265" i="6"/>
  <c r="G186" i="6"/>
  <c r="J187" i="6"/>
  <c r="O187" i="6"/>
  <c r="K187" i="6"/>
  <c r="M187" i="6"/>
  <c r="N187" i="6"/>
  <c r="X321" i="6"/>
  <c r="L307" i="6"/>
  <c r="L299" i="6"/>
  <c r="G292" i="6"/>
  <c r="P293" i="6"/>
  <c r="K289" i="6"/>
  <c r="O289" i="6"/>
  <c r="H283" i="6"/>
  <c r="O283" i="6"/>
  <c r="X281" i="6"/>
  <c r="I280" i="6"/>
  <c r="M280" i="6"/>
  <c r="J274" i="6"/>
  <c r="M274" i="6"/>
  <c r="H274" i="6"/>
  <c r="O274" i="6"/>
  <c r="O270" i="6"/>
  <c r="U271" i="6" s="1"/>
  <c r="P270" i="6"/>
  <c r="X263" i="6"/>
  <c r="H254" i="6"/>
  <c r="I254" i="6"/>
  <c r="G255" i="6"/>
  <c r="N243" i="6"/>
  <c r="K242" i="6"/>
  <c r="M242" i="6"/>
  <c r="M225" i="6"/>
  <c r="N225" i="6"/>
  <c r="G218" i="6"/>
  <c r="M219" i="6"/>
  <c r="N219" i="6"/>
  <c r="L158" i="6"/>
  <c r="P158" i="6"/>
  <c r="J143" i="6"/>
  <c r="I143" i="6"/>
  <c r="P143" i="6"/>
  <c r="K143" i="6"/>
  <c r="M143" i="6"/>
  <c r="G106" i="6"/>
  <c r="I107" i="6"/>
  <c r="N107" i="6"/>
  <c r="J107" i="6"/>
  <c r="L107" i="6"/>
  <c r="M107" i="6"/>
  <c r="K89" i="6"/>
  <c r="P89" i="6"/>
  <c r="G290" i="6"/>
  <c r="O291" i="6"/>
  <c r="O278" i="6"/>
  <c r="J278" i="6"/>
  <c r="G279" i="6"/>
  <c r="G260" i="6"/>
  <c r="L261" i="6"/>
  <c r="G240" i="6"/>
  <c r="N241" i="6"/>
  <c r="O241" i="6"/>
  <c r="G202" i="6"/>
  <c r="M200" i="6"/>
  <c r="O200" i="6"/>
  <c r="J200" i="6"/>
  <c r="G201" i="6"/>
  <c r="M174" i="6"/>
  <c r="S175" i="6" s="1"/>
  <c r="O174" i="6"/>
  <c r="H174" i="6"/>
  <c r="J136" i="6"/>
  <c r="I136" i="6"/>
  <c r="L136" i="6"/>
  <c r="J128" i="6"/>
  <c r="T128" i="6" s="1"/>
  <c r="P128" i="6"/>
  <c r="H128" i="6"/>
  <c r="I128" i="6"/>
  <c r="P122" i="6"/>
  <c r="H122" i="6"/>
  <c r="I122" i="6"/>
  <c r="S122" i="6" s="1"/>
  <c r="L116" i="6"/>
  <c r="R117" i="6" s="1"/>
  <c r="M116" i="6"/>
  <c r="H116" i="6"/>
  <c r="N116" i="6"/>
  <c r="I116" i="6"/>
  <c r="P116" i="6"/>
  <c r="G112" i="6"/>
  <c r="I113" i="6"/>
  <c r="M113" i="6"/>
  <c r="J113" i="6"/>
  <c r="N113" i="6"/>
  <c r="K113" i="6"/>
  <c r="O113" i="6"/>
  <c r="K96" i="6"/>
  <c r="M96" i="6"/>
  <c r="H96" i="6"/>
  <c r="P96" i="6"/>
  <c r="J96" i="6"/>
  <c r="L96" i="6"/>
  <c r="R97" i="6" s="1"/>
  <c r="X369" i="6"/>
  <c r="M352" i="6"/>
  <c r="X349" i="6"/>
  <c r="X345" i="6"/>
  <c r="G341" i="6"/>
  <c r="J340" i="6"/>
  <c r="X337" i="6"/>
  <c r="X333" i="6"/>
  <c r="O327" i="6"/>
  <c r="U326" i="6" s="1"/>
  <c r="L324" i="6"/>
  <c r="X323" i="6"/>
  <c r="K308" i="6"/>
  <c r="K300" i="6"/>
  <c r="O297" i="6"/>
  <c r="X297" i="6"/>
  <c r="O294" i="6"/>
  <c r="O293" i="6"/>
  <c r="X293" i="6"/>
  <c r="L289" i="6"/>
  <c r="I288" i="6"/>
  <c r="M288" i="6"/>
  <c r="J284" i="6"/>
  <c r="H284" i="6"/>
  <c r="O284" i="6"/>
  <c r="N280" i="6"/>
  <c r="H280" i="6"/>
  <c r="N278" i="6"/>
  <c r="I274" i="6"/>
  <c r="H273" i="6"/>
  <c r="O273" i="6"/>
  <c r="I270" i="6"/>
  <c r="G266" i="6"/>
  <c r="O267" i="6"/>
  <c r="P267" i="6"/>
  <c r="J260" i="6"/>
  <c r="M260" i="6"/>
  <c r="H260" i="6"/>
  <c r="O260" i="6"/>
  <c r="H257" i="6"/>
  <c r="K257" i="6"/>
  <c r="U257" i="6" s="1"/>
  <c r="L257" i="6"/>
  <c r="X255" i="6"/>
  <c r="M254" i="6"/>
  <c r="N240" i="6"/>
  <c r="I240" i="6"/>
  <c r="O240" i="6"/>
  <c r="J155" i="6"/>
  <c r="I155" i="6"/>
  <c r="P155" i="6"/>
  <c r="K155" i="6"/>
  <c r="M155" i="6"/>
  <c r="I153" i="6"/>
  <c r="M153" i="6"/>
  <c r="O153" i="6"/>
  <c r="M124" i="6"/>
  <c r="S125" i="6" s="1"/>
  <c r="P124" i="6"/>
  <c r="G96" i="6"/>
  <c r="I97" i="6"/>
  <c r="M97" i="6"/>
  <c r="J97" i="6"/>
  <c r="N97" i="6"/>
  <c r="K97" i="6"/>
  <c r="O97" i="6"/>
  <c r="L97" i="6"/>
  <c r="P97" i="6"/>
  <c r="N227" i="6"/>
  <c r="J224" i="6"/>
  <c r="T224" i="6" s="1"/>
  <c r="G217" i="6"/>
  <c r="I216" i="6"/>
  <c r="N199" i="6"/>
  <c r="M193" i="6"/>
  <c r="X163" i="6"/>
  <c r="M161" i="6"/>
  <c r="M159" i="6"/>
  <c r="O157" i="6"/>
  <c r="I150" i="6"/>
  <c r="S150" i="6" s="1"/>
  <c r="K145" i="6"/>
  <c r="H142" i="6"/>
  <c r="L137" i="6"/>
  <c r="X135" i="6"/>
  <c r="H132" i="6"/>
  <c r="X127" i="6"/>
  <c r="L126" i="6"/>
  <c r="R127" i="6" s="1"/>
  <c r="O125" i="6"/>
  <c r="J125" i="6"/>
  <c r="P121" i="6"/>
  <c r="J121" i="6"/>
  <c r="L117" i="6"/>
  <c r="R116" i="6" s="1"/>
  <c r="P111" i="6"/>
  <c r="K111" i="6"/>
  <c r="N108" i="6"/>
  <c r="P105" i="6"/>
  <c r="K105" i="6"/>
  <c r="K104" i="6"/>
  <c r="H104" i="6"/>
  <c r="R104" i="6" s="1"/>
  <c r="P104" i="6"/>
  <c r="N102" i="6"/>
  <c r="H102" i="6"/>
  <c r="K83" i="6"/>
  <c r="L83" i="6"/>
  <c r="P83" i="6"/>
  <c r="L51" i="6"/>
  <c r="H51" i="6"/>
  <c r="J51" i="6"/>
  <c r="T51" i="6" s="1"/>
  <c r="N51" i="6"/>
  <c r="T50" i="6" s="1"/>
  <c r="X291" i="6"/>
  <c r="X287" i="6"/>
  <c r="X271" i="6"/>
  <c r="O263" i="6"/>
  <c r="M262" i="6"/>
  <c r="X261" i="6"/>
  <c r="I252" i="6"/>
  <c r="X251" i="6"/>
  <c r="O249" i="6"/>
  <c r="X243" i="6"/>
  <c r="G233" i="6"/>
  <c r="O231" i="6"/>
  <c r="K227" i="6"/>
  <c r="X225" i="6"/>
  <c r="I222" i="6"/>
  <c r="S222" i="6" s="1"/>
  <c r="G221" i="6"/>
  <c r="J220" i="6"/>
  <c r="X219" i="6"/>
  <c r="G200" i="6"/>
  <c r="M199" i="6"/>
  <c r="J193" i="6"/>
  <c r="X187" i="6"/>
  <c r="L175" i="6"/>
  <c r="O173" i="6"/>
  <c r="X169" i="6"/>
  <c r="R166" i="6"/>
  <c r="X165" i="6"/>
  <c r="X159" i="6"/>
  <c r="M157" i="6"/>
  <c r="X157" i="6"/>
  <c r="X155" i="6"/>
  <c r="L147" i="6"/>
  <c r="I146" i="6"/>
  <c r="P145" i="6"/>
  <c r="I145" i="6"/>
  <c r="S145" i="6" s="1"/>
  <c r="X145" i="6"/>
  <c r="X143" i="6"/>
  <c r="P142" i="6"/>
  <c r="X141" i="6"/>
  <c r="L140" i="6"/>
  <c r="P139" i="6"/>
  <c r="X139" i="6"/>
  <c r="K137" i="6"/>
  <c r="L134" i="6"/>
  <c r="X133" i="6"/>
  <c r="P132" i="6"/>
  <c r="L129" i="6"/>
  <c r="N125" i="6"/>
  <c r="O123" i="6"/>
  <c r="K123" i="6"/>
  <c r="N121" i="6"/>
  <c r="O119" i="6"/>
  <c r="K119" i="6"/>
  <c r="J117" i="6"/>
  <c r="K112" i="6"/>
  <c r="L112" i="6"/>
  <c r="R113" i="6" s="1"/>
  <c r="O111" i="6"/>
  <c r="O105" i="6"/>
  <c r="H74" i="6"/>
  <c r="M74" i="6"/>
  <c r="J66" i="6"/>
  <c r="L66" i="6"/>
  <c r="H66" i="6"/>
  <c r="M66" i="6"/>
  <c r="G67" i="6"/>
  <c r="I66" i="6"/>
  <c r="O66" i="6"/>
  <c r="I58" i="6"/>
  <c r="L58" i="6"/>
  <c r="R59" i="6" s="1"/>
  <c r="H58" i="6"/>
  <c r="N58" i="6"/>
  <c r="G59" i="6"/>
  <c r="J58" i="6"/>
  <c r="O58" i="6"/>
  <c r="K54" i="6"/>
  <c r="O54" i="6"/>
  <c r="H54" i="6"/>
  <c r="L54" i="6"/>
  <c r="P54" i="6"/>
  <c r="I54" i="6"/>
  <c r="M54" i="6"/>
  <c r="X53" i="6"/>
  <c r="K50" i="6"/>
  <c r="U50" i="6" s="1"/>
  <c r="O50" i="6"/>
  <c r="H50" i="6"/>
  <c r="L50" i="6"/>
  <c r="P50" i="6"/>
  <c r="I50" i="6"/>
  <c r="M50" i="6"/>
  <c r="H48" i="6"/>
  <c r="R48" i="6" s="1"/>
  <c r="O48" i="6"/>
  <c r="J48" i="6"/>
  <c r="K48" i="6"/>
  <c r="G49" i="6"/>
  <c r="X201" i="6"/>
  <c r="X191" i="6"/>
  <c r="X175" i="6"/>
  <c r="X173" i="6"/>
  <c r="X147" i="6"/>
  <c r="X129" i="6"/>
  <c r="G110" i="6"/>
  <c r="I111" i="6"/>
  <c r="M111" i="6"/>
  <c r="G104" i="6"/>
  <c r="J105" i="6"/>
  <c r="N105" i="6"/>
  <c r="T104" i="6" s="1"/>
  <c r="K102" i="6"/>
  <c r="L102" i="6"/>
  <c r="R103" i="6" s="1"/>
  <c r="L92" i="6"/>
  <c r="H92" i="6"/>
  <c r="M92" i="6"/>
  <c r="G78" i="6"/>
  <c r="I79" i="6"/>
  <c r="O79" i="6"/>
  <c r="K79" i="6"/>
  <c r="P79" i="6"/>
  <c r="L79" i="6"/>
  <c r="H65" i="6"/>
  <c r="R65" i="6" s="1"/>
  <c r="K65" i="6"/>
  <c r="O65" i="6"/>
  <c r="I57" i="6"/>
  <c r="H57" i="6"/>
  <c r="O57" i="6"/>
  <c r="P57" i="6"/>
  <c r="I47" i="6"/>
  <c r="J47" i="6"/>
  <c r="N47" i="6"/>
  <c r="G46" i="6"/>
  <c r="O47" i="6"/>
  <c r="X33" i="6"/>
  <c r="T30" i="6"/>
  <c r="P95" i="6"/>
  <c r="P87" i="6"/>
  <c r="J87" i="6"/>
  <c r="O72" i="6"/>
  <c r="O70" i="6"/>
  <c r="U71" i="6" s="1"/>
  <c r="H70" i="6"/>
  <c r="M68" i="6"/>
  <c r="J56" i="6"/>
  <c r="G53" i="6"/>
  <c r="N52" i="6"/>
  <c r="H52" i="6"/>
  <c r="I44" i="6"/>
  <c r="X39" i="6"/>
  <c r="K37" i="6"/>
  <c r="M31" i="6"/>
  <c r="I31" i="6"/>
  <c r="H30" i="6"/>
  <c r="N87" i="6"/>
  <c r="I87" i="6"/>
  <c r="O85" i="6"/>
  <c r="K85" i="6"/>
  <c r="X81" i="6"/>
  <c r="O80" i="6"/>
  <c r="X79" i="6"/>
  <c r="G73" i="6"/>
  <c r="G71" i="6"/>
  <c r="G69" i="6"/>
  <c r="O62" i="6"/>
  <c r="J62" i="6"/>
  <c r="O56" i="6"/>
  <c r="X55" i="6"/>
  <c r="N53" i="6"/>
  <c r="L52" i="6"/>
  <c r="R53" i="6" s="1"/>
  <c r="X51" i="6"/>
  <c r="P46" i="6"/>
  <c r="X45" i="6"/>
  <c r="P44" i="6"/>
  <c r="X43" i="6"/>
  <c r="L38" i="6"/>
  <c r="R39" i="6" s="1"/>
  <c r="P37" i="6"/>
  <c r="I37" i="6"/>
  <c r="L35" i="6"/>
  <c r="I34" i="6"/>
  <c r="P31" i="6"/>
  <c r="L31" i="6"/>
  <c r="H31" i="6"/>
  <c r="P30" i="6"/>
  <c r="X91" i="6"/>
  <c r="X35" i="6"/>
  <c r="S1598" i="6"/>
  <c r="P1795" i="6"/>
  <c r="H1795" i="6"/>
  <c r="P1791" i="6"/>
  <c r="H1791" i="6"/>
  <c r="L1782" i="6"/>
  <c r="P1779" i="6"/>
  <c r="H1779" i="6"/>
  <c r="P1746" i="6"/>
  <c r="K1746" i="6"/>
  <c r="P1738" i="6"/>
  <c r="K1738" i="6"/>
  <c r="L1693" i="6"/>
  <c r="G1693" i="6"/>
  <c r="O1692" i="6"/>
  <c r="I1692" i="6"/>
  <c r="I1612" i="6"/>
  <c r="I1610" i="6"/>
  <c r="L1581" i="6"/>
  <c r="G1581" i="6"/>
  <c r="I1580" i="6"/>
  <c r="P1566" i="6"/>
  <c r="K1536" i="6"/>
  <c r="I1536" i="6"/>
  <c r="H1531" i="6"/>
  <c r="K1531" i="6"/>
  <c r="K1480" i="6"/>
  <c r="G1481" i="6"/>
  <c r="K1472" i="6"/>
  <c r="I1472" i="6"/>
  <c r="H1401" i="6"/>
  <c r="L1401" i="6"/>
  <c r="O1401" i="6"/>
  <c r="I1383" i="6"/>
  <c r="S1383" i="6" s="1"/>
  <c r="H1383" i="6"/>
  <c r="P1383" i="6"/>
  <c r="K1383" i="6"/>
  <c r="I1381" i="6"/>
  <c r="K1381" i="6"/>
  <c r="L1381" i="6"/>
  <c r="J1370" i="6"/>
  <c r="L1370" i="6"/>
  <c r="R1371" i="6" s="1"/>
  <c r="H1370" i="6"/>
  <c r="M1370" i="6"/>
  <c r="G1371" i="6"/>
  <c r="J1368" i="6"/>
  <c r="H1368" i="6"/>
  <c r="M1368" i="6"/>
  <c r="G1369" i="6"/>
  <c r="I1368" i="6"/>
  <c r="O1368" i="6"/>
  <c r="I1367" i="6"/>
  <c r="S1367" i="6" s="1"/>
  <c r="H1367" i="6"/>
  <c r="P1367" i="6"/>
  <c r="K1367" i="6"/>
  <c r="I1365" i="6"/>
  <c r="K1365" i="6"/>
  <c r="L1365" i="6"/>
  <c r="J1354" i="6"/>
  <c r="L1354" i="6"/>
  <c r="H1354" i="6"/>
  <c r="M1354" i="6"/>
  <c r="G1355" i="6"/>
  <c r="J1352" i="6"/>
  <c r="H1352" i="6"/>
  <c r="R1352" i="6" s="1"/>
  <c r="M1352" i="6"/>
  <c r="G1353" i="6"/>
  <c r="I1352" i="6"/>
  <c r="O1352" i="6"/>
  <c r="I1351" i="6"/>
  <c r="S1351" i="6" s="1"/>
  <c r="H1351" i="6"/>
  <c r="P1351" i="6"/>
  <c r="K1351" i="6"/>
  <c r="I1349" i="6"/>
  <c r="K1349" i="6"/>
  <c r="L1349" i="6"/>
  <c r="J1338" i="6"/>
  <c r="L1338" i="6"/>
  <c r="H1338" i="6"/>
  <c r="M1338" i="6"/>
  <c r="G1339" i="6"/>
  <c r="J1336" i="6"/>
  <c r="H1336" i="6"/>
  <c r="M1336" i="6"/>
  <c r="G1337" i="6"/>
  <c r="I1336" i="6"/>
  <c r="O1336" i="6"/>
  <c r="U1337" i="6" s="1"/>
  <c r="I1335" i="6"/>
  <c r="H1335" i="6"/>
  <c r="P1335" i="6"/>
  <c r="K1335" i="6"/>
  <c r="I1333" i="6"/>
  <c r="K1333" i="6"/>
  <c r="L1333" i="6"/>
  <c r="J1322" i="6"/>
  <c r="L1322" i="6"/>
  <c r="R1323" i="6" s="1"/>
  <c r="H1322" i="6"/>
  <c r="M1322" i="6"/>
  <c r="G1323" i="6"/>
  <c r="J1320" i="6"/>
  <c r="H1320" i="6"/>
  <c r="R1320" i="6" s="1"/>
  <c r="M1320" i="6"/>
  <c r="G1321" i="6"/>
  <c r="I1320" i="6"/>
  <c r="O1320" i="6"/>
  <c r="U1321" i="6" s="1"/>
  <c r="I1319" i="6"/>
  <c r="H1319" i="6"/>
  <c r="P1319" i="6"/>
  <c r="K1319" i="6"/>
  <c r="J1314" i="6"/>
  <c r="L1314" i="6"/>
  <c r="H1314" i="6"/>
  <c r="M1314" i="6"/>
  <c r="G1315" i="6"/>
  <c r="I1314" i="6"/>
  <c r="O1314" i="6"/>
  <c r="K1298" i="6"/>
  <c r="U1298" i="6" s="1"/>
  <c r="O1298" i="6"/>
  <c r="H1298" i="6"/>
  <c r="L1298" i="6"/>
  <c r="P1298" i="6"/>
  <c r="I1298" i="6"/>
  <c r="M1298" i="6"/>
  <c r="K1282" i="6"/>
  <c r="U1282" i="6" s="1"/>
  <c r="O1282" i="6"/>
  <c r="H1282" i="6"/>
  <c r="L1282" i="6"/>
  <c r="P1282" i="6"/>
  <c r="I1282" i="6"/>
  <c r="M1282" i="6"/>
  <c r="G1264" i="6"/>
  <c r="M1265" i="6"/>
  <c r="K1249" i="6"/>
  <c r="O1249" i="6"/>
  <c r="K1233" i="6"/>
  <c r="O1233" i="6"/>
  <c r="K1217" i="6"/>
  <c r="O1217" i="6"/>
  <c r="K1201" i="6"/>
  <c r="O1201" i="6"/>
  <c r="K1185" i="6"/>
  <c r="O1185" i="6"/>
  <c r="U1184" i="6" s="1"/>
  <c r="O1170" i="6"/>
  <c r="I1170" i="6"/>
  <c r="K1170" i="6"/>
  <c r="U1170" i="6" s="1"/>
  <c r="G1171" i="6"/>
  <c r="O1154" i="6"/>
  <c r="I1154" i="6"/>
  <c r="K1154" i="6"/>
  <c r="G1155" i="6"/>
  <c r="P1799" i="6"/>
  <c r="H1799" i="6"/>
  <c r="O1699" i="6"/>
  <c r="I1668" i="6"/>
  <c r="L1653" i="6"/>
  <c r="G1653" i="6"/>
  <c r="O1652" i="6"/>
  <c r="I1652" i="6"/>
  <c r="O1606" i="6"/>
  <c r="K1544" i="6"/>
  <c r="G1545" i="6"/>
  <c r="H1537" i="6"/>
  <c r="L1537" i="6"/>
  <c r="P1531" i="6"/>
  <c r="H1473" i="6"/>
  <c r="L1473" i="6"/>
  <c r="M1783" i="6"/>
  <c r="I1782" i="6"/>
  <c r="P1777" i="6"/>
  <c r="I1746" i="6"/>
  <c r="P1743" i="6"/>
  <c r="P1732" i="6"/>
  <c r="K1732" i="6"/>
  <c r="O1730" i="6"/>
  <c r="O1714" i="6"/>
  <c r="P1711" i="6"/>
  <c r="K1708" i="6"/>
  <c r="O1706" i="6"/>
  <c r="I1706" i="6"/>
  <c r="O1700" i="6"/>
  <c r="I1700" i="6"/>
  <c r="U1676" i="6"/>
  <c r="L1659" i="6"/>
  <c r="I1658" i="6"/>
  <c r="H1652" i="6"/>
  <c r="O1636" i="6"/>
  <c r="I1636" i="6"/>
  <c r="U1620" i="6"/>
  <c r="M1612" i="6"/>
  <c r="H1610" i="6"/>
  <c r="O1608" i="6"/>
  <c r="O1604" i="6"/>
  <c r="I1604" i="6"/>
  <c r="O1598" i="6"/>
  <c r="H1580" i="6"/>
  <c r="K1574" i="6"/>
  <c r="L1571" i="6"/>
  <c r="I1570" i="6"/>
  <c r="K1562" i="6"/>
  <c r="H1562" i="6"/>
  <c r="O1562" i="6"/>
  <c r="H1549" i="6"/>
  <c r="R1549" i="6" s="1"/>
  <c r="M1549" i="6"/>
  <c r="K1546" i="6"/>
  <c r="L1546" i="6"/>
  <c r="G1547" i="6"/>
  <c r="K1322" i="6"/>
  <c r="L1320" i="6"/>
  <c r="P1314" i="6"/>
  <c r="I1307" i="6"/>
  <c r="H1307" i="6"/>
  <c r="P1307" i="6"/>
  <c r="K1307" i="6"/>
  <c r="L1307" i="6"/>
  <c r="N1298" i="6"/>
  <c r="I1291" i="6"/>
  <c r="H1291" i="6"/>
  <c r="P1291" i="6"/>
  <c r="K1291" i="6"/>
  <c r="L1291" i="6"/>
  <c r="N1282" i="6"/>
  <c r="I1275" i="6"/>
  <c r="H1275" i="6"/>
  <c r="P1275" i="6"/>
  <c r="K1275" i="6"/>
  <c r="L1275" i="6"/>
  <c r="K1256" i="6"/>
  <c r="U1256" i="6" s="1"/>
  <c r="M1256" i="6"/>
  <c r="S1257" i="6" s="1"/>
  <c r="I1247" i="6"/>
  <c r="S1247" i="6" s="1"/>
  <c r="O1247" i="6"/>
  <c r="K1240" i="6"/>
  <c r="M1240" i="6"/>
  <c r="K1224" i="6"/>
  <c r="U1224" i="6" s="1"/>
  <c r="M1224" i="6"/>
  <c r="I1215" i="6"/>
  <c r="S1215" i="6" s="1"/>
  <c r="O1215" i="6"/>
  <c r="K1208" i="6"/>
  <c r="U1208" i="6" s="1"/>
  <c r="M1208" i="6"/>
  <c r="I1199" i="6"/>
  <c r="O1199" i="6"/>
  <c r="K1192" i="6"/>
  <c r="U1192" i="6" s="1"/>
  <c r="M1192" i="6"/>
  <c r="S1193" i="6" s="1"/>
  <c r="I1183" i="6"/>
  <c r="S1183" i="6" s="1"/>
  <c r="O1183" i="6"/>
  <c r="U1182" i="6" s="1"/>
  <c r="K1169" i="6"/>
  <c r="O1169" i="6"/>
  <c r="K1153" i="6"/>
  <c r="O1153" i="6"/>
  <c r="U1152" i="6" s="1"/>
  <c r="L1798" i="6"/>
  <c r="L1786" i="6"/>
  <c r="P1783" i="6"/>
  <c r="H1783" i="6"/>
  <c r="K1762" i="6"/>
  <c r="U1762" i="6" s="1"/>
  <c r="P1754" i="6"/>
  <c r="P1722" i="6"/>
  <c r="K1722" i="6"/>
  <c r="P1714" i="6"/>
  <c r="K1714" i="6"/>
  <c r="O1683" i="6"/>
  <c r="O1659" i="6"/>
  <c r="U1658" i="6" s="1"/>
  <c r="L1613" i="6"/>
  <c r="G1613" i="6"/>
  <c r="O1612" i="6"/>
  <c r="O1603" i="6"/>
  <c r="I1578" i="6"/>
  <c r="K1558" i="6"/>
  <c r="G1559" i="6"/>
  <c r="G1537" i="6"/>
  <c r="H1523" i="6"/>
  <c r="R1523" i="6" s="1"/>
  <c r="L1523" i="6"/>
  <c r="K1506" i="6"/>
  <c r="U1506" i="6" s="1"/>
  <c r="M1506" i="6"/>
  <c r="K1494" i="6"/>
  <c r="G1495" i="6"/>
  <c r="P1467" i="6"/>
  <c r="I1794" i="6"/>
  <c r="M1791" i="6"/>
  <c r="I1790" i="6"/>
  <c r="I1786" i="6"/>
  <c r="M1779" i="6"/>
  <c r="I1778" i="6"/>
  <c r="P1775" i="6"/>
  <c r="P1772" i="6"/>
  <c r="K1772" i="6"/>
  <c r="I1770" i="6"/>
  <c r="P1767" i="6"/>
  <c r="O1765" i="6"/>
  <c r="U1764" i="6" s="1"/>
  <c r="O1762" i="6"/>
  <c r="P1759" i="6"/>
  <c r="O1754" i="6"/>
  <c r="I1754" i="6"/>
  <c r="P1751" i="6"/>
  <c r="O1746" i="6"/>
  <c r="I1738" i="6"/>
  <c r="P1735" i="6"/>
  <c r="P1724" i="6"/>
  <c r="K1724" i="6"/>
  <c r="O1722" i="6"/>
  <c r="I1722" i="6"/>
  <c r="P1719" i="6"/>
  <c r="I1714" i="6"/>
  <c r="L1701" i="6"/>
  <c r="L1699" i="6"/>
  <c r="I1698" i="6"/>
  <c r="P1693" i="6"/>
  <c r="M1687" i="6"/>
  <c r="S1686" i="6" s="1"/>
  <c r="L1683" i="6"/>
  <c r="I1682" i="6"/>
  <c r="O1675" i="6"/>
  <c r="U1674" i="6" s="1"/>
  <c r="M1663" i="6"/>
  <c r="K1653" i="6"/>
  <c r="M1652" i="6"/>
  <c r="O1648" i="6"/>
  <c r="L1637" i="6"/>
  <c r="O1630" i="6"/>
  <c r="K1613" i="6"/>
  <c r="H1612" i="6"/>
  <c r="K1606" i="6"/>
  <c r="L1603" i="6"/>
  <c r="I1602" i="6"/>
  <c r="M1583" i="6"/>
  <c r="P1581" i="6"/>
  <c r="K1581" i="6"/>
  <c r="M1580" i="6"/>
  <c r="H1578" i="6"/>
  <c r="O1572" i="6"/>
  <c r="I1572" i="6"/>
  <c r="S1572" i="6" s="1"/>
  <c r="K1564" i="6"/>
  <c r="S1563" i="6"/>
  <c r="L1562" i="6"/>
  <c r="O1558" i="6"/>
  <c r="I1546" i="6"/>
  <c r="O1544" i="6"/>
  <c r="G1540" i="6"/>
  <c r="I1541" i="6"/>
  <c r="O1541" i="6"/>
  <c r="M1533" i="6"/>
  <c r="I1516" i="6"/>
  <c r="K1510" i="6"/>
  <c r="P1508" i="6"/>
  <c r="I1508" i="6"/>
  <c r="G1507" i="6"/>
  <c r="O1502" i="6"/>
  <c r="H1500" i="6"/>
  <c r="M1500" i="6"/>
  <c r="K1498" i="6"/>
  <c r="H1498" i="6"/>
  <c r="O1498" i="6"/>
  <c r="O1494" i="6"/>
  <c r="O1485" i="6"/>
  <c r="G1484" i="6"/>
  <c r="K1482" i="6"/>
  <c r="L1482" i="6"/>
  <c r="R1483" i="6" s="1"/>
  <c r="G1483" i="6"/>
  <c r="O1480" i="6"/>
  <c r="G1476" i="6"/>
  <c r="I1477" i="6"/>
  <c r="O1477" i="6"/>
  <c r="G1468" i="6"/>
  <c r="O1467" i="6"/>
  <c r="G1466" i="6"/>
  <c r="J1460" i="6"/>
  <c r="H1460" i="6"/>
  <c r="M1460" i="6"/>
  <c r="G1461" i="6"/>
  <c r="L1452" i="6"/>
  <c r="R1453" i="6" s="1"/>
  <c r="J1444" i="6"/>
  <c r="H1444" i="6"/>
  <c r="M1444" i="6"/>
  <c r="G1445" i="6"/>
  <c r="J1436" i="6"/>
  <c r="H1436" i="6"/>
  <c r="M1436" i="6"/>
  <c r="G1437" i="6"/>
  <c r="L1428" i="6"/>
  <c r="R1429" i="6" s="1"/>
  <c r="L1420" i="6"/>
  <c r="R1421" i="6" s="1"/>
  <c r="L1408" i="6"/>
  <c r="O1398" i="6"/>
  <c r="I1393" i="6"/>
  <c r="K1393" i="6"/>
  <c r="L1393" i="6"/>
  <c r="O1388" i="6"/>
  <c r="U1389" i="6" s="1"/>
  <c r="J1386" i="6"/>
  <c r="H1386" i="6"/>
  <c r="M1386" i="6"/>
  <c r="S1387" i="6" s="1"/>
  <c r="G1387" i="6"/>
  <c r="I1386" i="6"/>
  <c r="O1386" i="6"/>
  <c r="P1381" i="6"/>
  <c r="K1370" i="6"/>
  <c r="K1354" i="6"/>
  <c r="U1354" i="6" s="1"/>
  <c r="K1338" i="6"/>
  <c r="P1333" i="6"/>
  <c r="I1801" i="6"/>
  <c r="S1801" i="6" s="1"/>
  <c r="L1799" i="6"/>
  <c r="P1798" i="6"/>
  <c r="H1798" i="6"/>
  <c r="L1795" i="6"/>
  <c r="P1794" i="6"/>
  <c r="H1794" i="6"/>
  <c r="L1791" i="6"/>
  <c r="P1790" i="6"/>
  <c r="H1790" i="6"/>
  <c r="L1787" i="6"/>
  <c r="P1786" i="6"/>
  <c r="H1786" i="6"/>
  <c r="L1783" i="6"/>
  <c r="P1782" i="6"/>
  <c r="H1782" i="6"/>
  <c r="L1779" i="6"/>
  <c r="P1778" i="6"/>
  <c r="H1778" i="6"/>
  <c r="M1777" i="6"/>
  <c r="L1776" i="6"/>
  <c r="L1775" i="6"/>
  <c r="R1774" i="6" s="1"/>
  <c r="H1773" i="6"/>
  <c r="O1772" i="6"/>
  <c r="I1772" i="6"/>
  <c r="G1771" i="6"/>
  <c r="M1770" i="6"/>
  <c r="H1770" i="6"/>
  <c r="R1770" i="6" s="1"/>
  <c r="P1769" i="6"/>
  <c r="L1768" i="6"/>
  <c r="L1767" i="6"/>
  <c r="L1765" i="6"/>
  <c r="L1764" i="6"/>
  <c r="R1765" i="6" s="1"/>
  <c r="G1763" i="6"/>
  <c r="M1762" i="6"/>
  <c r="H1762" i="6"/>
  <c r="P1761" i="6"/>
  <c r="L1760" i="6"/>
  <c r="R1761" i="6" s="1"/>
  <c r="L1759" i="6"/>
  <c r="H1757" i="6"/>
  <c r="O1756" i="6"/>
  <c r="I1756" i="6"/>
  <c r="G1755" i="6"/>
  <c r="M1754" i="6"/>
  <c r="H1754" i="6"/>
  <c r="P1753" i="6"/>
  <c r="L1752" i="6"/>
  <c r="L1751" i="6"/>
  <c r="H1749" i="6"/>
  <c r="O1748" i="6"/>
  <c r="I1748" i="6"/>
  <c r="G1747" i="6"/>
  <c r="M1746" i="6"/>
  <c r="S1747" i="6" s="1"/>
  <c r="H1746" i="6"/>
  <c r="R1746" i="6" s="1"/>
  <c r="P1745" i="6"/>
  <c r="L1744" i="6"/>
  <c r="L1743" i="6"/>
  <c r="H1741" i="6"/>
  <c r="O1740" i="6"/>
  <c r="I1740" i="6"/>
  <c r="G1739" i="6"/>
  <c r="M1738" i="6"/>
  <c r="S1739" i="6" s="1"/>
  <c r="H1738" i="6"/>
  <c r="P1737" i="6"/>
  <c r="L1736" i="6"/>
  <c r="L1735" i="6"/>
  <c r="R1734" i="6" s="1"/>
  <c r="H1733" i="6"/>
  <c r="O1732" i="6"/>
  <c r="I1732" i="6"/>
  <c r="G1731" i="6"/>
  <c r="M1730" i="6"/>
  <c r="H1730" i="6"/>
  <c r="R1730" i="6" s="1"/>
  <c r="P1729" i="6"/>
  <c r="L1728" i="6"/>
  <c r="L1727" i="6"/>
  <c r="H1725" i="6"/>
  <c r="O1724" i="6"/>
  <c r="I1724" i="6"/>
  <c r="G1723" i="6"/>
  <c r="M1722" i="6"/>
  <c r="H1722" i="6"/>
  <c r="R1722" i="6" s="1"/>
  <c r="P1721" i="6"/>
  <c r="L1720" i="6"/>
  <c r="L1719" i="6"/>
  <c r="R1718" i="6" s="1"/>
  <c r="H1717" i="6"/>
  <c r="O1716" i="6"/>
  <c r="I1716" i="6"/>
  <c r="G1715" i="6"/>
  <c r="M1714" i="6"/>
  <c r="H1714" i="6"/>
  <c r="R1714" i="6" s="1"/>
  <c r="P1713" i="6"/>
  <c r="L1712" i="6"/>
  <c r="L1711" i="6"/>
  <c r="H1709" i="6"/>
  <c r="O1708" i="6"/>
  <c r="I1708" i="6"/>
  <c r="G1707" i="6"/>
  <c r="M1706" i="6"/>
  <c r="H1706" i="6"/>
  <c r="P1705" i="6"/>
  <c r="L1704" i="6"/>
  <c r="G1703" i="6"/>
  <c r="K1702" i="6"/>
  <c r="P1701" i="6"/>
  <c r="K1701" i="6"/>
  <c r="M1700" i="6"/>
  <c r="H1700" i="6"/>
  <c r="K1699" i="6"/>
  <c r="X1699" i="6"/>
  <c r="O1698" i="6"/>
  <c r="H1698" i="6"/>
  <c r="G1695" i="6"/>
  <c r="O1693" i="6"/>
  <c r="U1692" i="6" s="1"/>
  <c r="I1693" i="6"/>
  <c r="X1693" i="6"/>
  <c r="L1692" i="6"/>
  <c r="G1692" i="6"/>
  <c r="G1691" i="6"/>
  <c r="L1690" i="6"/>
  <c r="R1691" i="6" s="1"/>
  <c r="L1687" i="6"/>
  <c r="P1686" i="6"/>
  <c r="K1683" i="6"/>
  <c r="X1683" i="6"/>
  <c r="O1682" i="6"/>
  <c r="H1682" i="6"/>
  <c r="S1678" i="6"/>
  <c r="M1677" i="6"/>
  <c r="P1676" i="6"/>
  <c r="L1675" i="6"/>
  <c r="G1671" i="6"/>
  <c r="O1669" i="6"/>
  <c r="U1668" i="6" s="1"/>
  <c r="I1669" i="6"/>
  <c r="X1669" i="6"/>
  <c r="L1668" i="6"/>
  <c r="R1669" i="6" s="1"/>
  <c r="G1668" i="6"/>
  <c r="G1667" i="6"/>
  <c r="L1666" i="6"/>
  <c r="L1663" i="6"/>
  <c r="P1662" i="6"/>
  <c r="K1659" i="6"/>
  <c r="X1659" i="6"/>
  <c r="O1658" i="6"/>
  <c r="H1658" i="6"/>
  <c r="G1655" i="6"/>
  <c r="O1653" i="6"/>
  <c r="U1652" i="6" s="1"/>
  <c r="I1653" i="6"/>
  <c r="X1653" i="6"/>
  <c r="L1652" i="6"/>
  <c r="G1652" i="6"/>
  <c r="P1651" i="6"/>
  <c r="I1651" i="6"/>
  <c r="M1650" i="6"/>
  <c r="G1650" i="6"/>
  <c r="L1649" i="6"/>
  <c r="I1648" i="6"/>
  <c r="M1647" i="6"/>
  <c r="M1645" i="6"/>
  <c r="S1644" i="6" s="1"/>
  <c r="P1644" i="6"/>
  <c r="G1643" i="6"/>
  <c r="L1642" i="6"/>
  <c r="G1641" i="6"/>
  <c r="H1639" i="6"/>
  <c r="K1638" i="6"/>
  <c r="P1637" i="6"/>
  <c r="K1637" i="6"/>
  <c r="M1636" i="6"/>
  <c r="H1636" i="6"/>
  <c r="K1635" i="6"/>
  <c r="X1635" i="6"/>
  <c r="O1634" i="6"/>
  <c r="H1634" i="6"/>
  <c r="O1632" i="6"/>
  <c r="G1631" i="6"/>
  <c r="K1630" i="6"/>
  <c r="L1627" i="6"/>
  <c r="M1621" i="6"/>
  <c r="S1620" i="6" s="1"/>
  <c r="P1620" i="6"/>
  <c r="G1619" i="6"/>
  <c r="L1618" i="6"/>
  <c r="R1619" i="6" s="1"/>
  <c r="G1617" i="6"/>
  <c r="L1615" i="6"/>
  <c r="O1613" i="6"/>
  <c r="U1612" i="6" s="1"/>
  <c r="I1613" i="6"/>
  <c r="X1613" i="6"/>
  <c r="L1612" i="6"/>
  <c r="R1613" i="6" s="1"/>
  <c r="G1612" i="6"/>
  <c r="P1611" i="6"/>
  <c r="I1611" i="6"/>
  <c r="M1610" i="6"/>
  <c r="G1610" i="6"/>
  <c r="L1609" i="6"/>
  <c r="I1608" i="6"/>
  <c r="M1607" i="6"/>
  <c r="I1606" i="6"/>
  <c r="P1605" i="6"/>
  <c r="K1605" i="6"/>
  <c r="M1604" i="6"/>
  <c r="H1604" i="6"/>
  <c r="K1603" i="6"/>
  <c r="O1602" i="6"/>
  <c r="H1602" i="6"/>
  <c r="O1600" i="6"/>
  <c r="G1599" i="6"/>
  <c r="K1598" i="6"/>
  <c r="L1595" i="6"/>
  <c r="M1589" i="6"/>
  <c r="S1588" i="6" s="1"/>
  <c r="P1588" i="6"/>
  <c r="G1587" i="6"/>
  <c r="L1586" i="6"/>
  <c r="G1585" i="6"/>
  <c r="L1583" i="6"/>
  <c r="O1581" i="6"/>
  <c r="U1580" i="6" s="1"/>
  <c r="I1581" i="6"/>
  <c r="X1581" i="6"/>
  <c r="L1580" i="6"/>
  <c r="G1580" i="6"/>
  <c r="P1579" i="6"/>
  <c r="I1579" i="6"/>
  <c r="M1578" i="6"/>
  <c r="G1578" i="6"/>
  <c r="L1577" i="6"/>
  <c r="I1576" i="6"/>
  <c r="M1575" i="6"/>
  <c r="I1574" i="6"/>
  <c r="P1573" i="6"/>
  <c r="K1573" i="6"/>
  <c r="M1572" i="6"/>
  <c r="H1572" i="6"/>
  <c r="R1572" i="6" s="1"/>
  <c r="K1571" i="6"/>
  <c r="X1571" i="6"/>
  <c r="O1570" i="6"/>
  <c r="H1570" i="6"/>
  <c r="O1568" i="6"/>
  <c r="G1567" i="6"/>
  <c r="K1566" i="6"/>
  <c r="O1565" i="6"/>
  <c r="P1564" i="6"/>
  <c r="G1563" i="6"/>
  <c r="H1563" i="6"/>
  <c r="K1563" i="6"/>
  <c r="I1562" i="6"/>
  <c r="L1561" i="6"/>
  <c r="I1558" i="6"/>
  <c r="H1555" i="6"/>
  <c r="L1555" i="6"/>
  <c r="L1551" i="6"/>
  <c r="L1549" i="6"/>
  <c r="R1548" i="6" s="1"/>
  <c r="H1546" i="6"/>
  <c r="I1544" i="6"/>
  <c r="M1543" i="6"/>
  <c r="L1541" i="6"/>
  <c r="K1538" i="6"/>
  <c r="U1538" i="6" s="1"/>
  <c r="M1538" i="6"/>
  <c r="O1536" i="6"/>
  <c r="L1535" i="6"/>
  <c r="S1534" i="6"/>
  <c r="L1531" i="6"/>
  <c r="X1527" i="6"/>
  <c r="K1526" i="6"/>
  <c r="G1527" i="6"/>
  <c r="K1523" i="6"/>
  <c r="X1523" i="6"/>
  <c r="P1517" i="6"/>
  <c r="O1516" i="6"/>
  <c r="U1517" i="6" s="1"/>
  <c r="K1512" i="6"/>
  <c r="G1513" i="6"/>
  <c r="G1511" i="6"/>
  <c r="I1510" i="6"/>
  <c r="P1509" i="6"/>
  <c r="O1508" i="6"/>
  <c r="H1508" i="6"/>
  <c r="H1506" i="6"/>
  <c r="H1505" i="6"/>
  <c r="L1505" i="6"/>
  <c r="K1504" i="6"/>
  <c r="I1504" i="6"/>
  <c r="G1503" i="6"/>
  <c r="K1502" i="6"/>
  <c r="O1501" i="6"/>
  <c r="P1500" i="6"/>
  <c r="I1500" i="6"/>
  <c r="S1500" i="6" s="1"/>
  <c r="G1499" i="6"/>
  <c r="H1499" i="6"/>
  <c r="K1499" i="6"/>
  <c r="I1498" i="6"/>
  <c r="L1497" i="6"/>
  <c r="I1494" i="6"/>
  <c r="H1491" i="6"/>
  <c r="L1491" i="6"/>
  <c r="L1487" i="6"/>
  <c r="H1482" i="6"/>
  <c r="R1482" i="6" s="1"/>
  <c r="I1480" i="6"/>
  <c r="M1479" i="6"/>
  <c r="L1477" i="6"/>
  <c r="K1474" i="6"/>
  <c r="M1474" i="6"/>
  <c r="O1472" i="6"/>
  <c r="L1471" i="6"/>
  <c r="S1470" i="6"/>
  <c r="K1460" i="6"/>
  <c r="U1460" i="6" s="1"/>
  <c r="K1444" i="6"/>
  <c r="K1436" i="6"/>
  <c r="H1413" i="6"/>
  <c r="L1413" i="6"/>
  <c r="R1412" i="6" s="1"/>
  <c r="J1412" i="6"/>
  <c r="I1412" i="6"/>
  <c r="O1412" i="6"/>
  <c r="J1410" i="6"/>
  <c r="L1410" i="6"/>
  <c r="R1411" i="6" s="1"/>
  <c r="X1407" i="6"/>
  <c r="J1402" i="6"/>
  <c r="L1402" i="6"/>
  <c r="R1403" i="6" s="1"/>
  <c r="H1402" i="6"/>
  <c r="M1402" i="6"/>
  <c r="G1403" i="6"/>
  <c r="P1393" i="6"/>
  <c r="L1386" i="6"/>
  <c r="O1383" i="6"/>
  <c r="O1381" i="6"/>
  <c r="J1378" i="6"/>
  <c r="L1378" i="6"/>
  <c r="R1379" i="6" s="1"/>
  <c r="H1378" i="6"/>
  <c r="M1378" i="6"/>
  <c r="G1379" i="6"/>
  <c r="J1376" i="6"/>
  <c r="H1376" i="6"/>
  <c r="R1376" i="6" s="1"/>
  <c r="M1376" i="6"/>
  <c r="G1377" i="6"/>
  <c r="I1376" i="6"/>
  <c r="O1376" i="6"/>
  <c r="I1375" i="6"/>
  <c r="H1375" i="6"/>
  <c r="R1375" i="6" s="1"/>
  <c r="P1375" i="6"/>
  <c r="K1375" i="6"/>
  <c r="I1373" i="6"/>
  <c r="S1373" i="6" s="1"/>
  <c r="K1373" i="6"/>
  <c r="L1373" i="6"/>
  <c r="I1370" i="6"/>
  <c r="K1368" i="6"/>
  <c r="U1368" i="6" s="1"/>
  <c r="O1367" i="6"/>
  <c r="O1365" i="6"/>
  <c r="J1362" i="6"/>
  <c r="L1362" i="6"/>
  <c r="H1362" i="6"/>
  <c r="M1362" i="6"/>
  <c r="G1363" i="6"/>
  <c r="J1360" i="6"/>
  <c r="H1360" i="6"/>
  <c r="M1360" i="6"/>
  <c r="G1361" i="6"/>
  <c r="I1360" i="6"/>
  <c r="O1360" i="6"/>
  <c r="I1359" i="6"/>
  <c r="S1359" i="6" s="1"/>
  <c r="H1359" i="6"/>
  <c r="P1359" i="6"/>
  <c r="K1359" i="6"/>
  <c r="I1357" i="6"/>
  <c r="K1357" i="6"/>
  <c r="U1357" i="6" s="1"/>
  <c r="L1357" i="6"/>
  <c r="I1354" i="6"/>
  <c r="K1352" i="6"/>
  <c r="U1352" i="6" s="1"/>
  <c r="O1351" i="6"/>
  <c r="O1349" i="6"/>
  <c r="J1346" i="6"/>
  <c r="L1346" i="6"/>
  <c r="H1346" i="6"/>
  <c r="M1346" i="6"/>
  <c r="G1347" i="6"/>
  <c r="J1344" i="6"/>
  <c r="H1344" i="6"/>
  <c r="M1344" i="6"/>
  <c r="G1345" i="6"/>
  <c r="I1344" i="6"/>
  <c r="O1344" i="6"/>
  <c r="U1345" i="6" s="1"/>
  <c r="I1343" i="6"/>
  <c r="H1343" i="6"/>
  <c r="R1343" i="6" s="1"/>
  <c r="P1343" i="6"/>
  <c r="K1343" i="6"/>
  <c r="I1341" i="6"/>
  <c r="S1341" i="6" s="1"/>
  <c r="K1341" i="6"/>
  <c r="L1341" i="6"/>
  <c r="I1338" i="6"/>
  <c r="K1336" i="6"/>
  <c r="U1336" i="6" s="1"/>
  <c r="O1335" i="6"/>
  <c r="U1334" i="6" s="1"/>
  <c r="O1333" i="6"/>
  <c r="U1332" i="6" s="1"/>
  <c r="J1330" i="6"/>
  <c r="L1330" i="6"/>
  <c r="R1331" i="6" s="1"/>
  <c r="H1330" i="6"/>
  <c r="M1330" i="6"/>
  <c r="G1331" i="6"/>
  <c r="J1328" i="6"/>
  <c r="H1328" i="6"/>
  <c r="M1328" i="6"/>
  <c r="G1329" i="6"/>
  <c r="I1328" i="6"/>
  <c r="O1328" i="6"/>
  <c r="I1327" i="6"/>
  <c r="H1327" i="6"/>
  <c r="P1327" i="6"/>
  <c r="K1327" i="6"/>
  <c r="I1325" i="6"/>
  <c r="S1325" i="6" s="1"/>
  <c r="K1325" i="6"/>
  <c r="L1325" i="6"/>
  <c r="I1322" i="6"/>
  <c r="K1320" i="6"/>
  <c r="O1319" i="6"/>
  <c r="K1314" i="6"/>
  <c r="K1306" i="6"/>
  <c r="U1306" i="6" s="1"/>
  <c r="O1306" i="6"/>
  <c r="H1306" i="6"/>
  <c r="L1306" i="6"/>
  <c r="P1306" i="6"/>
  <c r="I1306" i="6"/>
  <c r="M1306" i="6"/>
  <c r="J1298" i="6"/>
  <c r="K1290" i="6"/>
  <c r="U1290" i="6" s="1"/>
  <c r="O1290" i="6"/>
  <c r="H1290" i="6"/>
  <c r="L1290" i="6"/>
  <c r="P1290" i="6"/>
  <c r="I1290" i="6"/>
  <c r="M1290" i="6"/>
  <c r="J1282" i="6"/>
  <c r="K1274" i="6"/>
  <c r="U1274" i="6" s="1"/>
  <c r="O1274" i="6"/>
  <c r="H1274" i="6"/>
  <c r="L1274" i="6"/>
  <c r="P1274" i="6"/>
  <c r="I1274" i="6"/>
  <c r="M1274" i="6"/>
  <c r="J1267" i="6"/>
  <c r="O1267" i="6"/>
  <c r="K1267" i="6"/>
  <c r="M1267" i="6"/>
  <c r="I1263" i="6"/>
  <c r="N1263" i="6"/>
  <c r="I1231" i="6"/>
  <c r="O1231" i="6"/>
  <c r="K1176" i="6"/>
  <c r="M1176" i="6"/>
  <c r="S1177" i="6" s="1"/>
  <c r="M1170" i="6"/>
  <c r="S1171" i="6" s="1"/>
  <c r="I1167" i="6"/>
  <c r="O1167" i="6"/>
  <c r="U1166" i="6" s="1"/>
  <c r="K1160" i="6"/>
  <c r="U1160" i="6" s="1"/>
  <c r="M1160" i="6"/>
  <c r="S1161" i="6" s="1"/>
  <c r="S1157" i="6"/>
  <c r="M1154" i="6"/>
  <c r="S1155" i="6" s="1"/>
  <c r="S1064" i="6"/>
  <c r="L1794" i="6"/>
  <c r="L1790" i="6"/>
  <c r="P1787" i="6"/>
  <c r="H1787" i="6"/>
  <c r="L1778" i="6"/>
  <c r="R1779" i="6" s="1"/>
  <c r="P1770" i="6"/>
  <c r="K1770" i="6"/>
  <c r="P1762" i="6"/>
  <c r="K1754" i="6"/>
  <c r="P1730" i="6"/>
  <c r="K1730" i="6"/>
  <c r="P1706" i="6"/>
  <c r="K1706" i="6"/>
  <c r="L1669" i="6"/>
  <c r="G1669" i="6"/>
  <c r="O1668" i="6"/>
  <c r="I1650" i="6"/>
  <c r="O1635" i="6"/>
  <c r="U1634" i="6" s="1"/>
  <c r="O1580" i="6"/>
  <c r="O1574" i="6"/>
  <c r="O1571" i="6"/>
  <c r="U1570" i="6" s="1"/>
  <c r="P1558" i="6"/>
  <c r="P1523" i="6"/>
  <c r="O1510" i="6"/>
  <c r="K1508" i="6"/>
  <c r="L1506" i="6"/>
  <c r="P1502" i="6"/>
  <c r="G1473" i="6"/>
  <c r="H1467" i="6"/>
  <c r="R1467" i="6" s="1"/>
  <c r="K1467" i="6"/>
  <c r="M1799" i="6"/>
  <c r="I1798" i="6"/>
  <c r="M1795" i="6"/>
  <c r="M1787" i="6"/>
  <c r="O1770" i="6"/>
  <c r="I1762" i="6"/>
  <c r="P1756" i="6"/>
  <c r="K1756" i="6"/>
  <c r="P1748" i="6"/>
  <c r="K1748" i="6"/>
  <c r="P1740" i="6"/>
  <c r="K1740" i="6"/>
  <c r="O1738" i="6"/>
  <c r="I1730" i="6"/>
  <c r="P1727" i="6"/>
  <c r="P1708" i="6"/>
  <c r="P1702" i="6"/>
  <c r="K1693" i="6"/>
  <c r="M1692" i="6"/>
  <c r="H1692" i="6"/>
  <c r="P1669" i="6"/>
  <c r="K1669" i="6"/>
  <c r="M1668" i="6"/>
  <c r="H1668" i="6"/>
  <c r="P1653" i="6"/>
  <c r="O1650" i="6"/>
  <c r="H1650" i="6"/>
  <c r="R1650" i="6" s="1"/>
  <c r="P1638" i="6"/>
  <c r="L1635" i="6"/>
  <c r="I1634" i="6"/>
  <c r="M1615" i="6"/>
  <c r="P1613" i="6"/>
  <c r="O1610" i="6"/>
  <c r="U1611" i="6" s="1"/>
  <c r="G1607" i="6"/>
  <c r="L1605" i="6"/>
  <c r="O1595" i="6"/>
  <c r="U1594" i="6" s="1"/>
  <c r="S1589" i="6"/>
  <c r="O1578" i="6"/>
  <c r="O1576" i="6"/>
  <c r="G1575" i="6"/>
  <c r="G1573" i="6"/>
  <c r="O1566" i="6"/>
  <c r="H1564" i="6"/>
  <c r="M1564" i="6"/>
  <c r="S1565" i="6" s="1"/>
  <c r="O1549" i="6"/>
  <c r="G1548" i="6"/>
  <c r="M1541" i="6"/>
  <c r="K1533" i="6"/>
  <c r="U1533" i="6" s="1"/>
  <c r="P1533" i="6"/>
  <c r="G1532" i="6"/>
  <c r="O1531" i="6"/>
  <c r="G1530" i="6"/>
  <c r="K1528" i="6"/>
  <c r="O1528" i="6"/>
  <c r="O1523" i="6"/>
  <c r="K1516" i="6"/>
  <c r="P1516" i="6"/>
  <c r="H1507" i="6"/>
  <c r="G1506" i="6"/>
  <c r="I1507" i="6"/>
  <c r="P1507" i="6"/>
  <c r="I1506" i="6"/>
  <c r="K1500" i="6"/>
  <c r="S1499" i="6"/>
  <c r="L1498" i="6"/>
  <c r="H1485" i="6"/>
  <c r="M1485" i="6"/>
  <c r="I1482" i="6"/>
  <c r="M1477" i="6"/>
  <c r="K1469" i="6"/>
  <c r="U1469" i="6" s="1"/>
  <c r="P1469" i="6"/>
  <c r="L1460" i="6"/>
  <c r="R1461" i="6" s="1"/>
  <c r="J1452" i="6"/>
  <c r="H1452" i="6"/>
  <c r="M1452" i="6"/>
  <c r="G1453" i="6"/>
  <c r="L1444" i="6"/>
  <c r="R1445" i="6" s="1"/>
  <c r="L1436" i="6"/>
  <c r="R1437" i="6" s="1"/>
  <c r="J1428" i="6"/>
  <c r="H1428" i="6"/>
  <c r="M1428" i="6"/>
  <c r="G1429" i="6"/>
  <c r="J1420" i="6"/>
  <c r="H1420" i="6"/>
  <c r="M1420" i="6"/>
  <c r="G1421" i="6"/>
  <c r="H1409" i="6"/>
  <c r="L1409" i="6"/>
  <c r="J1408" i="6"/>
  <c r="I1408" i="6"/>
  <c r="O1408" i="6"/>
  <c r="H1405" i="6"/>
  <c r="R1405" i="6" s="1"/>
  <c r="L1405" i="6"/>
  <c r="O1405" i="6"/>
  <c r="U1404" i="6" s="1"/>
  <c r="J1398" i="6"/>
  <c r="L1398" i="6"/>
  <c r="R1399" i="6" s="1"/>
  <c r="H1398" i="6"/>
  <c r="M1398" i="6"/>
  <c r="G1399" i="6"/>
  <c r="J1388" i="6"/>
  <c r="L1388" i="6"/>
  <c r="H1388" i="6"/>
  <c r="M1388" i="6"/>
  <c r="G1389" i="6"/>
  <c r="P1386" i="6"/>
  <c r="I1385" i="6"/>
  <c r="S1385" i="6" s="1"/>
  <c r="H1385" i="6"/>
  <c r="P1385" i="6"/>
  <c r="K1385" i="6"/>
  <c r="L1368" i="6"/>
  <c r="P1365" i="6"/>
  <c r="L1352" i="6"/>
  <c r="P1349" i="6"/>
  <c r="L1336" i="6"/>
  <c r="I1799" i="6"/>
  <c r="M1798" i="6"/>
  <c r="I1795" i="6"/>
  <c r="M1794" i="6"/>
  <c r="I1791" i="6"/>
  <c r="M1790" i="6"/>
  <c r="I1787" i="6"/>
  <c r="M1786" i="6"/>
  <c r="I1783" i="6"/>
  <c r="M1782" i="6"/>
  <c r="I1779" i="6"/>
  <c r="M1778" i="6"/>
  <c r="L1777" i="6"/>
  <c r="R1776" i="6" s="1"/>
  <c r="H1775" i="6"/>
  <c r="G1773" i="6"/>
  <c r="M1772" i="6"/>
  <c r="S1773" i="6" s="1"/>
  <c r="H1772" i="6"/>
  <c r="L1770" i="6"/>
  <c r="R1771" i="6" s="1"/>
  <c r="L1769" i="6"/>
  <c r="R1768" i="6" s="1"/>
  <c r="H1767" i="6"/>
  <c r="R1767" i="6" s="1"/>
  <c r="K1765" i="6"/>
  <c r="L1762" i="6"/>
  <c r="L1761" i="6"/>
  <c r="R1760" i="6" s="1"/>
  <c r="H1759" i="6"/>
  <c r="G1757" i="6"/>
  <c r="M1756" i="6"/>
  <c r="S1757" i="6" s="1"/>
  <c r="H1756" i="6"/>
  <c r="L1754" i="6"/>
  <c r="R1755" i="6" s="1"/>
  <c r="L1753" i="6"/>
  <c r="H1751" i="6"/>
  <c r="R1751" i="6" s="1"/>
  <c r="G1749" i="6"/>
  <c r="M1748" i="6"/>
  <c r="S1749" i="6" s="1"/>
  <c r="H1748" i="6"/>
  <c r="R1748" i="6" s="1"/>
  <c r="L1746" i="6"/>
  <c r="L1745" i="6"/>
  <c r="H1743" i="6"/>
  <c r="G1741" i="6"/>
  <c r="M1740" i="6"/>
  <c r="S1741" i="6" s="1"/>
  <c r="H1740" i="6"/>
  <c r="L1738" i="6"/>
  <c r="L1737" i="6"/>
  <c r="H1735" i="6"/>
  <c r="G1733" i="6"/>
  <c r="M1732" i="6"/>
  <c r="S1733" i="6" s="1"/>
  <c r="H1732" i="6"/>
  <c r="R1732" i="6" s="1"/>
  <c r="L1730" i="6"/>
  <c r="L1729" i="6"/>
  <c r="H1727" i="6"/>
  <c r="G1725" i="6"/>
  <c r="M1724" i="6"/>
  <c r="S1725" i="6" s="1"/>
  <c r="H1724" i="6"/>
  <c r="L1722" i="6"/>
  <c r="L1721" i="6"/>
  <c r="H1719" i="6"/>
  <c r="R1719" i="6" s="1"/>
  <c r="G1717" i="6"/>
  <c r="M1716" i="6"/>
  <c r="H1716" i="6"/>
  <c r="R1716" i="6" s="1"/>
  <c r="L1714" i="6"/>
  <c r="R1715" i="6" s="1"/>
  <c r="L1713" i="6"/>
  <c r="H1711" i="6"/>
  <c r="G1709" i="6"/>
  <c r="M1708" i="6"/>
  <c r="S1709" i="6" s="1"/>
  <c r="H1708" i="6"/>
  <c r="L1706" i="6"/>
  <c r="L1705" i="6"/>
  <c r="R1704" i="6" s="1"/>
  <c r="O1701" i="6"/>
  <c r="I1701" i="6"/>
  <c r="X1701" i="6"/>
  <c r="P1699" i="6"/>
  <c r="I1699" i="6"/>
  <c r="M1698" i="6"/>
  <c r="G1698" i="6"/>
  <c r="S1694" i="6"/>
  <c r="M1693" i="6"/>
  <c r="P1692" i="6"/>
  <c r="K1686" i="6"/>
  <c r="P1683" i="6"/>
  <c r="I1683" i="6"/>
  <c r="M1682" i="6"/>
  <c r="G1682" i="6"/>
  <c r="K1675" i="6"/>
  <c r="U1675" i="6" s="1"/>
  <c r="X1675" i="6"/>
  <c r="M1669" i="6"/>
  <c r="P1668" i="6"/>
  <c r="P1659" i="6"/>
  <c r="I1659" i="6"/>
  <c r="M1658" i="6"/>
  <c r="G1658" i="6"/>
  <c r="M1653" i="6"/>
  <c r="P1652" i="6"/>
  <c r="G1651" i="6"/>
  <c r="L1650" i="6"/>
  <c r="R1651" i="6" s="1"/>
  <c r="G1649" i="6"/>
  <c r="O1637" i="6"/>
  <c r="I1637" i="6"/>
  <c r="X1637" i="6"/>
  <c r="P1635" i="6"/>
  <c r="I1635" i="6"/>
  <c r="M1634" i="6"/>
  <c r="G1634" i="6"/>
  <c r="L1633" i="6"/>
  <c r="I1632" i="6"/>
  <c r="K1627" i="6"/>
  <c r="X1627" i="6"/>
  <c r="M1613" i="6"/>
  <c r="P1612" i="6"/>
  <c r="G1611" i="6"/>
  <c r="L1610" i="6"/>
  <c r="G1609" i="6"/>
  <c r="O1605" i="6"/>
  <c r="I1605" i="6"/>
  <c r="X1605" i="6"/>
  <c r="P1603" i="6"/>
  <c r="I1603" i="6"/>
  <c r="M1602" i="6"/>
  <c r="G1602" i="6"/>
  <c r="L1601" i="6"/>
  <c r="I1600" i="6"/>
  <c r="P1597" i="6"/>
  <c r="M1596" i="6"/>
  <c r="S1597" i="6" s="1"/>
  <c r="K1595" i="6"/>
  <c r="X1595" i="6"/>
  <c r="M1581" i="6"/>
  <c r="P1580" i="6"/>
  <c r="G1579" i="6"/>
  <c r="L1578" i="6"/>
  <c r="R1579" i="6" s="1"/>
  <c r="G1577" i="6"/>
  <c r="O1573" i="6"/>
  <c r="I1573" i="6"/>
  <c r="X1573" i="6"/>
  <c r="P1571" i="6"/>
  <c r="I1571" i="6"/>
  <c r="M1570" i="6"/>
  <c r="G1570" i="6"/>
  <c r="L1569" i="6"/>
  <c r="I1568" i="6"/>
  <c r="G1565" i="6"/>
  <c r="K1565" i="6"/>
  <c r="P1565" i="6"/>
  <c r="O1564" i="6"/>
  <c r="G1564" i="6"/>
  <c r="K1560" i="6"/>
  <c r="O1560" i="6"/>
  <c r="O1555" i="6"/>
  <c r="U1554" i="6" s="1"/>
  <c r="K1549" i="6"/>
  <c r="U1549" i="6" s="1"/>
  <c r="K1548" i="6"/>
  <c r="P1548" i="6"/>
  <c r="X1547" i="6"/>
  <c r="O1546" i="6"/>
  <c r="H1543" i="6"/>
  <c r="K1541" i="6"/>
  <c r="H1539" i="6"/>
  <c r="G1538" i="6"/>
  <c r="I1539" i="6"/>
  <c r="P1539" i="6"/>
  <c r="I1538" i="6"/>
  <c r="H1535" i="6"/>
  <c r="I1533" i="6"/>
  <c r="X1533" i="6"/>
  <c r="H1532" i="6"/>
  <c r="R1532" i="6" s="1"/>
  <c r="M1532" i="6"/>
  <c r="I1531" i="6"/>
  <c r="K1530" i="6"/>
  <c r="H1530" i="6"/>
  <c r="O1530" i="6"/>
  <c r="I1528" i="6"/>
  <c r="I1523" i="6"/>
  <c r="S1523" i="6" s="1"/>
  <c r="G1522" i="6"/>
  <c r="L1521" i="6"/>
  <c r="M1519" i="6"/>
  <c r="G1517" i="6"/>
  <c r="H1517" i="6"/>
  <c r="R1517" i="6" s="1"/>
  <c r="M1517" i="6"/>
  <c r="M1516" i="6"/>
  <c r="S1517" i="6" s="1"/>
  <c r="G1516" i="6"/>
  <c r="K1514" i="6"/>
  <c r="L1514" i="6"/>
  <c r="G1515" i="6"/>
  <c r="G1509" i="6"/>
  <c r="G1508" i="6"/>
  <c r="I1509" i="6"/>
  <c r="O1509" i="6"/>
  <c r="M1508" i="6"/>
  <c r="L1507" i="6"/>
  <c r="O1506" i="6"/>
  <c r="U1507" i="6" s="1"/>
  <c r="G1501" i="6"/>
  <c r="K1501" i="6"/>
  <c r="P1501" i="6"/>
  <c r="O1500" i="6"/>
  <c r="G1500" i="6"/>
  <c r="G1498" i="6"/>
  <c r="K1496" i="6"/>
  <c r="O1496" i="6"/>
  <c r="O1491" i="6"/>
  <c r="U1490" i="6" s="1"/>
  <c r="K1485" i="6"/>
  <c r="K1484" i="6"/>
  <c r="P1484" i="6"/>
  <c r="X1483" i="6"/>
  <c r="O1482" i="6"/>
  <c r="H1479" i="6"/>
  <c r="K1478" i="6"/>
  <c r="K1477" i="6"/>
  <c r="P1476" i="6"/>
  <c r="I1476" i="6"/>
  <c r="G1475" i="6"/>
  <c r="H1475" i="6"/>
  <c r="R1475" i="6" s="1"/>
  <c r="G1474" i="6"/>
  <c r="I1475" i="6"/>
  <c r="P1475" i="6"/>
  <c r="I1474" i="6"/>
  <c r="H1471" i="6"/>
  <c r="I1469" i="6"/>
  <c r="X1469" i="6"/>
  <c r="H1468" i="6"/>
  <c r="R1468" i="6" s="1"/>
  <c r="M1468" i="6"/>
  <c r="I1467" i="6"/>
  <c r="K1466" i="6"/>
  <c r="H1466" i="6"/>
  <c r="R1466" i="6" s="1"/>
  <c r="O1466" i="6"/>
  <c r="J1462" i="6"/>
  <c r="L1462" i="6"/>
  <c r="R1463" i="6" s="1"/>
  <c r="P1460" i="6"/>
  <c r="I1460" i="6"/>
  <c r="H1459" i="6"/>
  <c r="O1459" i="6"/>
  <c r="J1458" i="6"/>
  <c r="I1458" i="6"/>
  <c r="O1458" i="6"/>
  <c r="J1454" i="6"/>
  <c r="L1454" i="6"/>
  <c r="P1452" i="6"/>
  <c r="I1452" i="6"/>
  <c r="H1451" i="6"/>
  <c r="O1451" i="6"/>
  <c r="U1450" i="6" s="1"/>
  <c r="J1450" i="6"/>
  <c r="I1450" i="6"/>
  <c r="O1450" i="6"/>
  <c r="J1446" i="6"/>
  <c r="L1446" i="6"/>
  <c r="R1447" i="6" s="1"/>
  <c r="P1444" i="6"/>
  <c r="I1444" i="6"/>
  <c r="H1443" i="6"/>
  <c r="R1443" i="6" s="1"/>
  <c r="O1443" i="6"/>
  <c r="J1442" i="6"/>
  <c r="I1442" i="6"/>
  <c r="O1442" i="6"/>
  <c r="J1438" i="6"/>
  <c r="L1438" i="6"/>
  <c r="P1436" i="6"/>
  <c r="I1436" i="6"/>
  <c r="H1435" i="6"/>
  <c r="O1435" i="6"/>
  <c r="U1434" i="6" s="1"/>
  <c r="J1434" i="6"/>
  <c r="I1434" i="6"/>
  <c r="O1434" i="6"/>
  <c r="J1430" i="6"/>
  <c r="L1430" i="6"/>
  <c r="R1431" i="6" s="1"/>
  <c r="P1428" i="6"/>
  <c r="I1428" i="6"/>
  <c r="H1427" i="6"/>
  <c r="R1427" i="6" s="1"/>
  <c r="O1427" i="6"/>
  <c r="U1426" i="6" s="1"/>
  <c r="J1426" i="6"/>
  <c r="I1426" i="6"/>
  <c r="O1426" i="6"/>
  <c r="J1422" i="6"/>
  <c r="L1422" i="6"/>
  <c r="R1423" i="6" s="1"/>
  <c r="P1420" i="6"/>
  <c r="I1420" i="6"/>
  <c r="H1419" i="6"/>
  <c r="O1419" i="6"/>
  <c r="U1418" i="6" s="1"/>
  <c r="J1418" i="6"/>
  <c r="I1418" i="6"/>
  <c r="O1418" i="6"/>
  <c r="J1414" i="6"/>
  <c r="L1414" i="6"/>
  <c r="R1415" i="6" s="1"/>
  <c r="K1412" i="6"/>
  <c r="U1412" i="6" s="1"/>
  <c r="O1411" i="6"/>
  <c r="U1410" i="6" s="1"/>
  <c r="X1411" i="6"/>
  <c r="P1410" i="6"/>
  <c r="I1410" i="6"/>
  <c r="P1408" i="6"/>
  <c r="H1408" i="6"/>
  <c r="R1408" i="6" s="1"/>
  <c r="J1406" i="6"/>
  <c r="L1406" i="6"/>
  <c r="R1407" i="6" s="1"/>
  <c r="H1406" i="6"/>
  <c r="R1406" i="6" s="1"/>
  <c r="M1406" i="6"/>
  <c r="K1402" i="6"/>
  <c r="I1398" i="6"/>
  <c r="H1397" i="6"/>
  <c r="R1397" i="6" s="1"/>
  <c r="L1397" i="6"/>
  <c r="O1397" i="6"/>
  <c r="I1395" i="6"/>
  <c r="S1395" i="6" s="1"/>
  <c r="K1395" i="6"/>
  <c r="U1395" i="6" s="1"/>
  <c r="L1395" i="6"/>
  <c r="O1393" i="6"/>
  <c r="U1392" i="6" s="1"/>
  <c r="I1391" i="6"/>
  <c r="K1391" i="6"/>
  <c r="U1391" i="6" s="1"/>
  <c r="L1391" i="6"/>
  <c r="R1390" i="6" s="1"/>
  <c r="I1388" i="6"/>
  <c r="K1386" i="6"/>
  <c r="U1386" i="6" s="1"/>
  <c r="O1385" i="6"/>
  <c r="L1383" i="6"/>
  <c r="H1381" i="6"/>
  <c r="K1378" i="6"/>
  <c r="L1376" i="6"/>
  <c r="P1373" i="6"/>
  <c r="P1370" i="6"/>
  <c r="L1367" i="6"/>
  <c r="H1365" i="6"/>
  <c r="R1365" i="6" s="1"/>
  <c r="K1362" i="6"/>
  <c r="L1360" i="6"/>
  <c r="P1354" i="6"/>
  <c r="L1351" i="6"/>
  <c r="H1349" i="6"/>
  <c r="P1338" i="6"/>
  <c r="L1335" i="6"/>
  <c r="H1333" i="6"/>
  <c r="P1322" i="6"/>
  <c r="L1319" i="6"/>
  <c r="I1311" i="6"/>
  <c r="H1311" i="6"/>
  <c r="R1311" i="6" s="1"/>
  <c r="P1311" i="6"/>
  <c r="K1311" i="6"/>
  <c r="L1311" i="6"/>
  <c r="R1310" i="6" s="1"/>
  <c r="G1299" i="6"/>
  <c r="I1299" i="6"/>
  <c r="H1299" i="6"/>
  <c r="P1299" i="6"/>
  <c r="K1299" i="6"/>
  <c r="L1299" i="6"/>
  <c r="G1283" i="6"/>
  <c r="I1283" i="6"/>
  <c r="H1283" i="6"/>
  <c r="P1283" i="6"/>
  <c r="K1283" i="6"/>
  <c r="L1283" i="6"/>
  <c r="O1250" i="6"/>
  <c r="I1250" i="6"/>
  <c r="K1250" i="6"/>
  <c r="G1251" i="6"/>
  <c r="O1234" i="6"/>
  <c r="I1234" i="6"/>
  <c r="K1234" i="6"/>
  <c r="G1235" i="6"/>
  <c r="O1218" i="6"/>
  <c r="I1218" i="6"/>
  <c r="K1218" i="6"/>
  <c r="G1219" i="6"/>
  <c r="O1202" i="6"/>
  <c r="I1202" i="6"/>
  <c r="K1202" i="6"/>
  <c r="G1203" i="6"/>
  <c r="O1186" i="6"/>
  <c r="I1186" i="6"/>
  <c r="K1186" i="6"/>
  <c r="G1187" i="6"/>
  <c r="S1056" i="6"/>
  <c r="S1048" i="6"/>
  <c r="G1058" i="6"/>
  <c r="G1050" i="6"/>
  <c r="G1042" i="6"/>
  <c r="M1036" i="6"/>
  <c r="J1036" i="6"/>
  <c r="O1026" i="6"/>
  <c r="K1026" i="6"/>
  <c r="U1026" i="6" s="1"/>
  <c r="I1021" i="6"/>
  <c r="K1021" i="6"/>
  <c r="O1018" i="6"/>
  <c r="I1018" i="6"/>
  <c r="G1019" i="6"/>
  <c r="M1018" i="6"/>
  <c r="J994" i="6"/>
  <c r="I994" i="6"/>
  <c r="O994" i="6"/>
  <c r="K994" i="6"/>
  <c r="U994" i="6" s="1"/>
  <c r="G995" i="6"/>
  <c r="I975" i="6"/>
  <c r="S975" i="6" s="1"/>
  <c r="O975" i="6"/>
  <c r="U974" i="6" s="1"/>
  <c r="K975" i="6"/>
  <c r="H964" i="6"/>
  <c r="J964" i="6"/>
  <c r="O964" i="6"/>
  <c r="U965" i="6" s="1"/>
  <c r="K964" i="6"/>
  <c r="G965" i="6"/>
  <c r="N964" i="6"/>
  <c r="I962" i="6"/>
  <c r="M962" i="6"/>
  <c r="J962" i="6"/>
  <c r="O962" i="6"/>
  <c r="L962" i="6"/>
  <c r="I946" i="6"/>
  <c r="M946" i="6"/>
  <c r="J946" i="6"/>
  <c r="O946" i="6"/>
  <c r="L946" i="6"/>
  <c r="K926" i="6"/>
  <c r="O926" i="6"/>
  <c r="G927" i="6"/>
  <c r="I926" i="6"/>
  <c r="N926" i="6"/>
  <c r="L926" i="6"/>
  <c r="R927" i="6" s="1"/>
  <c r="I909" i="6"/>
  <c r="O909" i="6"/>
  <c r="U908" i="6" s="1"/>
  <c r="I885" i="6"/>
  <c r="O885" i="6"/>
  <c r="U884" i="6" s="1"/>
  <c r="I869" i="6"/>
  <c r="O869" i="6"/>
  <c r="U868" i="6" s="1"/>
  <c r="O815" i="6"/>
  <c r="K815" i="6"/>
  <c r="U815" i="6" s="1"/>
  <c r="G628" i="6"/>
  <c r="I629" i="6"/>
  <c r="M629" i="6"/>
  <c r="J629" i="6"/>
  <c r="N629" i="6"/>
  <c r="K629" i="6"/>
  <c r="O629" i="6"/>
  <c r="P629" i="6"/>
  <c r="L629" i="6"/>
  <c r="G616" i="6"/>
  <c r="J617" i="6"/>
  <c r="N617" i="6"/>
  <c r="K617" i="6"/>
  <c r="O617" i="6"/>
  <c r="I617" i="6"/>
  <c r="M617" i="6"/>
  <c r="P617" i="6"/>
  <c r="L617" i="6"/>
  <c r="R1279" i="6"/>
  <c r="S1251" i="6"/>
  <c r="S1235" i="6"/>
  <c r="S1219" i="6"/>
  <c r="S1203" i="6"/>
  <c r="S1187" i="6"/>
  <c r="M1144" i="6"/>
  <c r="G1139" i="6"/>
  <c r="K1138" i="6"/>
  <c r="I1124" i="6"/>
  <c r="G1123" i="6"/>
  <c r="K1122" i="6"/>
  <c r="I1108" i="6"/>
  <c r="G1105" i="6"/>
  <c r="K1104" i="6"/>
  <c r="G1101" i="6"/>
  <c r="K1100" i="6"/>
  <c r="G1097" i="6"/>
  <c r="K1096" i="6"/>
  <c r="G1093" i="6"/>
  <c r="K1092" i="6"/>
  <c r="G1089" i="6"/>
  <c r="K1088" i="6"/>
  <c r="G1085" i="6"/>
  <c r="K1084" i="6"/>
  <c r="G1081" i="6"/>
  <c r="K1080" i="6"/>
  <c r="G1077" i="6"/>
  <c r="K1076" i="6"/>
  <c r="G1073" i="6"/>
  <c r="K1072" i="6"/>
  <c r="G1069" i="6"/>
  <c r="K1068" i="6"/>
  <c r="M1063" i="6"/>
  <c r="G1062" i="6"/>
  <c r="J1060" i="6"/>
  <c r="N1059" i="6"/>
  <c r="T1058" i="6" s="1"/>
  <c r="M1055" i="6"/>
  <c r="G1054" i="6"/>
  <c r="J1052" i="6"/>
  <c r="N1051" i="6"/>
  <c r="T1050" i="6" s="1"/>
  <c r="M1047" i="6"/>
  <c r="G1046" i="6"/>
  <c r="J1044" i="6"/>
  <c r="N1043" i="6"/>
  <c r="T1042" i="6" s="1"/>
  <c r="M1039" i="6"/>
  <c r="G1037" i="6"/>
  <c r="G1036" i="6"/>
  <c r="M1037" i="6"/>
  <c r="K1036" i="6"/>
  <c r="M1026" i="6"/>
  <c r="U1025" i="6"/>
  <c r="M1024" i="6"/>
  <c r="U1022" i="6"/>
  <c r="I1017" i="6"/>
  <c r="K1017" i="6"/>
  <c r="O1017" i="6"/>
  <c r="O1003" i="6"/>
  <c r="G1002" i="6"/>
  <c r="K1003" i="6"/>
  <c r="J998" i="6"/>
  <c r="M998" i="6"/>
  <c r="O998" i="6"/>
  <c r="U999" i="6" s="1"/>
  <c r="I998" i="6"/>
  <c r="G999" i="6"/>
  <c r="M994" i="6"/>
  <c r="J992" i="6"/>
  <c r="K992" i="6"/>
  <c r="G993" i="6"/>
  <c r="M992" i="6"/>
  <c r="H972" i="6"/>
  <c r="J972" i="6"/>
  <c r="O972" i="6"/>
  <c r="U973" i="6" s="1"/>
  <c r="K972" i="6"/>
  <c r="G973" i="6"/>
  <c r="N972" i="6"/>
  <c r="M964" i="6"/>
  <c r="G963" i="6"/>
  <c r="I963" i="6"/>
  <c r="O963" i="6"/>
  <c r="K963" i="6"/>
  <c r="K962" i="6"/>
  <c r="G947" i="6"/>
  <c r="H947" i="6"/>
  <c r="L947" i="6"/>
  <c r="K946" i="6"/>
  <c r="I938" i="6"/>
  <c r="M938" i="6"/>
  <c r="J938" i="6"/>
  <c r="T938" i="6" s="1"/>
  <c r="O938" i="6"/>
  <c r="L938" i="6"/>
  <c r="I937" i="6"/>
  <c r="S937" i="6" s="1"/>
  <c r="J937" i="6"/>
  <c r="O937" i="6"/>
  <c r="L937" i="6"/>
  <c r="H937" i="6"/>
  <c r="P937" i="6"/>
  <c r="J926" i="6"/>
  <c r="G918" i="6"/>
  <c r="M919" i="6"/>
  <c r="J919" i="6"/>
  <c r="N919" i="6"/>
  <c r="M900" i="6"/>
  <c r="I877" i="6"/>
  <c r="O877" i="6"/>
  <c r="U876" i="6" s="1"/>
  <c r="I837" i="6"/>
  <c r="O837" i="6"/>
  <c r="O827" i="6"/>
  <c r="K827" i="6"/>
  <c r="I817" i="6"/>
  <c r="O817" i="6"/>
  <c r="U816" i="6" s="1"/>
  <c r="R1329" i="6"/>
  <c r="L1317" i="6"/>
  <c r="R1316" i="6" s="1"/>
  <c r="R1313" i="6"/>
  <c r="O1312" i="6"/>
  <c r="I1312" i="6"/>
  <c r="U1310" i="6"/>
  <c r="L1309" i="6"/>
  <c r="M1308" i="6"/>
  <c r="S1309" i="6" s="1"/>
  <c r="I1308" i="6"/>
  <c r="L1301" i="6"/>
  <c r="M1300" i="6"/>
  <c r="I1300" i="6"/>
  <c r="L1293" i="6"/>
  <c r="M1292" i="6"/>
  <c r="I1292" i="6"/>
  <c r="L1285" i="6"/>
  <c r="M1284" i="6"/>
  <c r="I1284" i="6"/>
  <c r="L1277" i="6"/>
  <c r="M1276" i="6"/>
  <c r="S1277" i="6" s="1"/>
  <c r="I1276" i="6"/>
  <c r="L1269" i="6"/>
  <c r="X1263" i="6"/>
  <c r="M1260" i="6"/>
  <c r="S1261" i="6" s="1"/>
  <c r="G1255" i="6"/>
  <c r="K1254" i="6"/>
  <c r="M1244" i="6"/>
  <c r="G1239" i="6"/>
  <c r="S1239" i="6"/>
  <c r="K1238" i="6"/>
  <c r="X1231" i="6"/>
  <c r="M1228" i="6"/>
  <c r="G1223" i="6"/>
  <c r="K1222" i="6"/>
  <c r="X1215" i="6"/>
  <c r="M1212" i="6"/>
  <c r="S1213" i="6" s="1"/>
  <c r="G1207" i="6"/>
  <c r="K1206" i="6"/>
  <c r="M1196" i="6"/>
  <c r="S1197" i="6" s="1"/>
  <c r="G1191" i="6"/>
  <c r="K1190" i="6"/>
  <c r="U1190" i="6" s="1"/>
  <c r="M1180" i="6"/>
  <c r="S1181" i="6" s="1"/>
  <c r="G1175" i="6"/>
  <c r="K1174" i="6"/>
  <c r="U1174" i="6" s="1"/>
  <c r="M1164" i="6"/>
  <c r="S1165" i="6" s="1"/>
  <c r="G1159" i="6"/>
  <c r="S1159" i="6"/>
  <c r="K1158" i="6"/>
  <c r="M1148" i="6"/>
  <c r="G1143" i="6"/>
  <c r="K1142" i="6"/>
  <c r="I1138" i="6"/>
  <c r="O1137" i="6"/>
  <c r="U1136" i="6" s="1"/>
  <c r="X1137" i="6"/>
  <c r="X1135" i="6"/>
  <c r="M1132" i="6"/>
  <c r="S1133" i="6" s="1"/>
  <c r="U1130" i="6"/>
  <c r="G1127" i="6"/>
  <c r="K1126" i="6"/>
  <c r="O1125" i="6"/>
  <c r="O1124" i="6"/>
  <c r="G1124" i="6"/>
  <c r="I1122" i="6"/>
  <c r="G1121" i="6"/>
  <c r="K1120" i="6"/>
  <c r="O1119" i="6"/>
  <c r="G1111" i="6"/>
  <c r="K1110" i="6"/>
  <c r="U1110" i="6" s="1"/>
  <c r="O1109" i="6"/>
  <c r="O1108" i="6"/>
  <c r="G1108" i="6"/>
  <c r="I1104" i="6"/>
  <c r="I1100" i="6"/>
  <c r="I1096" i="6"/>
  <c r="I1092" i="6"/>
  <c r="I1088" i="6"/>
  <c r="I1084" i="6"/>
  <c r="K1083" i="6"/>
  <c r="U1083" i="6" s="1"/>
  <c r="I1080" i="6"/>
  <c r="K1079" i="6"/>
  <c r="I1076" i="6"/>
  <c r="K1075" i="6"/>
  <c r="I1072" i="6"/>
  <c r="K1071" i="6"/>
  <c r="I1068" i="6"/>
  <c r="K1067" i="6"/>
  <c r="U1067" i="6" s="1"/>
  <c r="X1065" i="6"/>
  <c r="O1064" i="6"/>
  <c r="J1064" i="6"/>
  <c r="K1063" i="6"/>
  <c r="X1063" i="6"/>
  <c r="O1062" i="6"/>
  <c r="J1061" i="6"/>
  <c r="O1060" i="6"/>
  <c r="I1060" i="6"/>
  <c r="S1060" i="6" s="1"/>
  <c r="M1059" i="6"/>
  <c r="X1059" i="6"/>
  <c r="X1057" i="6"/>
  <c r="O1056" i="6"/>
  <c r="J1056" i="6"/>
  <c r="K1055" i="6"/>
  <c r="X1055" i="6"/>
  <c r="O1054" i="6"/>
  <c r="J1053" i="6"/>
  <c r="O1052" i="6"/>
  <c r="I1052" i="6"/>
  <c r="S1052" i="6" s="1"/>
  <c r="M1051" i="6"/>
  <c r="O1048" i="6"/>
  <c r="J1048" i="6"/>
  <c r="K1047" i="6"/>
  <c r="O1044" i="6"/>
  <c r="I1044" i="6"/>
  <c r="M1043" i="6"/>
  <c r="O1040" i="6"/>
  <c r="J1040" i="6"/>
  <c r="K1039" i="6"/>
  <c r="I1036" i="6"/>
  <c r="K1029" i="6"/>
  <c r="I1026" i="6"/>
  <c r="G1025" i="6"/>
  <c r="I1025" i="6"/>
  <c r="O1025" i="6"/>
  <c r="K1024" i="6"/>
  <c r="O1022" i="6"/>
  <c r="I1022" i="6"/>
  <c r="G1023" i="6"/>
  <c r="K1018" i="6"/>
  <c r="U1018" i="6" s="1"/>
  <c r="J1002" i="6"/>
  <c r="O1002" i="6"/>
  <c r="K1002" i="6"/>
  <c r="K998" i="6"/>
  <c r="O992" i="6"/>
  <c r="G990" i="6"/>
  <c r="O991" i="6"/>
  <c r="K991" i="6"/>
  <c r="G982" i="6"/>
  <c r="K983" i="6"/>
  <c r="H980" i="6"/>
  <c r="J980" i="6"/>
  <c r="O980" i="6"/>
  <c r="U981" i="6" s="1"/>
  <c r="K980" i="6"/>
  <c r="G981" i="6"/>
  <c r="N980" i="6"/>
  <c r="M972" i="6"/>
  <c r="I971" i="6"/>
  <c r="O971" i="6"/>
  <c r="K971" i="6"/>
  <c r="H968" i="6"/>
  <c r="J968" i="6"/>
  <c r="O968" i="6"/>
  <c r="U969" i="6" s="1"/>
  <c r="N968" i="6"/>
  <c r="K968" i="6"/>
  <c r="G969" i="6"/>
  <c r="I964" i="6"/>
  <c r="H962" i="6"/>
  <c r="I954" i="6"/>
  <c r="M954" i="6"/>
  <c r="L954" i="6"/>
  <c r="J954" i="6"/>
  <c r="O954" i="6"/>
  <c r="H946" i="6"/>
  <c r="G939" i="6"/>
  <c r="I939" i="6"/>
  <c r="K939" i="6"/>
  <c r="P939" i="6"/>
  <c r="H939" i="6"/>
  <c r="O939" i="6"/>
  <c r="L939" i="6"/>
  <c r="K938" i="6"/>
  <c r="I930" i="6"/>
  <c r="M930" i="6"/>
  <c r="J930" i="6"/>
  <c r="T930" i="6" s="1"/>
  <c r="O930" i="6"/>
  <c r="L930" i="6"/>
  <c r="I929" i="6"/>
  <c r="J929" i="6"/>
  <c r="O929" i="6"/>
  <c r="L929" i="6"/>
  <c r="H929" i="6"/>
  <c r="P929" i="6"/>
  <c r="H926" i="6"/>
  <c r="H925" i="6"/>
  <c r="L925" i="6"/>
  <c r="P925" i="6"/>
  <c r="J925" i="6"/>
  <c r="O902" i="6"/>
  <c r="U903" i="6" s="1"/>
  <c r="K902" i="6"/>
  <c r="G903" i="6"/>
  <c r="I900" i="6"/>
  <c r="U899" i="6"/>
  <c r="M884" i="6"/>
  <c r="M868" i="6"/>
  <c r="O854" i="6"/>
  <c r="U855" i="6" s="1"/>
  <c r="I854" i="6"/>
  <c r="K854" i="6"/>
  <c r="G855" i="6"/>
  <c r="I852" i="6"/>
  <c r="G853" i="6"/>
  <c r="K852" i="6"/>
  <c r="I780" i="6"/>
  <c r="S780" i="6" s="1"/>
  <c r="M780" i="6"/>
  <c r="G781" i="6"/>
  <c r="I772" i="6"/>
  <c r="M772" i="6"/>
  <c r="S773" i="6" s="1"/>
  <c r="M762" i="6"/>
  <c r="S763" i="6" s="1"/>
  <c r="I762" i="6"/>
  <c r="J757" i="6"/>
  <c r="K757" i="6"/>
  <c r="O757" i="6"/>
  <c r="M757" i="6"/>
  <c r="J737" i="6"/>
  <c r="O737" i="6"/>
  <c r="M737" i="6"/>
  <c r="K737" i="6"/>
  <c r="J725" i="6"/>
  <c r="K725" i="6"/>
  <c r="O725" i="6"/>
  <c r="M725" i="6"/>
  <c r="J690" i="6"/>
  <c r="P690" i="6"/>
  <c r="X1563" i="6"/>
  <c r="X1541" i="6"/>
  <c r="X1531" i="6"/>
  <c r="X1509" i="6"/>
  <c r="X1499" i="6"/>
  <c r="X1477" i="6"/>
  <c r="X1467" i="6"/>
  <c r="O1404" i="6"/>
  <c r="I1404" i="6"/>
  <c r="O1400" i="6"/>
  <c r="I1400" i="6"/>
  <c r="O1396" i="6"/>
  <c r="I1396" i="6"/>
  <c r="U1394" i="6"/>
  <c r="L1389" i="6"/>
  <c r="O1384" i="6"/>
  <c r="I1384" i="6"/>
  <c r="X1383" i="6"/>
  <c r="O1382" i="6"/>
  <c r="I1382" i="6"/>
  <c r="L1379" i="6"/>
  <c r="O1374" i="6"/>
  <c r="I1374" i="6"/>
  <c r="L1371" i="6"/>
  <c r="S1369" i="6"/>
  <c r="O1366" i="6"/>
  <c r="I1366" i="6"/>
  <c r="L1363" i="6"/>
  <c r="O1358" i="6"/>
  <c r="I1358" i="6"/>
  <c r="L1355" i="6"/>
  <c r="O1350" i="6"/>
  <c r="I1350" i="6"/>
  <c r="L1347" i="6"/>
  <c r="O1342" i="6"/>
  <c r="I1342" i="6"/>
  <c r="L1339" i="6"/>
  <c r="S1337" i="6"/>
  <c r="O1334" i="6"/>
  <c r="I1334" i="6"/>
  <c r="L1331" i="6"/>
  <c r="O1326" i="6"/>
  <c r="I1326" i="6"/>
  <c r="U1324" i="6"/>
  <c r="L1323" i="6"/>
  <c r="O1318" i="6"/>
  <c r="I1318" i="6"/>
  <c r="K1317" i="6"/>
  <c r="U1317" i="6" s="1"/>
  <c r="L1315" i="6"/>
  <c r="G1313" i="6"/>
  <c r="M1312" i="6"/>
  <c r="H1312" i="6"/>
  <c r="O1310" i="6"/>
  <c r="I1310" i="6"/>
  <c r="K1309" i="6"/>
  <c r="P1308" i="6"/>
  <c r="L1308" i="6"/>
  <c r="L1303" i="6"/>
  <c r="M1302" i="6"/>
  <c r="K1301" i="6"/>
  <c r="P1300" i="6"/>
  <c r="L1300" i="6"/>
  <c r="R1301" i="6" s="1"/>
  <c r="L1295" i="6"/>
  <c r="M1294" i="6"/>
  <c r="K1293" i="6"/>
  <c r="P1292" i="6"/>
  <c r="L1292" i="6"/>
  <c r="L1287" i="6"/>
  <c r="R1286" i="6" s="1"/>
  <c r="M1286" i="6"/>
  <c r="S1287" i="6" s="1"/>
  <c r="K1285" i="6"/>
  <c r="P1284" i="6"/>
  <c r="L1284" i="6"/>
  <c r="R1285" i="6" s="1"/>
  <c r="L1279" i="6"/>
  <c r="M1278" i="6"/>
  <c r="K1277" i="6"/>
  <c r="P1276" i="6"/>
  <c r="L1276" i="6"/>
  <c r="L1271" i="6"/>
  <c r="R1270" i="6" s="1"/>
  <c r="M1270" i="6"/>
  <c r="K1269" i="6"/>
  <c r="O1268" i="6"/>
  <c r="J1266" i="6"/>
  <c r="T1266" i="6" s="1"/>
  <c r="G1259" i="6"/>
  <c r="X1253" i="6"/>
  <c r="X1251" i="6"/>
  <c r="G1243" i="6"/>
  <c r="X1237" i="6"/>
  <c r="X1235" i="6"/>
  <c r="X1221" i="6"/>
  <c r="X1219" i="6"/>
  <c r="X1205" i="6"/>
  <c r="X1203" i="6"/>
  <c r="G1195" i="6"/>
  <c r="X1189" i="6"/>
  <c r="X1187" i="6"/>
  <c r="S1179" i="6"/>
  <c r="X1173" i="6"/>
  <c r="X1171" i="6"/>
  <c r="G1163" i="6"/>
  <c r="X1157" i="6"/>
  <c r="X1155" i="6"/>
  <c r="O1151" i="6"/>
  <c r="G1147" i="6"/>
  <c r="S1147" i="6"/>
  <c r="X1141" i="6"/>
  <c r="X1139" i="6"/>
  <c r="O1135" i="6"/>
  <c r="I1126" i="6"/>
  <c r="M1124" i="6"/>
  <c r="X1123" i="6"/>
  <c r="O1122" i="6"/>
  <c r="U1123" i="6" s="1"/>
  <c r="I1120" i="6"/>
  <c r="I1116" i="6"/>
  <c r="U1115" i="6"/>
  <c r="K1114" i="6"/>
  <c r="I1110" i="6"/>
  <c r="M1108" i="6"/>
  <c r="G1107" i="6"/>
  <c r="K1106" i="6"/>
  <c r="O1105" i="6"/>
  <c r="X1105" i="6"/>
  <c r="O1104" i="6"/>
  <c r="G1103" i="6"/>
  <c r="K1102" i="6"/>
  <c r="O1101" i="6"/>
  <c r="X1101" i="6"/>
  <c r="O1100" i="6"/>
  <c r="G1099" i="6"/>
  <c r="K1098" i="6"/>
  <c r="U1098" i="6" s="1"/>
  <c r="O1097" i="6"/>
  <c r="X1097" i="6"/>
  <c r="O1096" i="6"/>
  <c r="K1094" i="6"/>
  <c r="O1093" i="6"/>
  <c r="X1093" i="6"/>
  <c r="O1092" i="6"/>
  <c r="U1093" i="6" s="1"/>
  <c r="K1090" i="6"/>
  <c r="U1090" i="6" s="1"/>
  <c r="O1089" i="6"/>
  <c r="X1089" i="6"/>
  <c r="O1088" i="6"/>
  <c r="K1086" i="6"/>
  <c r="O1085" i="6"/>
  <c r="X1085" i="6"/>
  <c r="O1084" i="6"/>
  <c r="O1081" i="6"/>
  <c r="X1081" i="6"/>
  <c r="O1080" i="6"/>
  <c r="O1077" i="6"/>
  <c r="X1077" i="6"/>
  <c r="O1076" i="6"/>
  <c r="O1073" i="6"/>
  <c r="X1073" i="6"/>
  <c r="O1072" i="6"/>
  <c r="O1069" i="6"/>
  <c r="X1069" i="6"/>
  <c r="O1068" i="6"/>
  <c r="U1069" i="6" s="1"/>
  <c r="N1064" i="6"/>
  <c r="O1063" i="6"/>
  <c r="U1062" i="6" s="1"/>
  <c r="G1061" i="6"/>
  <c r="N1060" i="6"/>
  <c r="K1059" i="6"/>
  <c r="N1056" i="6"/>
  <c r="O1055" i="6"/>
  <c r="G1053" i="6"/>
  <c r="N1052" i="6"/>
  <c r="K1051" i="6"/>
  <c r="N1048" i="6"/>
  <c r="O1047" i="6"/>
  <c r="G1045" i="6"/>
  <c r="N1044" i="6"/>
  <c r="K1043" i="6"/>
  <c r="U1043" i="6" s="1"/>
  <c r="N1040" i="6"/>
  <c r="O1039" i="6"/>
  <c r="U1038" i="6" s="1"/>
  <c r="J1039" i="6"/>
  <c r="M1038" i="6"/>
  <c r="S1039" i="6" s="1"/>
  <c r="O1037" i="6"/>
  <c r="O1036" i="6"/>
  <c r="J1035" i="6"/>
  <c r="N1035" i="6"/>
  <c r="T1034" i="6" s="1"/>
  <c r="G1034" i="6"/>
  <c r="G1027" i="6"/>
  <c r="X1023" i="6"/>
  <c r="O1021" i="6"/>
  <c r="M1002" i="6"/>
  <c r="I992" i="6"/>
  <c r="J990" i="6"/>
  <c r="O990" i="6"/>
  <c r="K990" i="6"/>
  <c r="M980" i="6"/>
  <c r="I979" i="6"/>
  <c r="O979" i="6"/>
  <c r="U978" i="6" s="1"/>
  <c r="K979" i="6"/>
  <c r="H976" i="6"/>
  <c r="J976" i="6"/>
  <c r="O976" i="6"/>
  <c r="U977" i="6" s="1"/>
  <c r="N976" i="6"/>
  <c r="K976" i="6"/>
  <c r="G977" i="6"/>
  <c r="I972" i="6"/>
  <c r="M968" i="6"/>
  <c r="I967" i="6"/>
  <c r="S967" i="6" s="1"/>
  <c r="O967" i="6"/>
  <c r="K967" i="6"/>
  <c r="P962" i="6"/>
  <c r="G955" i="6"/>
  <c r="H955" i="6"/>
  <c r="L955" i="6"/>
  <c r="K954" i="6"/>
  <c r="P946" i="6"/>
  <c r="H938" i="6"/>
  <c r="N937" i="6"/>
  <c r="T936" i="6" s="1"/>
  <c r="G931" i="6"/>
  <c r="I931" i="6"/>
  <c r="K931" i="6"/>
  <c r="P931" i="6"/>
  <c r="H931" i="6"/>
  <c r="O931" i="6"/>
  <c r="L931" i="6"/>
  <c r="K930" i="6"/>
  <c r="P926" i="6"/>
  <c r="I924" i="6"/>
  <c r="O924" i="6"/>
  <c r="K924" i="6"/>
  <c r="O919" i="6"/>
  <c r="O918" i="6"/>
  <c r="U919" i="6" s="1"/>
  <c r="O914" i="6"/>
  <c r="U915" i="6" s="1"/>
  <c r="K914" i="6"/>
  <c r="G915" i="6"/>
  <c r="O911" i="6"/>
  <c r="U910" i="6" s="1"/>
  <c r="M902" i="6"/>
  <c r="G901" i="6"/>
  <c r="I901" i="6"/>
  <c r="O901" i="6"/>
  <c r="U900" i="6" s="1"/>
  <c r="O895" i="6"/>
  <c r="U894" i="6" s="1"/>
  <c r="I893" i="6"/>
  <c r="O893" i="6"/>
  <c r="O886" i="6"/>
  <c r="U887" i="6" s="1"/>
  <c r="K886" i="6"/>
  <c r="G887" i="6"/>
  <c r="I884" i="6"/>
  <c r="O870" i="6"/>
  <c r="U871" i="6" s="1"/>
  <c r="K870" i="6"/>
  <c r="U870" i="6" s="1"/>
  <c r="G871" i="6"/>
  <c r="I868" i="6"/>
  <c r="I861" i="6"/>
  <c r="S861" i="6" s="1"/>
  <c r="O861" i="6"/>
  <c r="U860" i="6" s="1"/>
  <c r="X1037" i="6"/>
  <c r="X1031" i="6"/>
  <c r="X1025" i="6"/>
  <c r="X1019" i="6"/>
  <c r="X1015" i="6"/>
  <c r="O1009" i="6"/>
  <c r="X1009" i="6"/>
  <c r="I1005" i="6"/>
  <c r="K1005" i="6"/>
  <c r="G1001" i="6"/>
  <c r="G997" i="6"/>
  <c r="X989" i="6"/>
  <c r="J988" i="6"/>
  <c r="I988" i="6"/>
  <c r="X987" i="6"/>
  <c r="J982" i="6"/>
  <c r="I982" i="6"/>
  <c r="I977" i="6"/>
  <c r="S977" i="6" s="1"/>
  <c r="O977" i="6"/>
  <c r="H974" i="6"/>
  <c r="J974" i="6"/>
  <c r="O974" i="6"/>
  <c r="I969" i="6"/>
  <c r="O969" i="6"/>
  <c r="H966" i="6"/>
  <c r="J966" i="6"/>
  <c r="O966" i="6"/>
  <c r="G961" i="6"/>
  <c r="H961" i="6"/>
  <c r="N961" i="6"/>
  <c r="N960" i="6"/>
  <c r="G959" i="6"/>
  <c r="K959" i="6"/>
  <c r="U959" i="6" s="1"/>
  <c r="J959" i="6"/>
  <c r="N958" i="6"/>
  <c r="X957" i="6"/>
  <c r="H952" i="6"/>
  <c r="R952" i="6" s="1"/>
  <c r="L952" i="6"/>
  <c r="P952" i="6"/>
  <c r="I950" i="6"/>
  <c r="M950" i="6"/>
  <c r="G945" i="6"/>
  <c r="H945" i="6"/>
  <c r="N945" i="6"/>
  <c r="T944" i="6" s="1"/>
  <c r="N944" i="6"/>
  <c r="T945" i="6" s="1"/>
  <c r="G943" i="6"/>
  <c r="K943" i="6"/>
  <c r="J943" i="6"/>
  <c r="N942" i="6"/>
  <c r="X941" i="6"/>
  <c r="N936" i="6"/>
  <c r="K934" i="6"/>
  <c r="O934" i="6"/>
  <c r="N928" i="6"/>
  <c r="N923" i="6"/>
  <c r="G922" i="6"/>
  <c r="X921" i="6"/>
  <c r="O920" i="6"/>
  <c r="G917" i="6"/>
  <c r="I908" i="6"/>
  <c r="G907" i="6"/>
  <c r="K906" i="6"/>
  <c r="U906" i="6" s="1"/>
  <c r="I904" i="6"/>
  <c r="G905" i="6"/>
  <c r="I894" i="6"/>
  <c r="X883" i="6"/>
  <c r="I876" i="6"/>
  <c r="G875" i="6"/>
  <c r="K874" i="6"/>
  <c r="U874" i="6" s="1"/>
  <c r="I872" i="6"/>
  <c r="G873" i="6"/>
  <c r="I862" i="6"/>
  <c r="O853" i="6"/>
  <c r="X851" i="6"/>
  <c r="I844" i="6"/>
  <c r="G843" i="6"/>
  <c r="K842" i="6"/>
  <c r="U842" i="6" s="1"/>
  <c r="I840" i="6"/>
  <c r="G841" i="6"/>
  <c r="K831" i="6"/>
  <c r="I826" i="6"/>
  <c r="O826" i="6"/>
  <c r="U823" i="6"/>
  <c r="O821" i="6"/>
  <c r="U820" i="6" s="1"/>
  <c r="X819" i="6"/>
  <c r="O795" i="6"/>
  <c r="K795" i="6"/>
  <c r="I794" i="6"/>
  <c r="K794" i="6"/>
  <c r="O794" i="6"/>
  <c r="J779" i="6"/>
  <c r="M779" i="6"/>
  <c r="O779" i="6"/>
  <c r="K779" i="6"/>
  <c r="S771" i="6"/>
  <c r="J771" i="6"/>
  <c r="M771" i="6"/>
  <c r="O771" i="6"/>
  <c r="K771" i="6"/>
  <c r="J769" i="6"/>
  <c r="O769" i="6"/>
  <c r="M769" i="6"/>
  <c r="S768" i="6" s="1"/>
  <c r="K769" i="6"/>
  <c r="J763" i="6"/>
  <c r="M763" i="6"/>
  <c r="O763" i="6"/>
  <c r="K763" i="6"/>
  <c r="J730" i="6"/>
  <c r="M730" i="6"/>
  <c r="S731" i="6" s="1"/>
  <c r="I730" i="6"/>
  <c r="S853" i="6"/>
  <c r="I845" i="6"/>
  <c r="S845" i="6" s="1"/>
  <c r="O845" i="6"/>
  <c r="U844" i="6" s="1"/>
  <c r="I833" i="6"/>
  <c r="O833" i="6"/>
  <c r="U832" i="6" s="1"/>
  <c r="O811" i="6"/>
  <c r="K811" i="6"/>
  <c r="I810" i="6"/>
  <c r="K810" i="6"/>
  <c r="O810" i="6"/>
  <c r="I792" i="6"/>
  <c r="G793" i="6"/>
  <c r="K792" i="6"/>
  <c r="U792" i="6" s="1"/>
  <c r="I785" i="6"/>
  <c r="S785" i="6" s="1"/>
  <c r="O785" i="6"/>
  <c r="J750" i="6"/>
  <c r="I750" i="6"/>
  <c r="S750" i="6" s="1"/>
  <c r="M750" i="6"/>
  <c r="S751" i="6" s="1"/>
  <c r="J731" i="6"/>
  <c r="M731" i="6"/>
  <c r="O731" i="6"/>
  <c r="K731" i="6"/>
  <c r="G702" i="6"/>
  <c r="J703" i="6"/>
  <c r="N703" i="6"/>
  <c r="T702" i="6" s="1"/>
  <c r="K703" i="6"/>
  <c r="O703" i="6"/>
  <c r="I703" i="6"/>
  <c r="M703" i="6"/>
  <c r="P703" i="6"/>
  <c r="L703" i="6"/>
  <c r="L700" i="6"/>
  <c r="R701" i="6" s="1"/>
  <c r="P700" i="6"/>
  <c r="H700" i="6"/>
  <c r="M700" i="6"/>
  <c r="J700" i="6"/>
  <c r="G672" i="6"/>
  <c r="J673" i="6"/>
  <c r="N673" i="6"/>
  <c r="T672" i="6" s="1"/>
  <c r="K673" i="6"/>
  <c r="O673" i="6"/>
  <c r="I673" i="6"/>
  <c r="M673" i="6"/>
  <c r="P673" i="6"/>
  <c r="L673" i="6"/>
  <c r="R672" i="6" s="1"/>
  <c r="O1006" i="6"/>
  <c r="I1006" i="6"/>
  <c r="G1007" i="6"/>
  <c r="X1001" i="6"/>
  <c r="J1000" i="6"/>
  <c r="I1000" i="6"/>
  <c r="J996" i="6"/>
  <c r="O996" i="6"/>
  <c r="U997" i="6" s="1"/>
  <c r="X995" i="6"/>
  <c r="I981" i="6"/>
  <c r="O981" i="6"/>
  <c r="H978" i="6"/>
  <c r="J978" i="6"/>
  <c r="O978" i="6"/>
  <c r="I973" i="6"/>
  <c r="O973" i="6"/>
  <c r="H970" i="6"/>
  <c r="J970" i="6"/>
  <c r="O970" i="6"/>
  <c r="I965" i="6"/>
  <c r="O965" i="6"/>
  <c r="H960" i="6"/>
  <c r="R960" i="6" s="1"/>
  <c r="L960" i="6"/>
  <c r="P960" i="6"/>
  <c r="I958" i="6"/>
  <c r="M958" i="6"/>
  <c r="H953" i="6"/>
  <c r="N953" i="6"/>
  <c r="K951" i="6"/>
  <c r="U951" i="6" s="1"/>
  <c r="J951" i="6"/>
  <c r="R950" i="6"/>
  <c r="X949" i="6"/>
  <c r="H944" i="6"/>
  <c r="L944" i="6"/>
  <c r="P944" i="6"/>
  <c r="I942" i="6"/>
  <c r="M942" i="6"/>
  <c r="H936" i="6"/>
  <c r="L936" i="6"/>
  <c r="P936" i="6"/>
  <c r="I935" i="6"/>
  <c r="H935" i="6"/>
  <c r="N935" i="6"/>
  <c r="T934" i="6" s="1"/>
  <c r="H928" i="6"/>
  <c r="L928" i="6"/>
  <c r="P928" i="6"/>
  <c r="M920" i="6"/>
  <c r="G921" i="6"/>
  <c r="I916" i="6"/>
  <c r="S916" i="6" s="1"/>
  <c r="O916" i="6"/>
  <c r="X899" i="6"/>
  <c r="I888" i="6"/>
  <c r="G889" i="6"/>
  <c r="X867" i="6"/>
  <c r="U858" i="6"/>
  <c r="I856" i="6"/>
  <c r="G857" i="6"/>
  <c r="G839" i="6"/>
  <c r="K838" i="6"/>
  <c r="X835" i="6"/>
  <c r="K830" i="6"/>
  <c r="U830" i="6" s="1"/>
  <c r="I830" i="6"/>
  <c r="K828" i="6"/>
  <c r="I828" i="6"/>
  <c r="G829" i="6"/>
  <c r="I824" i="6"/>
  <c r="G825" i="6"/>
  <c r="I808" i="6"/>
  <c r="G809" i="6"/>
  <c r="K808" i="6"/>
  <c r="U808" i="6" s="1"/>
  <c r="I801" i="6"/>
  <c r="O801" i="6"/>
  <c r="U782" i="6"/>
  <c r="I756" i="6"/>
  <c r="M756" i="6"/>
  <c r="S757" i="6" s="1"/>
  <c r="J724" i="6"/>
  <c r="I724" i="6"/>
  <c r="M724" i="6"/>
  <c r="S725" i="6" s="1"/>
  <c r="J716" i="6"/>
  <c r="I716" i="6"/>
  <c r="S716" i="6" s="1"/>
  <c r="M716" i="6"/>
  <c r="G712" i="6"/>
  <c r="I713" i="6"/>
  <c r="M713" i="6"/>
  <c r="H713" i="6"/>
  <c r="N713" i="6"/>
  <c r="K713" i="6"/>
  <c r="L713" i="6"/>
  <c r="J713" i="6"/>
  <c r="P713" i="6"/>
  <c r="G708" i="6"/>
  <c r="K709" i="6"/>
  <c r="O709" i="6"/>
  <c r="J709" i="6"/>
  <c r="P709" i="6"/>
  <c r="L709" i="6"/>
  <c r="R708" i="6" s="1"/>
  <c r="M709" i="6"/>
  <c r="I709" i="6"/>
  <c r="G700" i="6"/>
  <c r="I701" i="6"/>
  <c r="M701" i="6"/>
  <c r="J701" i="6"/>
  <c r="N701" i="6"/>
  <c r="L701" i="6"/>
  <c r="O701" i="6"/>
  <c r="P701" i="6"/>
  <c r="K701" i="6"/>
  <c r="G652" i="6"/>
  <c r="J653" i="6"/>
  <c r="N653" i="6"/>
  <c r="K653" i="6"/>
  <c r="O653" i="6"/>
  <c r="M653" i="6"/>
  <c r="I653" i="6"/>
  <c r="P653" i="6"/>
  <c r="L653" i="6"/>
  <c r="G638" i="6"/>
  <c r="J639" i="6"/>
  <c r="N639" i="6"/>
  <c r="K639" i="6"/>
  <c r="O639" i="6"/>
  <c r="I639" i="6"/>
  <c r="M639" i="6"/>
  <c r="P639" i="6"/>
  <c r="L639" i="6"/>
  <c r="X837" i="6"/>
  <c r="X831" i="6"/>
  <c r="S829" i="6"/>
  <c r="X821" i="6"/>
  <c r="X815" i="6"/>
  <c r="I814" i="6"/>
  <c r="G813" i="6"/>
  <c r="I812" i="6"/>
  <c r="X805" i="6"/>
  <c r="X799" i="6"/>
  <c r="I798" i="6"/>
  <c r="G797" i="6"/>
  <c r="I796" i="6"/>
  <c r="X789" i="6"/>
  <c r="X783" i="6"/>
  <c r="I782" i="6"/>
  <c r="X777" i="6"/>
  <c r="I770" i="6"/>
  <c r="X767" i="6"/>
  <c r="M764" i="6"/>
  <c r="S765" i="6" s="1"/>
  <c r="J761" i="6"/>
  <c r="O761" i="6"/>
  <c r="J755" i="6"/>
  <c r="M755" i="6"/>
  <c r="J749" i="6"/>
  <c r="K749" i="6"/>
  <c r="J748" i="6"/>
  <c r="I748" i="6"/>
  <c r="X745" i="6"/>
  <c r="X735" i="6"/>
  <c r="J729" i="6"/>
  <c r="O729" i="6"/>
  <c r="J723" i="6"/>
  <c r="M723" i="6"/>
  <c r="J722" i="6"/>
  <c r="M722" i="6"/>
  <c r="S723" i="6" s="1"/>
  <c r="J718" i="6"/>
  <c r="M718" i="6"/>
  <c r="S719" i="6" s="1"/>
  <c r="G706" i="6"/>
  <c r="I707" i="6"/>
  <c r="M707" i="6"/>
  <c r="J707" i="6"/>
  <c r="N707" i="6"/>
  <c r="G678" i="6"/>
  <c r="J679" i="6"/>
  <c r="N679" i="6"/>
  <c r="K679" i="6"/>
  <c r="O679" i="6"/>
  <c r="M679" i="6"/>
  <c r="I679" i="6"/>
  <c r="H676" i="6"/>
  <c r="P676" i="6"/>
  <c r="J676" i="6"/>
  <c r="M676" i="6"/>
  <c r="P666" i="6"/>
  <c r="I666" i="6"/>
  <c r="N666" i="6"/>
  <c r="G648" i="6"/>
  <c r="J649" i="6"/>
  <c r="N649" i="6"/>
  <c r="K649" i="6"/>
  <c r="O649" i="6"/>
  <c r="I649" i="6"/>
  <c r="S649" i="6" s="1"/>
  <c r="M649" i="6"/>
  <c r="G624" i="6"/>
  <c r="I625" i="6"/>
  <c r="M625" i="6"/>
  <c r="S624" i="6" s="1"/>
  <c r="J625" i="6"/>
  <c r="N625" i="6"/>
  <c r="O625" i="6"/>
  <c r="K625" i="6"/>
  <c r="G604" i="6"/>
  <c r="I605" i="6"/>
  <c r="M605" i="6"/>
  <c r="J605" i="6"/>
  <c r="N605" i="6"/>
  <c r="O605" i="6"/>
  <c r="K605" i="6"/>
  <c r="G596" i="6"/>
  <c r="I597" i="6"/>
  <c r="M597" i="6"/>
  <c r="J597" i="6"/>
  <c r="N597" i="6"/>
  <c r="K597" i="6"/>
  <c r="L597" i="6"/>
  <c r="O597" i="6"/>
  <c r="J567" i="6"/>
  <c r="K567" i="6"/>
  <c r="M567" i="6"/>
  <c r="O567" i="6"/>
  <c r="I564" i="6"/>
  <c r="M564" i="6"/>
  <c r="K552" i="6"/>
  <c r="O552" i="6"/>
  <c r="G553" i="6"/>
  <c r="H552" i="6"/>
  <c r="R552" i="6" s="1"/>
  <c r="M552" i="6"/>
  <c r="I552" i="6"/>
  <c r="N552" i="6"/>
  <c r="J552" i="6"/>
  <c r="L552" i="6"/>
  <c r="K544" i="6"/>
  <c r="O544" i="6"/>
  <c r="U545" i="6" s="1"/>
  <c r="H544" i="6"/>
  <c r="M544" i="6"/>
  <c r="G545" i="6"/>
  <c r="I544" i="6"/>
  <c r="N544" i="6"/>
  <c r="L544" i="6"/>
  <c r="J544" i="6"/>
  <c r="P544" i="6"/>
  <c r="K781" i="6"/>
  <c r="J765" i="6"/>
  <c r="K765" i="6"/>
  <c r="O755" i="6"/>
  <c r="I754" i="6"/>
  <c r="O749" i="6"/>
  <c r="M748" i="6"/>
  <c r="S749" i="6" s="1"/>
  <c r="J745" i="6"/>
  <c r="O745" i="6"/>
  <c r="I742" i="6"/>
  <c r="J739" i="6"/>
  <c r="M739" i="6"/>
  <c r="S738" i="6" s="1"/>
  <c r="J738" i="6"/>
  <c r="M738" i="6"/>
  <c r="S739" i="6" s="1"/>
  <c r="S733" i="6"/>
  <c r="J733" i="6"/>
  <c r="K733" i="6"/>
  <c r="J732" i="6"/>
  <c r="I732" i="6"/>
  <c r="S732" i="6" s="1"/>
  <c r="M729" i="6"/>
  <c r="O723" i="6"/>
  <c r="I722" i="6"/>
  <c r="I718" i="6"/>
  <c r="J717" i="6"/>
  <c r="K717" i="6"/>
  <c r="O717" i="6"/>
  <c r="L712" i="6"/>
  <c r="H712" i="6"/>
  <c r="M712" i="6"/>
  <c r="L707" i="6"/>
  <c r="G696" i="6"/>
  <c r="J697" i="6"/>
  <c r="N697" i="6"/>
  <c r="K697" i="6"/>
  <c r="O697" i="6"/>
  <c r="L697" i="6"/>
  <c r="L696" i="6"/>
  <c r="R697" i="6" s="1"/>
  <c r="H696" i="6"/>
  <c r="J696" i="6"/>
  <c r="P696" i="6"/>
  <c r="G684" i="6"/>
  <c r="I685" i="6"/>
  <c r="M685" i="6"/>
  <c r="J685" i="6"/>
  <c r="N685" i="6"/>
  <c r="T684" i="6" s="1"/>
  <c r="K685" i="6"/>
  <c r="O685" i="6"/>
  <c r="P679" i="6"/>
  <c r="L676" i="6"/>
  <c r="R677" i="6" s="1"/>
  <c r="J666" i="6"/>
  <c r="H664" i="6"/>
  <c r="R664" i="6" s="1"/>
  <c r="M664" i="6"/>
  <c r="I664" i="6"/>
  <c r="N664" i="6"/>
  <c r="L664" i="6"/>
  <c r="P649" i="6"/>
  <c r="P625" i="6"/>
  <c r="G620" i="6"/>
  <c r="I621" i="6"/>
  <c r="M621" i="6"/>
  <c r="J621" i="6"/>
  <c r="N621" i="6"/>
  <c r="O621" i="6"/>
  <c r="K621" i="6"/>
  <c r="G608" i="6"/>
  <c r="J609" i="6"/>
  <c r="N609" i="6"/>
  <c r="K609" i="6"/>
  <c r="O609" i="6"/>
  <c r="M609" i="6"/>
  <c r="I609" i="6"/>
  <c r="P605" i="6"/>
  <c r="I586" i="6"/>
  <c r="M586" i="6"/>
  <c r="J575" i="6"/>
  <c r="K575" i="6"/>
  <c r="M575" i="6"/>
  <c r="O575" i="6"/>
  <c r="I572" i="6"/>
  <c r="M572" i="6"/>
  <c r="S573" i="6" s="1"/>
  <c r="P552" i="6"/>
  <c r="X1011" i="6"/>
  <c r="X1003" i="6"/>
  <c r="X997" i="6"/>
  <c r="X991" i="6"/>
  <c r="X981" i="6"/>
  <c r="X979" i="6"/>
  <c r="X977" i="6"/>
  <c r="X975" i="6"/>
  <c r="X973" i="6"/>
  <c r="X971" i="6"/>
  <c r="X969" i="6"/>
  <c r="X967" i="6"/>
  <c r="X965" i="6"/>
  <c r="X963" i="6"/>
  <c r="X925" i="6"/>
  <c r="X923" i="6"/>
  <c r="S920" i="6"/>
  <c r="X917" i="6"/>
  <c r="X913" i="6"/>
  <c r="X907" i="6"/>
  <c r="S905" i="6"/>
  <c r="X897" i="6"/>
  <c r="X891" i="6"/>
  <c r="X881" i="6"/>
  <c r="X875" i="6"/>
  <c r="X865" i="6"/>
  <c r="X859" i="6"/>
  <c r="X849" i="6"/>
  <c r="X843" i="6"/>
  <c r="S841" i="6"/>
  <c r="X833" i="6"/>
  <c r="O829" i="6"/>
  <c r="X827" i="6"/>
  <c r="S825" i="6"/>
  <c r="X817" i="6"/>
  <c r="O813" i="6"/>
  <c r="X811" i="6"/>
  <c r="S809" i="6"/>
  <c r="X801" i="6"/>
  <c r="O797" i="6"/>
  <c r="U796" i="6" s="1"/>
  <c r="X795" i="6"/>
  <c r="S793" i="6"/>
  <c r="X785" i="6"/>
  <c r="I781" i="6"/>
  <c r="X779" i="6"/>
  <c r="O777" i="6"/>
  <c r="S775" i="6"/>
  <c r="K773" i="6"/>
  <c r="X771" i="6"/>
  <c r="X769" i="6"/>
  <c r="K761" i="6"/>
  <c r="X759" i="6"/>
  <c r="K755" i="6"/>
  <c r="J753" i="6"/>
  <c r="O753" i="6"/>
  <c r="M749" i="6"/>
  <c r="J747" i="6"/>
  <c r="M747" i="6"/>
  <c r="S746" i="6" s="1"/>
  <c r="J746" i="6"/>
  <c r="M746" i="6"/>
  <c r="S747" i="6" s="1"/>
  <c r="S741" i="6"/>
  <c r="J741" i="6"/>
  <c r="K741" i="6"/>
  <c r="J740" i="6"/>
  <c r="I740" i="6"/>
  <c r="X737" i="6"/>
  <c r="K729" i="6"/>
  <c r="X727" i="6"/>
  <c r="M726" i="6"/>
  <c r="S727" i="6" s="1"/>
  <c r="K723" i="6"/>
  <c r="J721" i="6"/>
  <c r="O721" i="6"/>
  <c r="J715" i="6"/>
  <c r="M715" i="6"/>
  <c r="S714" i="6" s="1"/>
  <c r="K715" i="6"/>
  <c r="J714" i="6"/>
  <c r="M714" i="6"/>
  <c r="P712" i="6"/>
  <c r="L708" i="6"/>
  <c r="J708" i="6"/>
  <c r="T708" i="6" s="1"/>
  <c r="K707" i="6"/>
  <c r="J706" i="6"/>
  <c r="P706" i="6"/>
  <c r="P697" i="6"/>
  <c r="L679" i="6"/>
  <c r="G658" i="6"/>
  <c r="I659" i="6"/>
  <c r="M659" i="6"/>
  <c r="J659" i="6"/>
  <c r="N659" i="6"/>
  <c r="O659" i="6"/>
  <c r="K659" i="6"/>
  <c r="L649" i="6"/>
  <c r="G632" i="6"/>
  <c r="I633" i="6"/>
  <c r="M633" i="6"/>
  <c r="J633" i="6"/>
  <c r="N633" i="6"/>
  <c r="K633" i="6"/>
  <c r="O633" i="6"/>
  <c r="L625" i="6"/>
  <c r="G612" i="6"/>
  <c r="I613" i="6"/>
  <c r="M613" i="6"/>
  <c r="J613" i="6"/>
  <c r="N613" i="6"/>
  <c r="K613" i="6"/>
  <c r="O613" i="6"/>
  <c r="L605" i="6"/>
  <c r="G600" i="6"/>
  <c r="J601" i="6"/>
  <c r="N601" i="6"/>
  <c r="K601" i="6"/>
  <c r="O601" i="6"/>
  <c r="I601" i="6"/>
  <c r="M601" i="6"/>
  <c r="P597" i="6"/>
  <c r="J585" i="6"/>
  <c r="I585" i="6"/>
  <c r="O585" i="6"/>
  <c r="K585" i="6"/>
  <c r="P585" i="6"/>
  <c r="L585" i="6"/>
  <c r="M585" i="6"/>
  <c r="N533" i="6"/>
  <c r="K533" i="6"/>
  <c r="O533" i="6"/>
  <c r="G532" i="6"/>
  <c r="J533" i="6"/>
  <c r="H530" i="6"/>
  <c r="L530" i="6"/>
  <c r="P530" i="6"/>
  <c r="M530" i="6"/>
  <c r="G531" i="6"/>
  <c r="I530" i="6"/>
  <c r="N530" i="6"/>
  <c r="T531" i="6" s="1"/>
  <c r="K530" i="6"/>
  <c r="U530" i="6" s="1"/>
  <c r="J512" i="6"/>
  <c r="N512" i="6"/>
  <c r="G513" i="6"/>
  <c r="K512" i="6"/>
  <c r="O512" i="6"/>
  <c r="U513" i="6" s="1"/>
  <c r="H512" i="6"/>
  <c r="P512" i="6"/>
  <c r="I512" i="6"/>
  <c r="M512" i="6"/>
  <c r="K509" i="6"/>
  <c r="N509" i="6"/>
  <c r="O509" i="6"/>
  <c r="U508" i="6" s="1"/>
  <c r="G508" i="6"/>
  <c r="J509" i="6"/>
  <c r="H494" i="6"/>
  <c r="L494" i="6"/>
  <c r="P494" i="6"/>
  <c r="I494" i="6"/>
  <c r="M494" i="6"/>
  <c r="J494" i="6"/>
  <c r="K494" i="6"/>
  <c r="U494" i="6" s="1"/>
  <c r="G495" i="6"/>
  <c r="O494" i="6"/>
  <c r="T694" i="6"/>
  <c r="G690" i="6"/>
  <c r="I691" i="6"/>
  <c r="M691" i="6"/>
  <c r="J691" i="6"/>
  <c r="N691" i="6"/>
  <c r="L684" i="6"/>
  <c r="P684" i="6"/>
  <c r="H684" i="6"/>
  <c r="T674" i="6"/>
  <c r="H668" i="6"/>
  <c r="R668" i="6" s="1"/>
  <c r="P668" i="6"/>
  <c r="J668" i="6"/>
  <c r="M658" i="6"/>
  <c r="L658" i="6"/>
  <c r="G654" i="6"/>
  <c r="I655" i="6"/>
  <c r="M655" i="6"/>
  <c r="J655" i="6"/>
  <c r="N655" i="6"/>
  <c r="G646" i="6"/>
  <c r="I647" i="6"/>
  <c r="M647" i="6"/>
  <c r="J647" i="6"/>
  <c r="N647" i="6"/>
  <c r="X631" i="6"/>
  <c r="G626" i="6"/>
  <c r="J627" i="6"/>
  <c r="N627" i="6"/>
  <c r="K627" i="6"/>
  <c r="O627" i="6"/>
  <c r="M620" i="6"/>
  <c r="I620" i="6"/>
  <c r="X615" i="6"/>
  <c r="X611" i="6"/>
  <c r="M604" i="6"/>
  <c r="I604" i="6"/>
  <c r="X599" i="6"/>
  <c r="X595" i="6"/>
  <c r="M588" i="6"/>
  <c r="I588" i="6"/>
  <c r="J587" i="6"/>
  <c r="I587" i="6"/>
  <c r="O587" i="6"/>
  <c r="K587" i="6"/>
  <c r="P587" i="6"/>
  <c r="M582" i="6"/>
  <c r="I578" i="6"/>
  <c r="M578" i="6"/>
  <c r="J573" i="6"/>
  <c r="K573" i="6"/>
  <c r="M573" i="6"/>
  <c r="I570" i="6"/>
  <c r="M570" i="6"/>
  <c r="J565" i="6"/>
  <c r="K565" i="6"/>
  <c r="M565" i="6"/>
  <c r="O530" i="6"/>
  <c r="U531" i="6" s="1"/>
  <c r="G528" i="6"/>
  <c r="J529" i="6"/>
  <c r="N529" i="6"/>
  <c r="O529" i="6"/>
  <c r="K529" i="6"/>
  <c r="G482" i="6"/>
  <c r="K483" i="6"/>
  <c r="N483" i="6"/>
  <c r="O483" i="6"/>
  <c r="J483" i="6"/>
  <c r="G592" i="6"/>
  <c r="J593" i="6"/>
  <c r="N593" i="6"/>
  <c r="K593" i="6"/>
  <c r="O593" i="6"/>
  <c r="G588" i="6"/>
  <c r="I589" i="6"/>
  <c r="M589" i="6"/>
  <c r="J589" i="6"/>
  <c r="N589" i="6"/>
  <c r="M580" i="6"/>
  <c r="I580" i="6"/>
  <c r="S580" i="6" s="1"/>
  <c r="J579" i="6"/>
  <c r="I579" i="6"/>
  <c r="O579" i="6"/>
  <c r="K579" i="6"/>
  <c r="P579" i="6"/>
  <c r="I576" i="6"/>
  <c r="M576" i="6"/>
  <c r="J571" i="6"/>
  <c r="K571" i="6"/>
  <c r="M571" i="6"/>
  <c r="I568" i="6"/>
  <c r="M568" i="6"/>
  <c r="K547" i="6"/>
  <c r="U547" i="6" s="1"/>
  <c r="N547" i="6"/>
  <c r="O547" i="6"/>
  <c r="G546" i="6"/>
  <c r="J542" i="6"/>
  <c r="T542" i="6" s="1"/>
  <c r="N542" i="6"/>
  <c r="T543" i="6" s="1"/>
  <c r="G543" i="6"/>
  <c r="L542" i="6"/>
  <c r="H542" i="6"/>
  <c r="M542" i="6"/>
  <c r="K542" i="6"/>
  <c r="P542" i="6"/>
  <c r="J530" i="6"/>
  <c r="G686" i="6"/>
  <c r="J687" i="6"/>
  <c r="N687" i="6"/>
  <c r="K687" i="6"/>
  <c r="O687" i="6"/>
  <c r="G670" i="6"/>
  <c r="J671" i="6"/>
  <c r="N671" i="6"/>
  <c r="K671" i="6"/>
  <c r="O671" i="6"/>
  <c r="G666" i="6"/>
  <c r="I667" i="6"/>
  <c r="M667" i="6"/>
  <c r="J667" i="6"/>
  <c r="N667" i="6"/>
  <c r="G664" i="6"/>
  <c r="J665" i="6"/>
  <c r="N665" i="6"/>
  <c r="K665" i="6"/>
  <c r="O665" i="6"/>
  <c r="X661" i="6"/>
  <c r="X651" i="6"/>
  <c r="X641" i="6"/>
  <c r="I638" i="6"/>
  <c r="M638" i="6"/>
  <c r="G634" i="6"/>
  <c r="J635" i="6"/>
  <c r="N635" i="6"/>
  <c r="K635" i="6"/>
  <c r="O635" i="6"/>
  <c r="L627" i="6"/>
  <c r="X623" i="6"/>
  <c r="X619" i="6"/>
  <c r="M612" i="6"/>
  <c r="I612" i="6"/>
  <c r="S612" i="6" s="1"/>
  <c r="X607" i="6"/>
  <c r="X603" i="6"/>
  <c r="M596" i="6"/>
  <c r="I596" i="6"/>
  <c r="S596" i="6" s="1"/>
  <c r="M593" i="6"/>
  <c r="X591" i="6"/>
  <c r="O589" i="6"/>
  <c r="J581" i="6"/>
  <c r="I581" i="6"/>
  <c r="O581" i="6"/>
  <c r="K581" i="6"/>
  <c r="P581" i="6"/>
  <c r="J577" i="6"/>
  <c r="K577" i="6"/>
  <c r="M577" i="6"/>
  <c r="I574" i="6"/>
  <c r="M574" i="6"/>
  <c r="S575" i="6" s="1"/>
  <c r="J569" i="6"/>
  <c r="K569" i="6"/>
  <c r="M569" i="6"/>
  <c r="I566" i="6"/>
  <c r="M566" i="6"/>
  <c r="S567" i="6" s="1"/>
  <c r="G554" i="6"/>
  <c r="K555" i="6"/>
  <c r="M555" i="6"/>
  <c r="S554" i="6" s="1"/>
  <c r="O555" i="6"/>
  <c r="X553" i="6"/>
  <c r="I542" i="6"/>
  <c r="X541" i="6"/>
  <c r="K506" i="6"/>
  <c r="U506" i="6" s="1"/>
  <c r="O506" i="6"/>
  <c r="H506" i="6"/>
  <c r="L506" i="6"/>
  <c r="P506" i="6"/>
  <c r="I506" i="6"/>
  <c r="J506" i="6"/>
  <c r="G507" i="6"/>
  <c r="N506" i="6"/>
  <c r="G498" i="6"/>
  <c r="J499" i="6"/>
  <c r="K499" i="6"/>
  <c r="O499" i="6"/>
  <c r="N499" i="6"/>
  <c r="G538" i="6"/>
  <c r="K536" i="6"/>
  <c r="O536" i="6"/>
  <c r="J534" i="6"/>
  <c r="N534" i="6"/>
  <c r="G535" i="6"/>
  <c r="H522" i="6"/>
  <c r="L522" i="6"/>
  <c r="P522" i="6"/>
  <c r="G520" i="6"/>
  <c r="J521" i="6"/>
  <c r="J504" i="6"/>
  <c r="N504" i="6"/>
  <c r="G505" i="6"/>
  <c r="K504" i="6"/>
  <c r="U504" i="6" s="1"/>
  <c r="O504" i="6"/>
  <c r="K501" i="6"/>
  <c r="N501" i="6"/>
  <c r="K498" i="6"/>
  <c r="O498" i="6"/>
  <c r="H498" i="6"/>
  <c r="L498" i="6"/>
  <c r="P498" i="6"/>
  <c r="G486" i="6"/>
  <c r="K487" i="6"/>
  <c r="N487" i="6"/>
  <c r="H482" i="6"/>
  <c r="L482" i="6"/>
  <c r="P482" i="6"/>
  <c r="I482" i="6"/>
  <c r="M482" i="6"/>
  <c r="G470" i="6"/>
  <c r="K471" i="6"/>
  <c r="N471" i="6"/>
  <c r="H466" i="6"/>
  <c r="L466" i="6"/>
  <c r="P466" i="6"/>
  <c r="I466" i="6"/>
  <c r="M466" i="6"/>
  <c r="K464" i="6"/>
  <c r="M464" i="6"/>
  <c r="H464" i="6"/>
  <c r="O464" i="6"/>
  <c r="K462" i="6"/>
  <c r="H462" i="6"/>
  <c r="R462" i="6" s="1"/>
  <c r="I462" i="6"/>
  <c r="G463" i="6"/>
  <c r="K454" i="6"/>
  <c r="H454" i="6"/>
  <c r="I454" i="6"/>
  <c r="G455" i="6"/>
  <c r="G453" i="6"/>
  <c r="I452" i="6"/>
  <c r="I449" i="6"/>
  <c r="J431" i="6"/>
  <c r="H431" i="6"/>
  <c r="M431" i="6"/>
  <c r="I431" i="6"/>
  <c r="O431" i="6"/>
  <c r="I424" i="6"/>
  <c r="M424" i="6"/>
  <c r="J423" i="6"/>
  <c r="K423" i="6"/>
  <c r="P423" i="6"/>
  <c r="L423" i="6"/>
  <c r="J413" i="6"/>
  <c r="K413" i="6"/>
  <c r="P413" i="6"/>
  <c r="L413" i="6"/>
  <c r="I392" i="6"/>
  <c r="M392" i="6"/>
  <c r="G380" i="6"/>
  <c r="I381" i="6"/>
  <c r="M381" i="6"/>
  <c r="J381" i="6"/>
  <c r="N381" i="6"/>
  <c r="K381" i="6"/>
  <c r="O381" i="6"/>
  <c r="G358" i="6"/>
  <c r="J359" i="6"/>
  <c r="N359" i="6"/>
  <c r="I359" i="6"/>
  <c r="O359" i="6"/>
  <c r="K359" i="6"/>
  <c r="P359" i="6"/>
  <c r="L359" i="6"/>
  <c r="X311" i="6"/>
  <c r="X303" i="6"/>
  <c r="H285" i="6"/>
  <c r="K285" i="6"/>
  <c r="O285" i="6"/>
  <c r="G284" i="6"/>
  <c r="H478" i="6"/>
  <c r="L478" i="6"/>
  <c r="P478" i="6"/>
  <c r="I478" i="6"/>
  <c r="M478" i="6"/>
  <c r="G466" i="6"/>
  <c r="K467" i="6"/>
  <c r="N467" i="6"/>
  <c r="K458" i="6"/>
  <c r="P458" i="6"/>
  <c r="L458" i="6"/>
  <c r="H449" i="6"/>
  <c r="K449" i="6"/>
  <c r="L449" i="6"/>
  <c r="H441" i="6"/>
  <c r="G440" i="6"/>
  <c r="I441" i="6"/>
  <c r="P441" i="6"/>
  <c r="K441" i="6"/>
  <c r="I436" i="6"/>
  <c r="O436" i="6"/>
  <c r="M430" i="6"/>
  <c r="H430" i="6"/>
  <c r="P430" i="6"/>
  <c r="J429" i="6"/>
  <c r="I429" i="6"/>
  <c r="O429" i="6"/>
  <c r="K429" i="6"/>
  <c r="P429" i="6"/>
  <c r="M426" i="6"/>
  <c r="I426" i="6"/>
  <c r="J425" i="6"/>
  <c r="I425" i="6"/>
  <c r="O425" i="6"/>
  <c r="K425" i="6"/>
  <c r="P425" i="6"/>
  <c r="I418" i="6"/>
  <c r="S418" i="6" s="1"/>
  <c r="M418" i="6"/>
  <c r="J417" i="6"/>
  <c r="K417" i="6"/>
  <c r="P417" i="6"/>
  <c r="L417" i="6"/>
  <c r="G388" i="6"/>
  <c r="I389" i="6"/>
  <c r="M389" i="6"/>
  <c r="J389" i="6"/>
  <c r="N389" i="6"/>
  <c r="K389" i="6"/>
  <c r="O389" i="6"/>
  <c r="I368" i="6"/>
  <c r="M368" i="6"/>
  <c r="X663" i="6"/>
  <c r="S606" i="6"/>
  <c r="S598" i="6"/>
  <c r="H554" i="6"/>
  <c r="L554" i="6"/>
  <c r="P554" i="6"/>
  <c r="K550" i="6"/>
  <c r="O550" i="6"/>
  <c r="U551" i="6" s="1"/>
  <c r="G551" i="6"/>
  <c r="U548" i="6"/>
  <c r="N539" i="6"/>
  <c r="T538" i="6" s="1"/>
  <c r="H538" i="6"/>
  <c r="L538" i="6"/>
  <c r="P538" i="6"/>
  <c r="G537" i="6"/>
  <c r="G536" i="6"/>
  <c r="J537" i="6"/>
  <c r="T537" i="6" s="1"/>
  <c r="M536" i="6"/>
  <c r="H536" i="6"/>
  <c r="L534" i="6"/>
  <c r="K525" i="6"/>
  <c r="U525" i="6" s="1"/>
  <c r="G523" i="6"/>
  <c r="M522" i="6"/>
  <c r="G522" i="6"/>
  <c r="N521" i="6"/>
  <c r="K520" i="6"/>
  <c r="U520" i="6" s="1"/>
  <c r="O520" i="6"/>
  <c r="K517" i="6"/>
  <c r="N517" i="6"/>
  <c r="K514" i="6"/>
  <c r="U514" i="6" s="1"/>
  <c r="O514" i="6"/>
  <c r="H514" i="6"/>
  <c r="L514" i="6"/>
  <c r="P514" i="6"/>
  <c r="G506" i="6"/>
  <c r="J507" i="6"/>
  <c r="K507" i="6"/>
  <c r="P504" i="6"/>
  <c r="H504" i="6"/>
  <c r="O501" i="6"/>
  <c r="I498" i="6"/>
  <c r="G494" i="6"/>
  <c r="K495" i="6"/>
  <c r="N495" i="6"/>
  <c r="H490" i="6"/>
  <c r="L490" i="6"/>
  <c r="P490" i="6"/>
  <c r="I490" i="6"/>
  <c r="M490" i="6"/>
  <c r="O487" i="6"/>
  <c r="J482" i="6"/>
  <c r="G479" i="6"/>
  <c r="G478" i="6"/>
  <c r="K479" i="6"/>
  <c r="N479" i="6"/>
  <c r="K478" i="6"/>
  <c r="U478" i="6" s="1"/>
  <c r="H474" i="6"/>
  <c r="L474" i="6"/>
  <c r="P474" i="6"/>
  <c r="I474" i="6"/>
  <c r="M474" i="6"/>
  <c r="O471" i="6"/>
  <c r="U470" i="6" s="1"/>
  <c r="J466" i="6"/>
  <c r="I464" i="6"/>
  <c r="M462" i="6"/>
  <c r="G459" i="6"/>
  <c r="I459" i="6"/>
  <c r="O459" i="6"/>
  <c r="G458" i="6"/>
  <c r="K459" i="6"/>
  <c r="P459" i="6"/>
  <c r="I458" i="6"/>
  <c r="M454" i="6"/>
  <c r="O452" i="6"/>
  <c r="P449" i="6"/>
  <c r="L442" i="6"/>
  <c r="H442" i="6"/>
  <c r="M442" i="6"/>
  <c r="G443" i="6"/>
  <c r="K440" i="6"/>
  <c r="M440" i="6"/>
  <c r="H440" i="6"/>
  <c r="R440" i="6" s="1"/>
  <c r="O440" i="6"/>
  <c r="R438" i="6"/>
  <c r="G437" i="6"/>
  <c r="L431" i="6"/>
  <c r="L430" i="6"/>
  <c r="M423" i="6"/>
  <c r="I420" i="6"/>
  <c r="S420" i="6" s="1"/>
  <c r="M420" i="6"/>
  <c r="J419" i="6"/>
  <c r="I419" i="6"/>
  <c r="O419" i="6"/>
  <c r="K419" i="6"/>
  <c r="P419" i="6"/>
  <c r="O417" i="6"/>
  <c r="M413" i="6"/>
  <c r="J399" i="6"/>
  <c r="I399" i="6"/>
  <c r="O399" i="6"/>
  <c r="K399" i="6"/>
  <c r="P399" i="6"/>
  <c r="J397" i="6"/>
  <c r="I397" i="6"/>
  <c r="N397" i="6"/>
  <c r="K397" i="6"/>
  <c r="O397" i="6"/>
  <c r="P381" i="6"/>
  <c r="I376" i="6"/>
  <c r="M376" i="6"/>
  <c r="G364" i="6"/>
  <c r="I365" i="6"/>
  <c r="M365" i="6"/>
  <c r="J365" i="6"/>
  <c r="N365" i="6"/>
  <c r="K365" i="6"/>
  <c r="O365" i="6"/>
  <c r="K333" i="6"/>
  <c r="L333" i="6"/>
  <c r="O333" i="6"/>
  <c r="H333" i="6"/>
  <c r="P333" i="6"/>
  <c r="J310" i="6"/>
  <c r="L310" i="6"/>
  <c r="R311" i="6" s="1"/>
  <c r="H310" i="6"/>
  <c r="M310" i="6"/>
  <c r="G311" i="6"/>
  <c r="P310" i="6"/>
  <c r="I310" i="6"/>
  <c r="K310" i="6"/>
  <c r="J302" i="6"/>
  <c r="L302" i="6"/>
  <c r="R303" i="6" s="1"/>
  <c r="H302" i="6"/>
  <c r="M302" i="6"/>
  <c r="G303" i="6"/>
  <c r="P302" i="6"/>
  <c r="I302" i="6"/>
  <c r="K302" i="6"/>
  <c r="X763" i="6"/>
  <c r="X755" i="6"/>
  <c r="X747" i="6"/>
  <c r="X739" i="6"/>
  <c r="X731" i="6"/>
  <c r="X723" i="6"/>
  <c r="X715" i="6"/>
  <c r="X713" i="6"/>
  <c r="O699" i="6"/>
  <c r="K699" i="6"/>
  <c r="O693" i="6"/>
  <c r="K693" i="6"/>
  <c r="J692" i="6"/>
  <c r="O683" i="6"/>
  <c r="K683" i="6"/>
  <c r="O681" i="6"/>
  <c r="K681" i="6"/>
  <c r="O661" i="6"/>
  <c r="K661" i="6"/>
  <c r="O657" i="6"/>
  <c r="K657" i="6"/>
  <c r="O651" i="6"/>
  <c r="K651" i="6"/>
  <c r="X649" i="6"/>
  <c r="O645" i="6"/>
  <c r="K645" i="6"/>
  <c r="O641" i="6"/>
  <c r="K641" i="6"/>
  <c r="X639" i="6"/>
  <c r="X635" i="6"/>
  <c r="O631" i="6"/>
  <c r="K631" i="6"/>
  <c r="X627" i="6"/>
  <c r="O623" i="6"/>
  <c r="K623" i="6"/>
  <c r="O619" i="6"/>
  <c r="K619" i="6"/>
  <c r="X617" i="6"/>
  <c r="O615" i="6"/>
  <c r="K615" i="6"/>
  <c r="O611" i="6"/>
  <c r="K611" i="6"/>
  <c r="X609" i="6"/>
  <c r="O607" i="6"/>
  <c r="K607" i="6"/>
  <c r="O603" i="6"/>
  <c r="K603" i="6"/>
  <c r="X601" i="6"/>
  <c r="O599" i="6"/>
  <c r="K599" i="6"/>
  <c r="O595" i="6"/>
  <c r="K595" i="6"/>
  <c r="X593" i="6"/>
  <c r="O591" i="6"/>
  <c r="K591" i="6"/>
  <c r="O554" i="6"/>
  <c r="J554" i="6"/>
  <c r="N550" i="6"/>
  <c r="I550" i="6"/>
  <c r="H546" i="6"/>
  <c r="L546" i="6"/>
  <c r="P546" i="6"/>
  <c r="G544" i="6"/>
  <c r="J545" i="6"/>
  <c r="O541" i="6"/>
  <c r="J539" i="6"/>
  <c r="N538" i="6"/>
  <c r="I538" i="6"/>
  <c r="O537" i="6"/>
  <c r="L536" i="6"/>
  <c r="P534" i="6"/>
  <c r="K534" i="6"/>
  <c r="G530" i="6"/>
  <c r="K528" i="6"/>
  <c r="O528" i="6"/>
  <c r="J526" i="6"/>
  <c r="N526" i="6"/>
  <c r="G527" i="6"/>
  <c r="J525" i="6"/>
  <c r="G524" i="6"/>
  <c r="O523" i="6"/>
  <c r="K522" i="6"/>
  <c r="K521" i="6"/>
  <c r="N520" i="6"/>
  <c r="I520" i="6"/>
  <c r="G515" i="6"/>
  <c r="G514" i="6"/>
  <c r="J515" i="6"/>
  <c r="K515" i="6"/>
  <c r="J514" i="6"/>
  <c r="M504" i="6"/>
  <c r="J501" i="6"/>
  <c r="G500" i="6"/>
  <c r="N498" i="6"/>
  <c r="G491" i="6"/>
  <c r="G490" i="6"/>
  <c r="K491" i="6"/>
  <c r="N491" i="6"/>
  <c r="K490" i="6"/>
  <c r="U490" i="6" s="1"/>
  <c r="J487" i="6"/>
  <c r="H486" i="6"/>
  <c r="L486" i="6"/>
  <c r="P486" i="6"/>
  <c r="I486" i="6"/>
  <c r="M486" i="6"/>
  <c r="O482" i="6"/>
  <c r="J478" i="6"/>
  <c r="G475" i="6"/>
  <c r="G474" i="6"/>
  <c r="K475" i="6"/>
  <c r="N475" i="6"/>
  <c r="T474" i="6" s="1"/>
  <c r="K474" i="6"/>
  <c r="U474" i="6" s="1"/>
  <c r="J471" i="6"/>
  <c r="H470" i="6"/>
  <c r="L470" i="6"/>
  <c r="P470" i="6"/>
  <c r="I470" i="6"/>
  <c r="M470" i="6"/>
  <c r="O467" i="6"/>
  <c r="O466" i="6"/>
  <c r="G465" i="6"/>
  <c r="H465" i="6"/>
  <c r="R465" i="6" s="1"/>
  <c r="G464" i="6"/>
  <c r="I465" i="6"/>
  <c r="P465" i="6"/>
  <c r="K465" i="6"/>
  <c r="U463" i="6"/>
  <c r="M459" i="6"/>
  <c r="H458" i="6"/>
  <c r="R458" i="6" s="1"/>
  <c r="K456" i="6"/>
  <c r="L456" i="6"/>
  <c r="R457" i="6" s="1"/>
  <c r="G457" i="6"/>
  <c r="M456" i="6"/>
  <c r="O449" i="6"/>
  <c r="I442" i="6"/>
  <c r="O441" i="6"/>
  <c r="L440" i="6"/>
  <c r="K431" i="6"/>
  <c r="I430" i="6"/>
  <c r="M429" i="6"/>
  <c r="L426" i="6"/>
  <c r="M425" i="6"/>
  <c r="I423" i="6"/>
  <c r="J421" i="6"/>
  <c r="I421" i="6"/>
  <c r="O421" i="6"/>
  <c r="K421" i="6"/>
  <c r="P421" i="6"/>
  <c r="M417" i="6"/>
  <c r="X415" i="6"/>
  <c r="I413" i="6"/>
  <c r="I412" i="6"/>
  <c r="M412" i="6"/>
  <c r="J411" i="6"/>
  <c r="K411" i="6"/>
  <c r="P411" i="6"/>
  <c r="L411" i="6"/>
  <c r="G394" i="6"/>
  <c r="J395" i="6"/>
  <c r="N395" i="6"/>
  <c r="K395" i="6"/>
  <c r="O395" i="6"/>
  <c r="P389" i="6"/>
  <c r="I384" i="6"/>
  <c r="M384" i="6"/>
  <c r="L381" i="6"/>
  <c r="G372" i="6"/>
  <c r="I373" i="6"/>
  <c r="M373" i="6"/>
  <c r="J373" i="6"/>
  <c r="N373" i="6"/>
  <c r="K373" i="6"/>
  <c r="O373" i="6"/>
  <c r="M359" i="6"/>
  <c r="J328" i="6"/>
  <c r="K328" i="6"/>
  <c r="P328" i="6"/>
  <c r="L328" i="6"/>
  <c r="R329" i="6" s="1"/>
  <c r="O328" i="6"/>
  <c r="H328" i="6"/>
  <c r="I328" i="6"/>
  <c r="G329" i="6"/>
  <c r="J276" i="6"/>
  <c r="K276" i="6"/>
  <c r="P276" i="6"/>
  <c r="L276" i="6"/>
  <c r="J268" i="6"/>
  <c r="L268" i="6"/>
  <c r="P268" i="6"/>
  <c r="H268" i="6"/>
  <c r="M268" i="6"/>
  <c r="J266" i="6"/>
  <c r="L266" i="6"/>
  <c r="H266" i="6"/>
  <c r="M266" i="6"/>
  <c r="G267" i="6"/>
  <c r="J264" i="6"/>
  <c r="L264" i="6"/>
  <c r="R265" i="6" s="1"/>
  <c r="H264" i="6"/>
  <c r="M264" i="6"/>
  <c r="G265" i="6"/>
  <c r="J258" i="6"/>
  <c r="L258" i="6"/>
  <c r="R259" i="6" s="1"/>
  <c r="H258" i="6"/>
  <c r="M258" i="6"/>
  <c r="G259" i="6"/>
  <c r="J229" i="6"/>
  <c r="T229" i="6" s="1"/>
  <c r="K229" i="6"/>
  <c r="M229" i="6"/>
  <c r="O229" i="6"/>
  <c r="N217" i="6"/>
  <c r="M217" i="6"/>
  <c r="K172" i="6"/>
  <c r="L172" i="6"/>
  <c r="G173" i="6"/>
  <c r="M172" i="6"/>
  <c r="S173" i="6" s="1"/>
  <c r="O172" i="6"/>
  <c r="U173" i="6" s="1"/>
  <c r="H172" i="6"/>
  <c r="R172" i="6" s="1"/>
  <c r="G102" i="6"/>
  <c r="I103" i="6"/>
  <c r="M103" i="6"/>
  <c r="S102" i="6" s="1"/>
  <c r="J103" i="6"/>
  <c r="N103" i="6"/>
  <c r="T102" i="6" s="1"/>
  <c r="K103" i="6"/>
  <c r="L103" i="6"/>
  <c r="O103" i="6"/>
  <c r="P103" i="6"/>
  <c r="G44" i="6"/>
  <c r="H45" i="6"/>
  <c r="R45" i="6" s="1"/>
  <c r="M45" i="6"/>
  <c r="I45" i="6"/>
  <c r="O45" i="6"/>
  <c r="K45" i="6"/>
  <c r="P45" i="6"/>
  <c r="L45" i="6"/>
  <c r="J355" i="6"/>
  <c r="N355" i="6"/>
  <c r="L349" i="6"/>
  <c r="M349" i="6"/>
  <c r="H345" i="6"/>
  <c r="I345" i="6"/>
  <c r="P345" i="6"/>
  <c r="K345" i="6"/>
  <c r="K334" i="6"/>
  <c r="O334" i="6"/>
  <c r="H334" i="6"/>
  <c r="L334" i="6"/>
  <c r="P334" i="6"/>
  <c r="K329" i="6"/>
  <c r="G328" i="6"/>
  <c r="L329" i="6"/>
  <c r="J322" i="6"/>
  <c r="L322" i="6"/>
  <c r="P322" i="6"/>
  <c r="H322" i="6"/>
  <c r="M322" i="6"/>
  <c r="K312" i="6"/>
  <c r="O312" i="6"/>
  <c r="H312" i="6"/>
  <c r="L312" i="6"/>
  <c r="P312" i="6"/>
  <c r="J304" i="6"/>
  <c r="L304" i="6"/>
  <c r="R305" i="6" s="1"/>
  <c r="H304" i="6"/>
  <c r="M304" i="6"/>
  <c r="G305" i="6"/>
  <c r="G277" i="6"/>
  <c r="H277" i="6"/>
  <c r="O277" i="6"/>
  <c r="G276" i="6"/>
  <c r="I276" i="6"/>
  <c r="G269" i="6"/>
  <c r="G268" i="6"/>
  <c r="O269" i="6"/>
  <c r="K268" i="6"/>
  <c r="K266" i="6"/>
  <c r="K264" i="6"/>
  <c r="H261" i="6"/>
  <c r="R261" i="6" s="1"/>
  <c r="P261" i="6"/>
  <c r="K261" i="6"/>
  <c r="U261" i="6" s="1"/>
  <c r="I258" i="6"/>
  <c r="H251" i="6"/>
  <c r="P251" i="6"/>
  <c r="K251" i="6"/>
  <c r="L251" i="6"/>
  <c r="M226" i="6"/>
  <c r="S227" i="6" s="1"/>
  <c r="O226" i="6"/>
  <c r="J226" i="6"/>
  <c r="J221" i="6"/>
  <c r="K221" i="6"/>
  <c r="M221" i="6"/>
  <c r="S220" i="6" s="1"/>
  <c r="O221" i="6"/>
  <c r="U220" i="6" s="1"/>
  <c r="G213" i="6"/>
  <c r="K212" i="6"/>
  <c r="K207" i="6"/>
  <c r="J207" i="6"/>
  <c r="M207" i="6"/>
  <c r="N207" i="6"/>
  <c r="T206" i="6" s="1"/>
  <c r="G206" i="6"/>
  <c r="I172" i="6"/>
  <c r="P163" i="6"/>
  <c r="L163" i="6"/>
  <c r="R162" i="6" s="1"/>
  <c r="H156" i="6"/>
  <c r="P156" i="6"/>
  <c r="I156" i="6"/>
  <c r="L156" i="6"/>
  <c r="M156" i="6"/>
  <c r="S157" i="6" s="1"/>
  <c r="S559" i="6"/>
  <c r="X555" i="6"/>
  <c r="G519" i="6"/>
  <c r="N518" i="6"/>
  <c r="J513" i="6"/>
  <c r="G511" i="6"/>
  <c r="N510" i="6"/>
  <c r="T511" i="6" s="1"/>
  <c r="J505" i="6"/>
  <c r="G503" i="6"/>
  <c r="N502" i="6"/>
  <c r="T503" i="6" s="1"/>
  <c r="J497" i="6"/>
  <c r="O496" i="6"/>
  <c r="J493" i="6"/>
  <c r="O492" i="6"/>
  <c r="J489" i="6"/>
  <c r="T489" i="6" s="1"/>
  <c r="O488" i="6"/>
  <c r="U489" i="6" s="1"/>
  <c r="J485" i="6"/>
  <c r="O484" i="6"/>
  <c r="U485" i="6" s="1"/>
  <c r="J481" i="6"/>
  <c r="O480" i="6"/>
  <c r="J477" i="6"/>
  <c r="O476" i="6"/>
  <c r="J473" i="6"/>
  <c r="T473" i="6" s="1"/>
  <c r="O472" i="6"/>
  <c r="J469" i="6"/>
  <c r="T469" i="6" s="1"/>
  <c r="O468" i="6"/>
  <c r="U469" i="6" s="1"/>
  <c r="X465" i="6"/>
  <c r="P457" i="6"/>
  <c r="I457" i="6"/>
  <c r="G456" i="6"/>
  <c r="K447" i="6"/>
  <c r="X441" i="6"/>
  <c r="K439" i="6"/>
  <c r="U439" i="6" s="1"/>
  <c r="M435" i="6"/>
  <c r="S434" i="6" s="1"/>
  <c r="X435" i="6"/>
  <c r="P434" i="6"/>
  <c r="G433" i="6"/>
  <c r="L432" i="6"/>
  <c r="O427" i="6"/>
  <c r="I427" i="6"/>
  <c r="X427" i="6"/>
  <c r="X421" i="6"/>
  <c r="X419" i="6"/>
  <c r="O407" i="6"/>
  <c r="I407" i="6"/>
  <c r="O401" i="6"/>
  <c r="I401" i="6"/>
  <c r="X399" i="6"/>
  <c r="X397" i="6"/>
  <c r="M393" i="6"/>
  <c r="I393" i="6"/>
  <c r="X389" i="6"/>
  <c r="O387" i="6"/>
  <c r="K387" i="6"/>
  <c r="M385" i="6"/>
  <c r="I385" i="6"/>
  <c r="X381" i="6"/>
  <c r="O379" i="6"/>
  <c r="K379" i="6"/>
  <c r="M377" i="6"/>
  <c r="I377" i="6"/>
  <c r="X373" i="6"/>
  <c r="O371" i="6"/>
  <c r="K371" i="6"/>
  <c r="M369" i="6"/>
  <c r="I369" i="6"/>
  <c r="S366" i="6"/>
  <c r="X365" i="6"/>
  <c r="O363" i="6"/>
  <c r="N361" i="6"/>
  <c r="P355" i="6"/>
  <c r="K355" i="6"/>
  <c r="U355" i="6" s="1"/>
  <c r="X353" i="6"/>
  <c r="P348" i="6"/>
  <c r="I348" i="6"/>
  <c r="L346" i="6"/>
  <c r="H346" i="6"/>
  <c r="R346" i="6" s="1"/>
  <c r="M346" i="6"/>
  <c r="K344" i="6"/>
  <c r="M344" i="6"/>
  <c r="H344" i="6"/>
  <c r="R344" i="6" s="1"/>
  <c r="O344" i="6"/>
  <c r="K338" i="6"/>
  <c r="O338" i="6"/>
  <c r="H338" i="6"/>
  <c r="R338" i="6" s="1"/>
  <c r="L338" i="6"/>
  <c r="P338" i="6"/>
  <c r="H336" i="6"/>
  <c r="L336" i="6"/>
  <c r="P336" i="6"/>
  <c r="I336" i="6"/>
  <c r="M336" i="6"/>
  <c r="G335" i="6"/>
  <c r="H335" i="6"/>
  <c r="P335" i="6"/>
  <c r="K335" i="6"/>
  <c r="J334" i="6"/>
  <c r="P329" i="6"/>
  <c r="G323" i="6"/>
  <c r="G322" i="6"/>
  <c r="K323" i="6"/>
  <c r="L323" i="6"/>
  <c r="K322" i="6"/>
  <c r="U322" i="6" s="1"/>
  <c r="K321" i="6"/>
  <c r="J318" i="6"/>
  <c r="H318" i="6"/>
  <c r="M318" i="6"/>
  <c r="G319" i="6"/>
  <c r="I318" i="6"/>
  <c r="O318" i="6"/>
  <c r="G313" i="6"/>
  <c r="H313" i="6"/>
  <c r="P313" i="6"/>
  <c r="K313" i="6"/>
  <c r="J312" i="6"/>
  <c r="J306" i="6"/>
  <c r="L306" i="6"/>
  <c r="H306" i="6"/>
  <c r="M306" i="6"/>
  <c r="G307" i="6"/>
  <c r="K304" i="6"/>
  <c r="J298" i="6"/>
  <c r="L298" i="6"/>
  <c r="H298" i="6"/>
  <c r="M298" i="6"/>
  <c r="G299" i="6"/>
  <c r="J296" i="6"/>
  <c r="L296" i="6"/>
  <c r="H296" i="6"/>
  <c r="R296" i="6" s="1"/>
  <c r="M296" i="6"/>
  <c r="G297" i="6"/>
  <c r="J294" i="6"/>
  <c r="L294" i="6"/>
  <c r="H294" i="6"/>
  <c r="M294" i="6"/>
  <c r="G295" i="6"/>
  <c r="J292" i="6"/>
  <c r="L292" i="6"/>
  <c r="H292" i="6"/>
  <c r="R292" i="6" s="1"/>
  <c r="M292" i="6"/>
  <c r="G293" i="6"/>
  <c r="J290" i="6"/>
  <c r="L290" i="6"/>
  <c r="H290" i="6"/>
  <c r="M290" i="6"/>
  <c r="G291" i="6"/>
  <c r="J286" i="6"/>
  <c r="K286" i="6"/>
  <c r="O286" i="6"/>
  <c r="L286" i="6"/>
  <c r="P286" i="6"/>
  <c r="H276" i="6"/>
  <c r="H275" i="6"/>
  <c r="R275" i="6" s="1"/>
  <c r="K275" i="6"/>
  <c r="O275" i="6"/>
  <c r="I268" i="6"/>
  <c r="I266" i="6"/>
  <c r="I264" i="6"/>
  <c r="P258" i="6"/>
  <c r="J254" i="6"/>
  <c r="K254" i="6"/>
  <c r="U254" i="6" s="1"/>
  <c r="P254" i="6"/>
  <c r="L254" i="6"/>
  <c r="R255" i="6" s="1"/>
  <c r="X253" i="6"/>
  <c r="K250" i="6"/>
  <c r="U250" i="6" s="1"/>
  <c r="O250" i="6"/>
  <c r="H250" i="6"/>
  <c r="L250" i="6"/>
  <c r="P250" i="6"/>
  <c r="I250" i="6"/>
  <c r="M250" i="6"/>
  <c r="J198" i="6"/>
  <c r="N198" i="6"/>
  <c r="X449" i="6"/>
  <c r="X423" i="6"/>
  <c r="X417" i="6"/>
  <c r="X413" i="6"/>
  <c r="X411" i="6"/>
  <c r="X395" i="6"/>
  <c r="N387" i="6"/>
  <c r="J387" i="6"/>
  <c r="X387" i="6"/>
  <c r="N379" i="6"/>
  <c r="J379" i="6"/>
  <c r="X379" i="6"/>
  <c r="N371" i="6"/>
  <c r="J371" i="6"/>
  <c r="X371" i="6"/>
  <c r="G362" i="6"/>
  <c r="I363" i="6"/>
  <c r="M363" i="6"/>
  <c r="G360" i="6"/>
  <c r="K361" i="6"/>
  <c r="O361" i="6"/>
  <c r="I358" i="6"/>
  <c r="M358" i="6"/>
  <c r="X357" i="6"/>
  <c r="O355" i="6"/>
  <c r="I355" i="6"/>
  <c r="X355" i="6"/>
  <c r="G346" i="6"/>
  <c r="I347" i="6"/>
  <c r="S347" i="6" s="1"/>
  <c r="O347" i="6"/>
  <c r="U346" i="6" s="1"/>
  <c r="K347" i="6"/>
  <c r="P347" i="6"/>
  <c r="O345" i="6"/>
  <c r="H340" i="6"/>
  <c r="L340" i="6"/>
  <c r="P340" i="6"/>
  <c r="I340" i="6"/>
  <c r="M340" i="6"/>
  <c r="H339" i="6"/>
  <c r="P339" i="6"/>
  <c r="K339" i="6"/>
  <c r="I334" i="6"/>
  <c r="H332" i="6"/>
  <c r="L332" i="6"/>
  <c r="P332" i="6"/>
  <c r="I332" i="6"/>
  <c r="M332" i="6"/>
  <c r="O329" i="6"/>
  <c r="J326" i="6"/>
  <c r="L326" i="6"/>
  <c r="H326" i="6"/>
  <c r="M326" i="6"/>
  <c r="G327" i="6"/>
  <c r="H325" i="6"/>
  <c r="R325" i="6" s="1"/>
  <c r="P325" i="6"/>
  <c r="K325" i="6"/>
  <c r="U325" i="6" s="1"/>
  <c r="I322" i="6"/>
  <c r="I312" i="6"/>
  <c r="J308" i="6"/>
  <c r="L308" i="6"/>
  <c r="R309" i="6" s="1"/>
  <c r="H308" i="6"/>
  <c r="R308" i="6" s="1"/>
  <c r="M308" i="6"/>
  <c r="G309" i="6"/>
  <c r="I304" i="6"/>
  <c r="J300" i="6"/>
  <c r="L300" i="6"/>
  <c r="R301" i="6" s="1"/>
  <c r="H300" i="6"/>
  <c r="M300" i="6"/>
  <c r="G301" i="6"/>
  <c r="H287" i="6"/>
  <c r="P287" i="6"/>
  <c r="G286" i="6"/>
  <c r="K287" i="6"/>
  <c r="H278" i="6"/>
  <c r="L278" i="6"/>
  <c r="P278" i="6"/>
  <c r="I278" i="6"/>
  <c r="M278" i="6"/>
  <c r="X277" i="6"/>
  <c r="O276" i="6"/>
  <c r="U277" i="6" s="1"/>
  <c r="J270" i="6"/>
  <c r="L270" i="6"/>
  <c r="H270" i="6"/>
  <c r="M270" i="6"/>
  <c r="G271" i="6"/>
  <c r="X269" i="6"/>
  <c r="O268" i="6"/>
  <c r="U269" i="6" s="1"/>
  <c r="P266" i="6"/>
  <c r="P264" i="6"/>
  <c r="O261" i="6"/>
  <c r="O258" i="6"/>
  <c r="K255" i="6"/>
  <c r="U255" i="6" s="1"/>
  <c r="G254" i="6"/>
  <c r="L255" i="6"/>
  <c r="K226" i="6"/>
  <c r="M192" i="6"/>
  <c r="G193" i="6"/>
  <c r="I192" i="6"/>
  <c r="S192" i="6" s="1"/>
  <c r="N192" i="6"/>
  <c r="J192" i="6"/>
  <c r="K192" i="6"/>
  <c r="U192" i="6" s="1"/>
  <c r="G182" i="6"/>
  <c r="J183" i="6"/>
  <c r="O183" i="6"/>
  <c r="K183" i="6"/>
  <c r="M183" i="6"/>
  <c r="S182" i="6" s="1"/>
  <c r="N183" i="6"/>
  <c r="G100" i="6"/>
  <c r="J101" i="6"/>
  <c r="N101" i="6"/>
  <c r="K101" i="6"/>
  <c r="O101" i="6"/>
  <c r="I101" i="6"/>
  <c r="L101" i="6"/>
  <c r="M101" i="6"/>
  <c r="P101" i="6"/>
  <c r="G211" i="6"/>
  <c r="K210" i="6"/>
  <c r="U197" i="6"/>
  <c r="G184" i="6"/>
  <c r="K185" i="6"/>
  <c r="M185" i="6"/>
  <c r="G178" i="6"/>
  <c r="K179" i="6"/>
  <c r="M179" i="6"/>
  <c r="H165" i="6"/>
  <c r="G164" i="6"/>
  <c r="I165" i="6"/>
  <c r="P165" i="6"/>
  <c r="K165" i="6"/>
  <c r="G126" i="6"/>
  <c r="I127" i="6"/>
  <c r="M127" i="6"/>
  <c r="J127" i="6"/>
  <c r="N127" i="6"/>
  <c r="T126" i="6" s="1"/>
  <c r="K127" i="6"/>
  <c r="O127" i="6"/>
  <c r="X331" i="6"/>
  <c r="U314" i="6"/>
  <c r="P284" i="6"/>
  <c r="K284" i="6"/>
  <c r="K283" i="6"/>
  <c r="P274" i="6"/>
  <c r="K274" i="6"/>
  <c r="K273" i="6"/>
  <c r="U263" i="6"/>
  <c r="P260" i="6"/>
  <c r="K260" i="6"/>
  <c r="P257" i="6"/>
  <c r="X257" i="6"/>
  <c r="G253" i="6"/>
  <c r="M252" i="6"/>
  <c r="H252" i="6"/>
  <c r="X249" i="6"/>
  <c r="K248" i="6"/>
  <c r="U248" i="6" s="1"/>
  <c r="P248" i="6"/>
  <c r="G249" i="6"/>
  <c r="J246" i="6"/>
  <c r="M240" i="6"/>
  <c r="S241" i="6" s="1"/>
  <c r="G241" i="6"/>
  <c r="X239" i="6"/>
  <c r="I233" i="6"/>
  <c r="J232" i="6"/>
  <c r="O232" i="6"/>
  <c r="J231" i="6"/>
  <c r="G230" i="6"/>
  <c r="G226" i="6"/>
  <c r="I224" i="6"/>
  <c r="S224" i="6" s="1"/>
  <c r="N224" i="6"/>
  <c r="X223" i="6"/>
  <c r="X213" i="6"/>
  <c r="K199" i="6"/>
  <c r="M194" i="6"/>
  <c r="S195" i="6" s="1"/>
  <c r="O185" i="6"/>
  <c r="O179" i="6"/>
  <c r="G171" i="6"/>
  <c r="I170" i="6"/>
  <c r="K164" i="6"/>
  <c r="M164" i="6"/>
  <c r="H164" i="6"/>
  <c r="R164" i="6" s="1"/>
  <c r="O164" i="6"/>
  <c r="I160" i="6"/>
  <c r="O160" i="6"/>
  <c r="J159" i="6"/>
  <c r="K159" i="6"/>
  <c r="P159" i="6"/>
  <c r="L159" i="6"/>
  <c r="J153" i="6"/>
  <c r="K153" i="6"/>
  <c r="P153" i="6"/>
  <c r="L153" i="6"/>
  <c r="I61" i="6"/>
  <c r="H61" i="6"/>
  <c r="P61" i="6"/>
  <c r="K61" i="6"/>
  <c r="O61" i="6"/>
  <c r="L61" i="6"/>
  <c r="X359" i="6"/>
  <c r="L353" i="6"/>
  <c r="U352" i="6"/>
  <c r="X347" i="6"/>
  <c r="M342" i="6"/>
  <c r="G331" i="6"/>
  <c r="M330" i="6"/>
  <c r="H330" i="6"/>
  <c r="L327" i="6"/>
  <c r="G315" i="6"/>
  <c r="N314" i="6"/>
  <c r="I314" i="6"/>
  <c r="X313" i="6"/>
  <c r="O311" i="6"/>
  <c r="O309" i="6"/>
  <c r="O307" i="6"/>
  <c r="U306" i="6" s="1"/>
  <c r="O305" i="6"/>
  <c r="O303" i="6"/>
  <c r="O301" i="6"/>
  <c r="O299" i="6"/>
  <c r="U298" i="6" s="1"/>
  <c r="L252" i="6"/>
  <c r="R253" i="6" s="1"/>
  <c r="G246" i="6"/>
  <c r="M247" i="6"/>
  <c r="S246" i="6" s="1"/>
  <c r="G234" i="6"/>
  <c r="I235" i="6"/>
  <c r="S235" i="6" s="1"/>
  <c r="T233" i="6"/>
  <c r="I228" i="6"/>
  <c r="O228" i="6"/>
  <c r="I225" i="6"/>
  <c r="S225" i="6" s="1"/>
  <c r="J225" i="6"/>
  <c r="J216" i="6"/>
  <c r="O216" i="6"/>
  <c r="G214" i="6"/>
  <c r="J215" i="6"/>
  <c r="O215" i="6"/>
  <c r="M210" i="6"/>
  <c r="X205" i="6"/>
  <c r="X203" i="6"/>
  <c r="K202" i="6"/>
  <c r="G203" i="6"/>
  <c r="I201" i="6"/>
  <c r="O201" i="6"/>
  <c r="U200" i="6" s="1"/>
  <c r="I200" i="6"/>
  <c r="N200" i="6"/>
  <c r="T201" i="6" s="1"/>
  <c r="J199" i="6"/>
  <c r="O199" i="6"/>
  <c r="G195" i="6"/>
  <c r="K194" i="6"/>
  <c r="N185" i="6"/>
  <c r="G180" i="6"/>
  <c r="K181" i="6"/>
  <c r="M181" i="6"/>
  <c r="N179" i="6"/>
  <c r="I176" i="6"/>
  <c r="O176" i="6"/>
  <c r="K174" i="6"/>
  <c r="P174" i="6"/>
  <c r="G175" i="6"/>
  <c r="L174" i="6"/>
  <c r="O165" i="6"/>
  <c r="M158" i="6"/>
  <c r="S159" i="6" s="1"/>
  <c r="H158" i="6"/>
  <c r="I158" i="6"/>
  <c r="J157" i="6"/>
  <c r="K157" i="6"/>
  <c r="P157" i="6"/>
  <c r="L157" i="6"/>
  <c r="G138" i="6"/>
  <c r="I139" i="6"/>
  <c r="S139" i="6" s="1"/>
  <c r="M139" i="6"/>
  <c r="J139" i="6"/>
  <c r="N139" i="6"/>
  <c r="T138" i="6" s="1"/>
  <c r="K139" i="6"/>
  <c r="O139" i="6"/>
  <c r="G134" i="6"/>
  <c r="I135" i="6"/>
  <c r="M135" i="6"/>
  <c r="J135" i="6"/>
  <c r="N135" i="6"/>
  <c r="T134" i="6" s="1"/>
  <c r="K135" i="6"/>
  <c r="O135" i="6"/>
  <c r="G130" i="6"/>
  <c r="I131" i="6"/>
  <c r="M131" i="6"/>
  <c r="J131" i="6"/>
  <c r="N131" i="6"/>
  <c r="K131" i="6"/>
  <c r="O131" i="6"/>
  <c r="P127" i="6"/>
  <c r="J94" i="6"/>
  <c r="P94" i="6"/>
  <c r="G90" i="6"/>
  <c r="I91" i="6"/>
  <c r="M91" i="6"/>
  <c r="J91" i="6"/>
  <c r="N91" i="6"/>
  <c r="K91" i="6"/>
  <c r="L91" i="6"/>
  <c r="O91" i="6"/>
  <c r="K84" i="6"/>
  <c r="H84" i="6"/>
  <c r="R84" i="6" s="1"/>
  <c r="M84" i="6"/>
  <c r="N84" i="6"/>
  <c r="T85" i="6" s="1"/>
  <c r="I84" i="6"/>
  <c r="P84" i="6"/>
  <c r="J84" i="6"/>
  <c r="L84" i="6"/>
  <c r="R85" i="6" s="1"/>
  <c r="X167" i="6"/>
  <c r="X151" i="6"/>
  <c r="P150" i="6"/>
  <c r="H150" i="6"/>
  <c r="X149" i="6"/>
  <c r="N141" i="6"/>
  <c r="T140" i="6" s="1"/>
  <c r="J141" i="6"/>
  <c r="P140" i="6"/>
  <c r="H140" i="6"/>
  <c r="R140" i="6" s="1"/>
  <c r="N137" i="6"/>
  <c r="J137" i="6"/>
  <c r="P136" i="6"/>
  <c r="H136" i="6"/>
  <c r="R136" i="6" s="1"/>
  <c r="J124" i="6"/>
  <c r="I124" i="6"/>
  <c r="S124" i="6" s="1"/>
  <c r="X123" i="6"/>
  <c r="J120" i="6"/>
  <c r="I120" i="6"/>
  <c r="X119" i="6"/>
  <c r="X111" i="6"/>
  <c r="X107" i="6"/>
  <c r="K106" i="6"/>
  <c r="H106" i="6"/>
  <c r="R106" i="6" s="1"/>
  <c r="M106" i="6"/>
  <c r="S107" i="6" s="1"/>
  <c r="I106" i="6"/>
  <c r="S106" i="6" s="1"/>
  <c r="N106" i="6"/>
  <c r="G94" i="6"/>
  <c r="I95" i="6"/>
  <c r="M95" i="6"/>
  <c r="J95" i="6"/>
  <c r="N95" i="6"/>
  <c r="G88" i="6"/>
  <c r="I89" i="6"/>
  <c r="M89" i="6"/>
  <c r="J89" i="6"/>
  <c r="N89" i="6"/>
  <c r="K86" i="6"/>
  <c r="H86" i="6"/>
  <c r="R86" i="6" s="1"/>
  <c r="M86" i="6"/>
  <c r="S87" i="6" s="1"/>
  <c r="I86" i="6"/>
  <c r="N86" i="6"/>
  <c r="T87" i="6" s="1"/>
  <c r="I82" i="6"/>
  <c r="P82" i="6"/>
  <c r="H82" i="6"/>
  <c r="K82" i="6"/>
  <c r="G83" i="6"/>
  <c r="K60" i="6"/>
  <c r="O60" i="6"/>
  <c r="H60" i="6"/>
  <c r="L60" i="6"/>
  <c r="R61" i="6" s="1"/>
  <c r="P60" i="6"/>
  <c r="N60" i="6"/>
  <c r="I60" i="6"/>
  <c r="X237" i="6"/>
  <c r="X233" i="6"/>
  <c r="X231" i="6"/>
  <c r="X227" i="6"/>
  <c r="X217" i="6"/>
  <c r="X207" i="6"/>
  <c r="X189" i="6"/>
  <c r="X185" i="6"/>
  <c r="X181" i="6"/>
  <c r="X179" i="6"/>
  <c r="G167" i="6"/>
  <c r="M166" i="6"/>
  <c r="S167" i="6" s="1"/>
  <c r="L155" i="6"/>
  <c r="X153" i="6"/>
  <c r="M150" i="6"/>
  <c r="S151" i="6" s="1"/>
  <c r="L145" i="6"/>
  <c r="I144" i="6"/>
  <c r="L143" i="6"/>
  <c r="I142" i="6"/>
  <c r="M141" i="6"/>
  <c r="I141" i="6"/>
  <c r="M140" i="6"/>
  <c r="I138" i="6"/>
  <c r="M137" i="6"/>
  <c r="S136" i="6" s="1"/>
  <c r="I137" i="6"/>
  <c r="M136" i="6"/>
  <c r="I134" i="6"/>
  <c r="M133" i="6"/>
  <c r="I133" i="6"/>
  <c r="M132" i="6"/>
  <c r="I130" i="6"/>
  <c r="M129" i="6"/>
  <c r="I129" i="6"/>
  <c r="M128" i="6"/>
  <c r="I126" i="6"/>
  <c r="G124" i="6"/>
  <c r="K125" i="6"/>
  <c r="L124" i="6"/>
  <c r="J122" i="6"/>
  <c r="M122" i="6"/>
  <c r="G120" i="6"/>
  <c r="K121" i="6"/>
  <c r="O121" i="6"/>
  <c r="L120" i="6"/>
  <c r="N117" i="6"/>
  <c r="T116" i="6" s="1"/>
  <c r="O115" i="6"/>
  <c r="K108" i="6"/>
  <c r="L108" i="6"/>
  <c r="R109" i="6" s="1"/>
  <c r="H108" i="6"/>
  <c r="M108" i="6"/>
  <c r="S109" i="6" s="1"/>
  <c r="L106" i="6"/>
  <c r="R107" i="6" s="1"/>
  <c r="X99" i="6"/>
  <c r="K98" i="6"/>
  <c r="H98" i="6"/>
  <c r="R98" i="6" s="1"/>
  <c r="M98" i="6"/>
  <c r="I98" i="6"/>
  <c r="S98" i="6" s="1"/>
  <c r="N98" i="6"/>
  <c r="O95" i="6"/>
  <c r="O89" i="6"/>
  <c r="L88" i="6"/>
  <c r="R89" i="6" s="1"/>
  <c r="P88" i="6"/>
  <c r="H88" i="6"/>
  <c r="L86" i="6"/>
  <c r="O82" i="6"/>
  <c r="U83" i="6" s="1"/>
  <c r="H81" i="6"/>
  <c r="G80" i="6"/>
  <c r="O81" i="6"/>
  <c r="I81" i="6"/>
  <c r="L81" i="6"/>
  <c r="K78" i="6"/>
  <c r="U78" i="6" s="1"/>
  <c r="P78" i="6"/>
  <c r="G79" i="6"/>
  <c r="M78" i="6"/>
  <c r="S79" i="6" s="1"/>
  <c r="H78" i="6"/>
  <c r="R78" i="6" s="1"/>
  <c r="O78" i="6"/>
  <c r="M60" i="6"/>
  <c r="R138" i="6"/>
  <c r="P130" i="6"/>
  <c r="H130" i="6"/>
  <c r="R130" i="6" s="1"/>
  <c r="P126" i="6"/>
  <c r="H126" i="6"/>
  <c r="R126" i="6" s="1"/>
  <c r="H124" i="6"/>
  <c r="H120" i="6"/>
  <c r="G116" i="6"/>
  <c r="K117" i="6"/>
  <c r="O117" i="6"/>
  <c r="G114" i="6"/>
  <c r="I115" i="6"/>
  <c r="M115" i="6"/>
  <c r="J108" i="6"/>
  <c r="J106" i="6"/>
  <c r="K100" i="6"/>
  <c r="L100" i="6"/>
  <c r="R101" i="6" s="1"/>
  <c r="H100" i="6"/>
  <c r="M100" i="6"/>
  <c r="L98" i="6"/>
  <c r="R99" i="6" s="1"/>
  <c r="L95" i="6"/>
  <c r="J90" i="6"/>
  <c r="P90" i="6"/>
  <c r="L89" i="6"/>
  <c r="M88" i="6"/>
  <c r="J86" i="6"/>
  <c r="M82" i="6"/>
  <c r="I78" i="6"/>
  <c r="S78" i="6" s="1"/>
  <c r="H73" i="6"/>
  <c r="R73" i="6" s="1"/>
  <c r="O73" i="6"/>
  <c r="U72" i="6" s="1"/>
  <c r="L73" i="6"/>
  <c r="J60" i="6"/>
  <c r="X105" i="6"/>
  <c r="U104" i="6"/>
  <c r="X97" i="6"/>
  <c r="R93" i="6"/>
  <c r="R79" i="6"/>
  <c r="I74" i="6"/>
  <c r="P74" i="6"/>
  <c r="H71" i="6"/>
  <c r="G70" i="6"/>
  <c r="H69" i="6"/>
  <c r="R69" i="6" s="1"/>
  <c r="O69" i="6"/>
  <c r="H67" i="6"/>
  <c r="K67" i="6"/>
  <c r="H41" i="6"/>
  <c r="P41" i="6"/>
  <c r="K41" i="6"/>
  <c r="L41" i="6"/>
  <c r="R40" i="6" s="1"/>
  <c r="G32" i="6"/>
  <c r="I33" i="6"/>
  <c r="M33" i="6"/>
  <c r="J33" i="6"/>
  <c r="N33" i="6"/>
  <c r="K33" i="6"/>
  <c r="O33" i="6"/>
  <c r="J32" i="6"/>
  <c r="M32" i="6"/>
  <c r="H32" i="6"/>
  <c r="R32" i="6" s="1"/>
  <c r="P32" i="6"/>
  <c r="I32" i="6"/>
  <c r="R123" i="6"/>
  <c r="X115" i="6"/>
  <c r="U110" i="6"/>
  <c r="O109" i="6"/>
  <c r="K109" i="6"/>
  <c r="O107" i="6"/>
  <c r="K107" i="6"/>
  <c r="N104" i="6"/>
  <c r="I104" i="6"/>
  <c r="X103" i="6"/>
  <c r="O99" i="6"/>
  <c r="K99" i="6"/>
  <c r="N96" i="6"/>
  <c r="I96" i="6"/>
  <c r="S96" i="6" s="1"/>
  <c r="O93" i="6"/>
  <c r="K93" i="6"/>
  <c r="J92" i="6"/>
  <c r="T92" i="6" s="1"/>
  <c r="O87" i="6"/>
  <c r="K87" i="6"/>
  <c r="M83" i="6"/>
  <c r="L80" i="6"/>
  <c r="G75" i="6"/>
  <c r="U75" i="6"/>
  <c r="K74" i="6"/>
  <c r="X73" i="6"/>
  <c r="J72" i="6"/>
  <c r="H72" i="6"/>
  <c r="M72" i="6"/>
  <c r="S73" i="6" s="1"/>
  <c r="J70" i="6"/>
  <c r="L70" i="6"/>
  <c r="J68" i="6"/>
  <c r="K68" i="6"/>
  <c r="P68" i="6"/>
  <c r="G66" i="6"/>
  <c r="I49" i="6"/>
  <c r="H49" i="6"/>
  <c r="N49" i="6"/>
  <c r="J49" i="6"/>
  <c r="T49" i="6" s="1"/>
  <c r="O49" i="6"/>
  <c r="U48" i="6" s="1"/>
  <c r="K49" i="6"/>
  <c r="P49" i="6"/>
  <c r="X59" i="6"/>
  <c r="X31" i="6"/>
  <c r="L57" i="6"/>
  <c r="M56" i="6"/>
  <c r="S57" i="6" s="1"/>
  <c r="I56" i="6"/>
  <c r="P53" i="6"/>
  <c r="K53" i="6"/>
  <c r="T53" i="6"/>
  <c r="M48" i="6"/>
  <c r="I48" i="6"/>
  <c r="L47" i="6"/>
  <c r="M44" i="6"/>
  <c r="H44" i="6"/>
  <c r="P40" i="6"/>
  <c r="I40" i="6"/>
  <c r="S40" i="6" s="1"/>
  <c r="L39" i="6"/>
  <c r="M30" i="6"/>
  <c r="X77" i="6"/>
  <c r="M62" i="6"/>
  <c r="X61" i="6"/>
  <c r="L59" i="6"/>
  <c r="M58" i="6"/>
  <c r="K57" i="6"/>
  <c r="U57" i="6" s="1"/>
  <c r="P56" i="6"/>
  <c r="L56" i="6"/>
  <c r="R57" i="6" s="1"/>
  <c r="O53" i="6"/>
  <c r="M52" i="6"/>
  <c r="X49" i="6"/>
  <c r="P48" i="6"/>
  <c r="L48" i="6"/>
  <c r="P47" i="6"/>
  <c r="K47" i="6"/>
  <c r="I46" i="6"/>
  <c r="X41" i="6"/>
  <c r="O40" i="6"/>
  <c r="P39" i="6"/>
  <c r="K39" i="6"/>
  <c r="L37" i="6"/>
  <c r="I36" i="6"/>
  <c r="S36" i="6" s="1"/>
  <c r="R1794" i="6"/>
  <c r="R1790" i="6"/>
  <c r="R1752" i="6"/>
  <c r="L1800" i="6"/>
  <c r="R1801" i="6" s="1"/>
  <c r="P1800" i="6"/>
  <c r="H1800" i="6"/>
  <c r="R1800" i="6" s="1"/>
  <c r="R1791" i="6"/>
  <c r="R1799" i="6"/>
  <c r="J1800" i="6"/>
  <c r="N1800" i="6"/>
  <c r="T1801" i="6" s="1"/>
  <c r="K1800" i="6"/>
  <c r="O1800" i="6"/>
  <c r="G1801" i="6"/>
  <c r="R1740" i="6"/>
  <c r="I1800" i="6"/>
  <c r="S1800" i="6" s="1"/>
  <c r="R1766" i="6"/>
  <c r="R1750" i="6"/>
  <c r="J1696" i="6"/>
  <c r="N1696" i="6"/>
  <c r="J1689" i="6"/>
  <c r="N1689" i="6"/>
  <c r="I1688" i="6"/>
  <c r="J1681" i="6"/>
  <c r="N1681" i="6"/>
  <c r="O1680" i="6"/>
  <c r="J1672" i="6"/>
  <c r="N1672" i="6"/>
  <c r="J1665" i="6"/>
  <c r="N1665" i="6"/>
  <c r="I1664" i="6"/>
  <c r="J1657" i="6"/>
  <c r="N1657" i="6"/>
  <c r="O1801" i="6"/>
  <c r="K1801" i="6"/>
  <c r="O1798" i="6"/>
  <c r="K1798" i="6"/>
  <c r="G1798" i="6"/>
  <c r="O1797" i="6"/>
  <c r="K1797" i="6"/>
  <c r="G1797" i="6"/>
  <c r="O1794" i="6"/>
  <c r="K1794" i="6"/>
  <c r="G1794" i="6"/>
  <c r="O1793" i="6"/>
  <c r="K1793" i="6"/>
  <c r="G1793" i="6"/>
  <c r="O1790" i="6"/>
  <c r="K1790" i="6"/>
  <c r="G1790" i="6"/>
  <c r="O1789" i="6"/>
  <c r="K1789" i="6"/>
  <c r="G1789" i="6"/>
  <c r="O1788" i="6"/>
  <c r="K1788" i="6"/>
  <c r="U1788" i="6" s="1"/>
  <c r="G1788" i="6"/>
  <c r="O1787" i="6"/>
  <c r="K1787" i="6"/>
  <c r="G1787" i="6"/>
  <c r="O1784" i="6"/>
  <c r="K1784" i="6"/>
  <c r="G1784" i="6"/>
  <c r="O1783" i="6"/>
  <c r="K1783" i="6"/>
  <c r="G1783" i="6"/>
  <c r="O1780" i="6"/>
  <c r="K1780" i="6"/>
  <c r="G1780" i="6"/>
  <c r="O1779" i="6"/>
  <c r="K1779" i="6"/>
  <c r="G1779" i="6"/>
  <c r="O1778" i="6"/>
  <c r="K1778" i="6"/>
  <c r="U1778" i="6" s="1"/>
  <c r="G1778" i="6"/>
  <c r="O1777" i="6"/>
  <c r="U1776" i="6" s="1"/>
  <c r="K1777" i="6"/>
  <c r="G1776" i="6"/>
  <c r="O1775" i="6"/>
  <c r="K1775" i="6"/>
  <c r="G1772" i="6"/>
  <c r="O1771" i="6"/>
  <c r="K1771" i="6"/>
  <c r="O1761" i="6"/>
  <c r="U1760" i="6" s="1"/>
  <c r="K1761" i="6"/>
  <c r="U1761" i="6" s="1"/>
  <c r="O1759" i="6"/>
  <c r="U1758" i="6" s="1"/>
  <c r="K1759" i="6"/>
  <c r="U1759" i="6" s="1"/>
  <c r="O1757" i="6"/>
  <c r="K1757" i="6"/>
  <c r="O1755" i="6"/>
  <c r="K1755" i="6"/>
  <c r="G1754" i="6"/>
  <c r="O1751" i="6"/>
  <c r="U1750" i="6" s="1"/>
  <c r="K1751" i="6"/>
  <c r="U1751" i="6" s="1"/>
  <c r="O1749" i="6"/>
  <c r="K1749" i="6"/>
  <c r="G1748" i="6"/>
  <c r="O1747" i="6"/>
  <c r="K1747" i="6"/>
  <c r="U1747" i="6" s="1"/>
  <c r="O1743" i="6"/>
  <c r="U1742" i="6" s="1"/>
  <c r="K1743" i="6"/>
  <c r="U1743" i="6" s="1"/>
  <c r="G1740" i="6"/>
  <c r="O1739" i="6"/>
  <c r="U1738" i="6" s="1"/>
  <c r="K1739" i="6"/>
  <c r="U1739" i="6" s="1"/>
  <c r="G1736" i="6"/>
  <c r="O1735" i="6"/>
  <c r="K1735" i="6"/>
  <c r="G1732" i="6"/>
  <c r="O1731" i="6"/>
  <c r="K1731" i="6"/>
  <c r="G1728" i="6"/>
  <c r="O1727" i="6"/>
  <c r="K1727" i="6"/>
  <c r="U1727" i="6" s="1"/>
  <c r="G1726" i="6"/>
  <c r="O1725" i="6"/>
  <c r="U1724" i="6" s="1"/>
  <c r="K1725" i="6"/>
  <c r="G1724" i="6"/>
  <c r="O1723" i="6"/>
  <c r="K1723" i="6"/>
  <c r="G1722" i="6"/>
  <c r="O1721" i="6"/>
  <c r="U1720" i="6" s="1"/>
  <c r="K1721" i="6"/>
  <c r="U1721" i="6" s="1"/>
  <c r="G1720" i="6"/>
  <c r="O1719" i="6"/>
  <c r="U1718" i="6" s="1"/>
  <c r="K1719" i="6"/>
  <c r="U1719" i="6" s="1"/>
  <c r="G1716" i="6"/>
  <c r="O1715" i="6"/>
  <c r="K1715" i="6"/>
  <c r="O1707" i="6"/>
  <c r="K1707" i="6"/>
  <c r="G1704" i="6"/>
  <c r="O1702" i="6"/>
  <c r="U1703" i="6" s="1"/>
  <c r="K1697" i="6"/>
  <c r="M1696" i="6"/>
  <c r="H1696" i="6"/>
  <c r="J1695" i="6"/>
  <c r="N1695" i="6"/>
  <c r="O1694" i="6"/>
  <c r="R1693" i="6"/>
  <c r="P1689" i="6"/>
  <c r="J1687" i="6"/>
  <c r="N1687" i="6"/>
  <c r="O1686" i="6"/>
  <c r="K1681" i="6"/>
  <c r="H1680" i="6"/>
  <c r="J1679" i="6"/>
  <c r="N1679" i="6"/>
  <c r="O1678" i="6"/>
  <c r="H1672" i="6"/>
  <c r="J1671" i="6"/>
  <c r="N1671" i="6"/>
  <c r="O1670" i="6"/>
  <c r="K1665" i="6"/>
  <c r="M1664" i="6"/>
  <c r="J1662" i="6"/>
  <c r="N1662" i="6"/>
  <c r="P1657" i="6"/>
  <c r="J1655" i="6"/>
  <c r="N1655" i="6"/>
  <c r="O1654" i="6"/>
  <c r="K1649" i="6"/>
  <c r="U1649" i="6" s="1"/>
  <c r="M1648" i="6"/>
  <c r="H1648" i="6"/>
  <c r="J1646" i="6"/>
  <c r="N1646" i="6"/>
  <c r="P1641" i="6"/>
  <c r="H1640" i="6"/>
  <c r="R1640" i="6" s="1"/>
  <c r="J1638" i="6"/>
  <c r="N1638" i="6"/>
  <c r="P1633" i="6"/>
  <c r="K1633" i="6"/>
  <c r="M1632" i="6"/>
  <c r="H1632" i="6"/>
  <c r="J1631" i="6"/>
  <c r="N1631" i="6"/>
  <c r="J1630" i="6"/>
  <c r="N1630" i="6"/>
  <c r="R1629" i="6"/>
  <c r="P1625" i="6"/>
  <c r="K1625" i="6"/>
  <c r="M1624" i="6"/>
  <c r="H1624" i="6"/>
  <c r="R1624" i="6" s="1"/>
  <c r="J1623" i="6"/>
  <c r="N1623" i="6"/>
  <c r="J1622" i="6"/>
  <c r="N1622" i="6"/>
  <c r="P1617" i="6"/>
  <c r="K1617" i="6"/>
  <c r="M1616" i="6"/>
  <c r="H1616" i="6"/>
  <c r="R1616" i="6" s="1"/>
  <c r="J1615" i="6"/>
  <c r="N1615" i="6"/>
  <c r="J1614" i="6"/>
  <c r="N1614" i="6"/>
  <c r="P1609" i="6"/>
  <c r="K1609" i="6"/>
  <c r="M1608" i="6"/>
  <c r="H1608" i="6"/>
  <c r="R1608" i="6" s="1"/>
  <c r="J1607" i="6"/>
  <c r="N1607" i="6"/>
  <c r="J1606" i="6"/>
  <c r="N1606" i="6"/>
  <c r="R1605" i="6"/>
  <c r="P1601" i="6"/>
  <c r="K1601" i="6"/>
  <c r="M1600" i="6"/>
  <c r="H1600" i="6"/>
  <c r="J1599" i="6"/>
  <c r="N1599" i="6"/>
  <c r="J1598" i="6"/>
  <c r="N1598" i="6"/>
  <c r="P1593" i="6"/>
  <c r="K1593" i="6"/>
  <c r="M1592" i="6"/>
  <c r="H1592" i="6"/>
  <c r="R1592" i="6" s="1"/>
  <c r="J1591" i="6"/>
  <c r="N1591" i="6"/>
  <c r="J1590" i="6"/>
  <c r="N1590" i="6"/>
  <c r="P1585" i="6"/>
  <c r="K1585" i="6"/>
  <c r="U1585" i="6" s="1"/>
  <c r="M1584" i="6"/>
  <c r="H1584" i="6"/>
  <c r="J1583" i="6"/>
  <c r="N1583" i="6"/>
  <c r="J1582" i="6"/>
  <c r="N1582" i="6"/>
  <c r="R1581" i="6"/>
  <c r="P1577" i="6"/>
  <c r="K1577" i="6"/>
  <c r="M1576" i="6"/>
  <c r="H1576" i="6"/>
  <c r="J1575" i="6"/>
  <c r="N1575" i="6"/>
  <c r="J1574" i="6"/>
  <c r="N1574" i="6"/>
  <c r="R1573" i="6"/>
  <c r="P1569" i="6"/>
  <c r="K1569" i="6"/>
  <c r="U1569" i="6" s="1"/>
  <c r="M1568" i="6"/>
  <c r="H1568" i="6"/>
  <c r="J1567" i="6"/>
  <c r="N1567" i="6"/>
  <c r="J1566" i="6"/>
  <c r="N1566" i="6"/>
  <c r="P1561" i="6"/>
  <c r="K1561" i="6"/>
  <c r="U1561" i="6" s="1"/>
  <c r="M1560" i="6"/>
  <c r="H1560" i="6"/>
  <c r="J1559" i="6"/>
  <c r="N1559" i="6"/>
  <c r="J1558" i="6"/>
  <c r="N1558" i="6"/>
  <c r="R1557" i="6"/>
  <c r="P1553" i="6"/>
  <c r="K1553" i="6"/>
  <c r="M1552" i="6"/>
  <c r="H1552" i="6"/>
  <c r="J1551" i="6"/>
  <c r="N1551" i="6"/>
  <c r="J1550" i="6"/>
  <c r="N1550" i="6"/>
  <c r="P1545" i="6"/>
  <c r="K1545" i="6"/>
  <c r="U1545" i="6" s="1"/>
  <c r="M1544" i="6"/>
  <c r="H1544" i="6"/>
  <c r="J1543" i="6"/>
  <c r="N1543" i="6"/>
  <c r="J1542" i="6"/>
  <c r="N1542" i="6"/>
  <c r="R1541" i="6"/>
  <c r="P1537" i="6"/>
  <c r="K1537" i="6"/>
  <c r="U1537" i="6" s="1"/>
  <c r="M1536" i="6"/>
  <c r="H1536" i="6"/>
  <c r="J1535" i="6"/>
  <c r="N1535" i="6"/>
  <c r="J1534" i="6"/>
  <c r="N1534" i="6"/>
  <c r="P1529" i="6"/>
  <c r="K1529" i="6"/>
  <c r="U1529" i="6" s="1"/>
  <c r="M1528" i="6"/>
  <c r="H1528" i="6"/>
  <c r="J1527" i="6"/>
  <c r="N1527" i="6"/>
  <c r="J1526" i="6"/>
  <c r="N1526" i="6"/>
  <c r="P1521" i="6"/>
  <c r="K1521" i="6"/>
  <c r="U1521" i="6" s="1"/>
  <c r="M1520" i="6"/>
  <c r="H1520" i="6"/>
  <c r="J1519" i="6"/>
  <c r="N1519" i="6"/>
  <c r="J1518" i="6"/>
  <c r="N1518" i="6"/>
  <c r="P1513" i="6"/>
  <c r="K1513" i="6"/>
  <c r="U1513" i="6" s="1"/>
  <c r="M1512" i="6"/>
  <c r="H1512" i="6"/>
  <c r="J1511" i="6"/>
  <c r="N1511" i="6"/>
  <c r="J1510" i="6"/>
  <c r="N1510" i="6"/>
  <c r="R1509" i="6"/>
  <c r="P1505" i="6"/>
  <c r="K1505" i="6"/>
  <c r="U1505" i="6" s="1"/>
  <c r="M1504" i="6"/>
  <c r="H1504" i="6"/>
  <c r="R1504" i="6" s="1"/>
  <c r="J1503" i="6"/>
  <c r="N1503" i="6"/>
  <c r="J1502" i="6"/>
  <c r="N1502" i="6"/>
  <c r="R1501" i="6"/>
  <c r="P1497" i="6"/>
  <c r="K1497" i="6"/>
  <c r="U1497" i="6" s="1"/>
  <c r="M1496" i="6"/>
  <c r="H1496" i="6"/>
  <c r="R1496" i="6" s="1"/>
  <c r="J1495" i="6"/>
  <c r="N1495" i="6"/>
  <c r="J1494" i="6"/>
  <c r="N1494" i="6"/>
  <c r="P1489" i="6"/>
  <c r="K1489" i="6"/>
  <c r="M1488" i="6"/>
  <c r="H1488" i="6"/>
  <c r="R1488" i="6" s="1"/>
  <c r="J1487" i="6"/>
  <c r="N1487" i="6"/>
  <c r="J1486" i="6"/>
  <c r="N1486" i="6"/>
  <c r="R1485" i="6"/>
  <c r="P1481" i="6"/>
  <c r="K1481" i="6"/>
  <c r="M1480" i="6"/>
  <c r="H1480" i="6"/>
  <c r="R1480" i="6" s="1"/>
  <c r="J1479" i="6"/>
  <c r="N1479" i="6"/>
  <c r="J1478" i="6"/>
  <c r="N1478" i="6"/>
  <c r="R1477" i="6"/>
  <c r="P1473" i="6"/>
  <c r="K1473" i="6"/>
  <c r="M1472" i="6"/>
  <c r="H1472" i="6"/>
  <c r="J1471" i="6"/>
  <c r="N1471" i="6"/>
  <c r="J1470" i="6"/>
  <c r="N1470" i="6"/>
  <c r="P1465" i="6"/>
  <c r="K1465" i="6"/>
  <c r="U1465" i="6" s="1"/>
  <c r="L1463" i="6"/>
  <c r="R1462" i="6" s="1"/>
  <c r="L1461" i="6"/>
  <c r="L1459" i="6"/>
  <c r="R1458" i="6" s="1"/>
  <c r="L1457" i="6"/>
  <c r="L1455" i="6"/>
  <c r="L1453" i="6"/>
  <c r="L1451" i="6"/>
  <c r="R1450" i="6" s="1"/>
  <c r="L1449" i="6"/>
  <c r="R1448" i="6" s="1"/>
  <c r="L1447" i="6"/>
  <c r="L1445" i="6"/>
  <c r="L1443" i="6"/>
  <c r="L1441" i="6"/>
  <c r="R1440" i="6" s="1"/>
  <c r="L1439" i="6"/>
  <c r="L1437" i="6"/>
  <c r="L1435" i="6"/>
  <c r="R1434" i="6" s="1"/>
  <c r="L1433" i="6"/>
  <c r="R1432" i="6" s="1"/>
  <c r="L1431" i="6"/>
  <c r="L1429" i="6"/>
  <c r="R1428" i="6" s="1"/>
  <c r="L1427" i="6"/>
  <c r="L1425" i="6"/>
  <c r="L1423" i="6"/>
  <c r="L1421" i="6"/>
  <c r="R1420" i="6" s="1"/>
  <c r="L1419" i="6"/>
  <c r="L1417" i="6"/>
  <c r="R1416" i="6" s="1"/>
  <c r="L1415" i="6"/>
  <c r="R1414" i="6" s="1"/>
  <c r="R1404" i="6"/>
  <c r="R1398" i="6"/>
  <c r="L1697" i="6"/>
  <c r="G1697" i="6"/>
  <c r="J1688" i="6"/>
  <c r="N1688" i="6"/>
  <c r="L1681" i="6"/>
  <c r="G1681" i="6"/>
  <c r="I1680" i="6"/>
  <c r="J1673" i="6"/>
  <c r="N1673" i="6"/>
  <c r="I1672" i="6"/>
  <c r="J1664" i="6"/>
  <c r="N1664" i="6"/>
  <c r="J1656" i="6"/>
  <c r="N1656" i="6"/>
  <c r="G1800" i="6"/>
  <c r="O1799" i="6"/>
  <c r="K1799" i="6"/>
  <c r="G1799" i="6"/>
  <c r="O1796" i="6"/>
  <c r="K1796" i="6"/>
  <c r="G1796" i="6"/>
  <c r="O1795" i="6"/>
  <c r="K1795" i="6"/>
  <c r="G1795" i="6"/>
  <c r="O1792" i="6"/>
  <c r="K1792" i="6"/>
  <c r="G1792" i="6"/>
  <c r="O1791" i="6"/>
  <c r="K1791" i="6"/>
  <c r="G1791" i="6"/>
  <c r="O1786" i="6"/>
  <c r="K1786" i="6"/>
  <c r="G1786" i="6"/>
  <c r="O1785" i="6"/>
  <c r="K1785" i="6"/>
  <c r="G1785" i="6"/>
  <c r="O1782" i="6"/>
  <c r="K1782" i="6"/>
  <c r="G1782" i="6"/>
  <c r="O1781" i="6"/>
  <c r="K1781" i="6"/>
  <c r="G1781" i="6"/>
  <c r="G1774" i="6"/>
  <c r="O1773" i="6"/>
  <c r="K1773" i="6"/>
  <c r="G1770" i="6"/>
  <c r="O1769" i="6"/>
  <c r="K1769" i="6"/>
  <c r="U1769" i="6" s="1"/>
  <c r="G1768" i="6"/>
  <c r="O1767" i="6"/>
  <c r="U1766" i="6" s="1"/>
  <c r="K1767" i="6"/>
  <c r="G1766" i="6"/>
  <c r="G1764" i="6"/>
  <c r="G1762" i="6"/>
  <c r="G1760" i="6"/>
  <c r="G1758" i="6"/>
  <c r="G1756" i="6"/>
  <c r="O1753" i="6"/>
  <c r="U1752" i="6" s="1"/>
  <c r="K1753" i="6"/>
  <c r="U1753" i="6" s="1"/>
  <c r="G1752" i="6"/>
  <c r="G1750" i="6"/>
  <c r="G1746" i="6"/>
  <c r="O1745" i="6"/>
  <c r="U1744" i="6" s="1"/>
  <c r="K1745" i="6"/>
  <c r="G1744" i="6"/>
  <c r="G1742" i="6"/>
  <c r="O1741" i="6"/>
  <c r="K1741" i="6"/>
  <c r="U1741" i="6" s="1"/>
  <c r="G1738" i="6"/>
  <c r="O1737" i="6"/>
  <c r="K1737" i="6"/>
  <c r="U1737" i="6" s="1"/>
  <c r="G1734" i="6"/>
  <c r="O1733" i="6"/>
  <c r="U1732" i="6" s="1"/>
  <c r="K1733" i="6"/>
  <c r="U1733" i="6" s="1"/>
  <c r="G1730" i="6"/>
  <c r="O1729" i="6"/>
  <c r="K1729" i="6"/>
  <c r="G1718" i="6"/>
  <c r="O1717" i="6"/>
  <c r="U1716" i="6" s="1"/>
  <c r="K1717" i="6"/>
  <c r="G1714" i="6"/>
  <c r="O1713" i="6"/>
  <c r="U1712" i="6" s="1"/>
  <c r="K1713" i="6"/>
  <c r="G1712" i="6"/>
  <c r="O1711" i="6"/>
  <c r="K1711" i="6"/>
  <c r="U1711" i="6" s="1"/>
  <c r="G1710" i="6"/>
  <c r="O1709" i="6"/>
  <c r="K1709" i="6"/>
  <c r="G1708" i="6"/>
  <c r="G1706" i="6"/>
  <c r="O1705" i="6"/>
  <c r="K1705" i="6"/>
  <c r="J1702" i="6"/>
  <c r="N1702" i="6"/>
  <c r="P1697" i="6"/>
  <c r="J1694" i="6"/>
  <c r="N1694" i="6"/>
  <c r="K1689" i="6"/>
  <c r="M1688" i="6"/>
  <c r="J1686" i="6"/>
  <c r="N1686" i="6"/>
  <c r="P1681" i="6"/>
  <c r="M1680" i="6"/>
  <c r="L1679" i="6"/>
  <c r="J1678" i="6"/>
  <c r="N1678" i="6"/>
  <c r="P1673" i="6"/>
  <c r="M1672" i="6"/>
  <c r="L1671" i="6"/>
  <c r="J1670" i="6"/>
  <c r="N1670" i="6"/>
  <c r="P1665" i="6"/>
  <c r="J1663" i="6"/>
  <c r="N1663" i="6"/>
  <c r="O1662" i="6"/>
  <c r="I1662" i="6"/>
  <c r="K1657" i="6"/>
  <c r="M1656" i="6"/>
  <c r="H1656" i="6"/>
  <c r="J1654" i="6"/>
  <c r="N1654" i="6"/>
  <c r="R1653" i="6"/>
  <c r="P1649" i="6"/>
  <c r="J1647" i="6"/>
  <c r="N1647" i="6"/>
  <c r="O1646" i="6"/>
  <c r="I1646" i="6"/>
  <c r="K1641" i="6"/>
  <c r="U1641" i="6" s="1"/>
  <c r="M1640" i="6"/>
  <c r="J1639" i="6"/>
  <c r="N1639" i="6"/>
  <c r="O1638" i="6"/>
  <c r="I1638" i="6"/>
  <c r="S1638" i="6" s="1"/>
  <c r="N1801" i="6"/>
  <c r="N1799" i="6"/>
  <c r="T1798" i="6" s="1"/>
  <c r="N1798" i="6"/>
  <c r="T1799" i="6" s="1"/>
  <c r="N1797" i="6"/>
  <c r="T1796" i="6" s="1"/>
  <c r="N1796" i="6"/>
  <c r="T1797" i="6" s="1"/>
  <c r="N1795" i="6"/>
  <c r="T1794" i="6" s="1"/>
  <c r="N1794" i="6"/>
  <c r="T1795" i="6" s="1"/>
  <c r="N1793" i="6"/>
  <c r="T1792" i="6" s="1"/>
  <c r="N1792" i="6"/>
  <c r="T1793" i="6" s="1"/>
  <c r="N1791" i="6"/>
  <c r="T1790" i="6" s="1"/>
  <c r="N1790" i="6"/>
  <c r="T1791" i="6" s="1"/>
  <c r="N1789" i="6"/>
  <c r="T1788" i="6" s="1"/>
  <c r="N1788" i="6"/>
  <c r="T1789" i="6" s="1"/>
  <c r="N1787" i="6"/>
  <c r="T1786" i="6" s="1"/>
  <c r="N1786" i="6"/>
  <c r="T1787" i="6" s="1"/>
  <c r="N1785" i="6"/>
  <c r="T1784" i="6" s="1"/>
  <c r="N1784" i="6"/>
  <c r="T1785" i="6" s="1"/>
  <c r="N1783" i="6"/>
  <c r="T1782" i="6" s="1"/>
  <c r="N1782" i="6"/>
  <c r="T1783" i="6" s="1"/>
  <c r="N1781" i="6"/>
  <c r="T1780" i="6" s="1"/>
  <c r="N1780" i="6"/>
  <c r="T1781" i="6" s="1"/>
  <c r="N1779" i="6"/>
  <c r="T1778" i="6" s="1"/>
  <c r="N1778" i="6"/>
  <c r="T1779" i="6" s="1"/>
  <c r="N1777" i="6"/>
  <c r="T1776" i="6" s="1"/>
  <c r="J1777" i="6"/>
  <c r="N1776" i="6"/>
  <c r="N1775" i="6"/>
  <c r="T1774" i="6" s="1"/>
  <c r="J1775" i="6"/>
  <c r="N1774" i="6"/>
  <c r="N1773" i="6"/>
  <c r="T1772" i="6" s="1"/>
  <c r="J1773" i="6"/>
  <c r="N1772" i="6"/>
  <c r="N1771" i="6"/>
  <c r="T1770" i="6" s="1"/>
  <c r="J1771" i="6"/>
  <c r="N1770" i="6"/>
  <c r="N1769" i="6"/>
  <c r="T1768" i="6" s="1"/>
  <c r="J1769" i="6"/>
  <c r="N1768" i="6"/>
  <c r="N1767" i="6"/>
  <c r="T1766" i="6" s="1"/>
  <c r="J1767" i="6"/>
  <c r="N1766" i="6"/>
  <c r="N1765" i="6"/>
  <c r="T1764" i="6" s="1"/>
  <c r="J1765" i="6"/>
  <c r="N1764" i="6"/>
  <c r="N1763" i="6"/>
  <c r="T1762" i="6" s="1"/>
  <c r="J1763" i="6"/>
  <c r="N1762" i="6"/>
  <c r="N1761" i="6"/>
  <c r="T1760" i="6" s="1"/>
  <c r="J1761" i="6"/>
  <c r="N1760" i="6"/>
  <c r="N1759" i="6"/>
  <c r="T1758" i="6" s="1"/>
  <c r="J1759" i="6"/>
  <c r="N1758" i="6"/>
  <c r="N1757" i="6"/>
  <c r="J1757" i="6"/>
  <c r="N1756" i="6"/>
  <c r="N1755" i="6"/>
  <c r="T1754" i="6" s="1"/>
  <c r="J1755" i="6"/>
  <c r="N1754" i="6"/>
  <c r="N1753" i="6"/>
  <c r="J1753" i="6"/>
  <c r="N1752" i="6"/>
  <c r="N1751" i="6"/>
  <c r="J1751" i="6"/>
  <c r="N1750" i="6"/>
  <c r="N1749" i="6"/>
  <c r="T1748" i="6" s="1"/>
  <c r="J1749" i="6"/>
  <c r="N1748" i="6"/>
  <c r="N1747" i="6"/>
  <c r="T1746" i="6" s="1"/>
  <c r="J1747" i="6"/>
  <c r="N1746" i="6"/>
  <c r="N1745" i="6"/>
  <c r="J1745" i="6"/>
  <c r="N1744" i="6"/>
  <c r="N1743" i="6"/>
  <c r="T1742" i="6" s="1"/>
  <c r="J1743" i="6"/>
  <c r="N1742" i="6"/>
  <c r="N1741" i="6"/>
  <c r="T1740" i="6" s="1"/>
  <c r="J1741" i="6"/>
  <c r="N1740" i="6"/>
  <c r="N1739" i="6"/>
  <c r="T1738" i="6" s="1"/>
  <c r="J1739" i="6"/>
  <c r="N1738" i="6"/>
  <c r="N1737" i="6"/>
  <c r="T1736" i="6" s="1"/>
  <c r="J1737" i="6"/>
  <c r="N1736" i="6"/>
  <c r="N1735" i="6"/>
  <c r="J1735" i="6"/>
  <c r="N1734" i="6"/>
  <c r="N1733" i="6"/>
  <c r="T1732" i="6" s="1"/>
  <c r="J1733" i="6"/>
  <c r="N1732" i="6"/>
  <c r="N1731" i="6"/>
  <c r="T1730" i="6" s="1"/>
  <c r="J1731" i="6"/>
  <c r="N1730" i="6"/>
  <c r="N1729" i="6"/>
  <c r="T1728" i="6" s="1"/>
  <c r="J1729" i="6"/>
  <c r="N1728" i="6"/>
  <c r="N1727" i="6"/>
  <c r="T1726" i="6" s="1"/>
  <c r="J1727" i="6"/>
  <c r="N1726" i="6"/>
  <c r="N1725" i="6"/>
  <c r="T1724" i="6" s="1"/>
  <c r="J1725" i="6"/>
  <c r="N1724" i="6"/>
  <c r="N1723" i="6"/>
  <c r="T1722" i="6" s="1"/>
  <c r="J1723" i="6"/>
  <c r="N1722" i="6"/>
  <c r="N1721" i="6"/>
  <c r="J1721" i="6"/>
  <c r="N1720" i="6"/>
  <c r="N1719" i="6"/>
  <c r="J1719" i="6"/>
  <c r="N1718" i="6"/>
  <c r="N1717" i="6"/>
  <c r="T1716" i="6" s="1"/>
  <c r="J1717" i="6"/>
  <c r="N1716" i="6"/>
  <c r="N1715" i="6"/>
  <c r="T1714" i="6" s="1"/>
  <c r="J1715" i="6"/>
  <c r="N1714" i="6"/>
  <c r="N1713" i="6"/>
  <c r="T1712" i="6" s="1"/>
  <c r="J1713" i="6"/>
  <c r="N1712" i="6"/>
  <c r="N1711" i="6"/>
  <c r="T1710" i="6" s="1"/>
  <c r="J1711" i="6"/>
  <c r="N1710" i="6"/>
  <c r="N1709" i="6"/>
  <c r="T1708" i="6" s="1"/>
  <c r="J1709" i="6"/>
  <c r="N1708" i="6"/>
  <c r="N1707" i="6"/>
  <c r="T1706" i="6" s="1"/>
  <c r="J1707" i="6"/>
  <c r="N1706" i="6"/>
  <c r="N1705" i="6"/>
  <c r="T1704" i="6" s="1"/>
  <c r="J1705" i="6"/>
  <c r="N1704" i="6"/>
  <c r="N1703" i="6"/>
  <c r="J1703" i="6"/>
  <c r="M1702" i="6"/>
  <c r="H1702" i="6"/>
  <c r="J1701" i="6"/>
  <c r="N1701" i="6"/>
  <c r="J1700" i="6"/>
  <c r="N1700" i="6"/>
  <c r="M1699" i="6"/>
  <c r="P1698" i="6"/>
  <c r="O1697" i="6"/>
  <c r="I1697" i="6"/>
  <c r="L1696" i="6"/>
  <c r="R1697" i="6" s="1"/>
  <c r="G1696" i="6"/>
  <c r="P1695" i="6"/>
  <c r="K1695" i="6"/>
  <c r="M1694" i="6"/>
  <c r="H1694" i="6"/>
  <c r="R1694" i="6" s="1"/>
  <c r="J1693" i="6"/>
  <c r="N1693" i="6"/>
  <c r="J1692" i="6"/>
  <c r="N1692" i="6"/>
  <c r="M1691" i="6"/>
  <c r="P1690" i="6"/>
  <c r="O1689" i="6"/>
  <c r="I1689" i="6"/>
  <c r="L1688" i="6"/>
  <c r="G1688" i="6"/>
  <c r="P1687" i="6"/>
  <c r="K1687" i="6"/>
  <c r="M1686" i="6"/>
  <c r="H1686" i="6"/>
  <c r="R1686" i="6" s="1"/>
  <c r="J1685" i="6"/>
  <c r="N1685" i="6"/>
  <c r="J1684" i="6"/>
  <c r="N1684" i="6"/>
  <c r="M1683" i="6"/>
  <c r="P1682" i="6"/>
  <c r="O1681" i="6"/>
  <c r="U1680" i="6" s="1"/>
  <c r="I1681" i="6"/>
  <c r="L1680" i="6"/>
  <c r="G1680" i="6"/>
  <c r="P1679" i="6"/>
  <c r="K1679" i="6"/>
  <c r="M1678" i="6"/>
  <c r="H1678" i="6"/>
  <c r="J1677" i="6"/>
  <c r="N1677" i="6"/>
  <c r="J1676" i="6"/>
  <c r="N1676" i="6"/>
  <c r="M1675" i="6"/>
  <c r="S1674" i="6" s="1"/>
  <c r="P1674" i="6"/>
  <c r="O1673" i="6"/>
  <c r="I1673" i="6"/>
  <c r="L1672" i="6"/>
  <c r="G1672" i="6"/>
  <c r="P1671" i="6"/>
  <c r="K1671" i="6"/>
  <c r="M1670" i="6"/>
  <c r="H1670" i="6"/>
  <c r="J1669" i="6"/>
  <c r="N1669" i="6"/>
  <c r="J1668" i="6"/>
  <c r="N1668" i="6"/>
  <c r="M1667" i="6"/>
  <c r="S1666" i="6" s="1"/>
  <c r="P1666" i="6"/>
  <c r="O1665" i="6"/>
  <c r="I1665" i="6"/>
  <c r="L1664" i="6"/>
  <c r="G1664" i="6"/>
  <c r="P1663" i="6"/>
  <c r="K1663" i="6"/>
  <c r="M1662" i="6"/>
  <c r="H1662" i="6"/>
  <c r="J1661" i="6"/>
  <c r="N1661" i="6"/>
  <c r="J1660" i="6"/>
  <c r="N1660" i="6"/>
  <c r="M1659" i="6"/>
  <c r="S1658" i="6" s="1"/>
  <c r="P1658" i="6"/>
  <c r="O1657" i="6"/>
  <c r="I1657" i="6"/>
  <c r="L1656" i="6"/>
  <c r="G1656" i="6"/>
  <c r="P1655" i="6"/>
  <c r="K1655" i="6"/>
  <c r="M1654" i="6"/>
  <c r="H1654" i="6"/>
  <c r="J1653" i="6"/>
  <c r="N1653" i="6"/>
  <c r="J1652" i="6"/>
  <c r="N1652" i="6"/>
  <c r="M1651" i="6"/>
  <c r="P1650" i="6"/>
  <c r="O1649" i="6"/>
  <c r="U1648" i="6" s="1"/>
  <c r="I1649" i="6"/>
  <c r="L1648" i="6"/>
  <c r="R1649" i="6" s="1"/>
  <c r="G1648" i="6"/>
  <c r="P1647" i="6"/>
  <c r="K1647" i="6"/>
  <c r="M1646" i="6"/>
  <c r="H1646" i="6"/>
  <c r="J1645" i="6"/>
  <c r="N1645" i="6"/>
  <c r="J1644" i="6"/>
  <c r="N1644" i="6"/>
  <c r="M1643" i="6"/>
  <c r="S1642" i="6" s="1"/>
  <c r="P1642" i="6"/>
  <c r="O1641" i="6"/>
  <c r="I1641" i="6"/>
  <c r="S1641" i="6" s="1"/>
  <c r="L1640" i="6"/>
  <c r="R1641" i="6" s="1"/>
  <c r="G1640" i="6"/>
  <c r="P1639" i="6"/>
  <c r="K1639" i="6"/>
  <c r="M1638" i="6"/>
  <c r="H1638" i="6"/>
  <c r="R1638" i="6" s="1"/>
  <c r="J1637" i="6"/>
  <c r="N1637" i="6"/>
  <c r="J1636" i="6"/>
  <c r="N1636" i="6"/>
  <c r="M1635" i="6"/>
  <c r="S1634" i="6" s="1"/>
  <c r="P1634" i="6"/>
  <c r="O1633" i="6"/>
  <c r="U1632" i="6" s="1"/>
  <c r="I1633" i="6"/>
  <c r="L1632" i="6"/>
  <c r="R1633" i="6" s="1"/>
  <c r="G1632" i="6"/>
  <c r="P1631" i="6"/>
  <c r="K1631" i="6"/>
  <c r="M1630" i="6"/>
  <c r="H1630" i="6"/>
  <c r="R1630" i="6" s="1"/>
  <c r="J1629" i="6"/>
  <c r="N1629" i="6"/>
  <c r="J1628" i="6"/>
  <c r="N1628" i="6"/>
  <c r="M1627" i="6"/>
  <c r="P1626" i="6"/>
  <c r="O1625" i="6"/>
  <c r="I1625" i="6"/>
  <c r="L1624" i="6"/>
  <c r="G1624" i="6"/>
  <c r="P1623" i="6"/>
  <c r="K1623" i="6"/>
  <c r="U1623" i="6" s="1"/>
  <c r="M1622" i="6"/>
  <c r="H1622" i="6"/>
  <c r="J1621" i="6"/>
  <c r="N1621" i="6"/>
  <c r="J1620" i="6"/>
  <c r="N1620" i="6"/>
  <c r="M1619" i="6"/>
  <c r="S1618" i="6" s="1"/>
  <c r="P1618" i="6"/>
  <c r="O1617" i="6"/>
  <c r="U1616" i="6" s="1"/>
  <c r="I1617" i="6"/>
  <c r="L1616" i="6"/>
  <c r="R1617" i="6" s="1"/>
  <c r="G1616" i="6"/>
  <c r="P1615" i="6"/>
  <c r="K1615" i="6"/>
  <c r="U1615" i="6" s="1"/>
  <c r="M1614" i="6"/>
  <c r="H1614" i="6"/>
  <c r="R1614" i="6" s="1"/>
  <c r="J1613" i="6"/>
  <c r="N1613" i="6"/>
  <c r="J1612" i="6"/>
  <c r="N1612" i="6"/>
  <c r="M1611" i="6"/>
  <c r="S1610" i="6" s="1"/>
  <c r="P1610" i="6"/>
  <c r="O1609" i="6"/>
  <c r="U1608" i="6" s="1"/>
  <c r="I1609" i="6"/>
  <c r="L1608" i="6"/>
  <c r="R1609" i="6" s="1"/>
  <c r="G1608" i="6"/>
  <c r="P1607" i="6"/>
  <c r="K1607" i="6"/>
  <c r="U1607" i="6" s="1"/>
  <c r="M1606" i="6"/>
  <c r="H1606" i="6"/>
  <c r="R1606" i="6" s="1"/>
  <c r="J1605" i="6"/>
  <c r="N1605" i="6"/>
  <c r="J1604" i="6"/>
  <c r="N1604" i="6"/>
  <c r="M1603" i="6"/>
  <c r="P1602" i="6"/>
  <c r="O1601" i="6"/>
  <c r="U1600" i="6" s="1"/>
  <c r="I1601" i="6"/>
  <c r="L1600" i="6"/>
  <c r="R1601" i="6" s="1"/>
  <c r="G1600" i="6"/>
  <c r="P1599" i="6"/>
  <c r="K1599" i="6"/>
  <c r="M1598" i="6"/>
  <c r="H1598" i="6"/>
  <c r="R1598" i="6" s="1"/>
  <c r="J1597" i="6"/>
  <c r="N1597" i="6"/>
  <c r="J1596" i="6"/>
  <c r="N1596" i="6"/>
  <c r="M1595" i="6"/>
  <c r="P1594" i="6"/>
  <c r="O1593" i="6"/>
  <c r="U1592" i="6" s="1"/>
  <c r="I1593" i="6"/>
  <c r="L1592" i="6"/>
  <c r="R1593" i="6" s="1"/>
  <c r="G1592" i="6"/>
  <c r="P1591" i="6"/>
  <c r="K1591" i="6"/>
  <c r="U1591" i="6" s="1"/>
  <c r="M1590" i="6"/>
  <c r="H1590" i="6"/>
  <c r="J1589" i="6"/>
  <c r="N1589" i="6"/>
  <c r="J1588" i="6"/>
  <c r="N1588" i="6"/>
  <c r="M1587" i="6"/>
  <c r="P1586" i="6"/>
  <c r="O1585" i="6"/>
  <c r="U1584" i="6" s="1"/>
  <c r="I1585" i="6"/>
  <c r="L1584" i="6"/>
  <c r="R1585" i="6" s="1"/>
  <c r="G1584" i="6"/>
  <c r="P1583" i="6"/>
  <c r="K1583" i="6"/>
  <c r="U1583" i="6" s="1"/>
  <c r="M1582" i="6"/>
  <c r="H1582" i="6"/>
  <c r="R1582" i="6" s="1"/>
  <c r="J1581" i="6"/>
  <c r="N1581" i="6"/>
  <c r="J1580" i="6"/>
  <c r="N1580" i="6"/>
  <c r="M1579" i="6"/>
  <c r="P1578" i="6"/>
  <c r="O1577" i="6"/>
  <c r="U1576" i="6" s="1"/>
  <c r="I1577" i="6"/>
  <c r="L1576" i="6"/>
  <c r="R1577" i="6" s="1"/>
  <c r="G1576" i="6"/>
  <c r="P1575" i="6"/>
  <c r="K1575" i="6"/>
  <c r="U1575" i="6" s="1"/>
  <c r="M1574" i="6"/>
  <c r="H1574" i="6"/>
  <c r="R1574" i="6" s="1"/>
  <c r="J1573" i="6"/>
  <c r="N1573" i="6"/>
  <c r="J1572" i="6"/>
  <c r="N1572" i="6"/>
  <c r="M1571" i="6"/>
  <c r="P1570" i="6"/>
  <c r="O1569" i="6"/>
  <c r="U1568" i="6" s="1"/>
  <c r="I1569" i="6"/>
  <c r="L1568" i="6"/>
  <c r="R1569" i="6" s="1"/>
  <c r="G1568" i="6"/>
  <c r="P1567" i="6"/>
  <c r="K1567" i="6"/>
  <c r="M1566" i="6"/>
  <c r="H1566" i="6"/>
  <c r="R1566" i="6" s="1"/>
  <c r="J1565" i="6"/>
  <c r="N1565" i="6"/>
  <c r="J1564" i="6"/>
  <c r="N1564" i="6"/>
  <c r="M1563" i="6"/>
  <c r="P1562" i="6"/>
  <c r="O1561" i="6"/>
  <c r="I1561" i="6"/>
  <c r="L1560" i="6"/>
  <c r="R1561" i="6" s="1"/>
  <c r="G1560" i="6"/>
  <c r="P1559" i="6"/>
  <c r="K1559" i="6"/>
  <c r="U1559" i="6" s="1"/>
  <c r="M1558" i="6"/>
  <c r="H1558" i="6"/>
  <c r="J1557" i="6"/>
  <c r="N1557" i="6"/>
  <c r="J1556" i="6"/>
  <c r="N1556" i="6"/>
  <c r="M1555" i="6"/>
  <c r="P1554" i="6"/>
  <c r="O1553" i="6"/>
  <c r="U1552" i="6" s="1"/>
  <c r="I1553" i="6"/>
  <c r="L1552" i="6"/>
  <c r="R1553" i="6" s="1"/>
  <c r="G1552" i="6"/>
  <c r="P1551" i="6"/>
  <c r="K1551" i="6"/>
  <c r="M1550" i="6"/>
  <c r="H1550" i="6"/>
  <c r="R1550" i="6" s="1"/>
  <c r="J1549" i="6"/>
  <c r="N1549" i="6"/>
  <c r="J1548" i="6"/>
  <c r="N1548" i="6"/>
  <c r="M1547" i="6"/>
  <c r="P1546" i="6"/>
  <c r="O1545" i="6"/>
  <c r="U1544" i="6" s="1"/>
  <c r="I1545" i="6"/>
  <c r="L1544" i="6"/>
  <c r="R1545" i="6" s="1"/>
  <c r="G1544" i="6"/>
  <c r="P1543" i="6"/>
  <c r="K1543" i="6"/>
  <c r="U1543" i="6" s="1"/>
  <c r="M1542" i="6"/>
  <c r="H1542" i="6"/>
  <c r="R1542" i="6" s="1"/>
  <c r="J1541" i="6"/>
  <c r="N1541" i="6"/>
  <c r="J1540" i="6"/>
  <c r="N1540" i="6"/>
  <c r="M1539" i="6"/>
  <c r="P1538" i="6"/>
  <c r="O1537" i="6"/>
  <c r="I1537" i="6"/>
  <c r="L1536" i="6"/>
  <c r="R1537" i="6" s="1"/>
  <c r="G1536" i="6"/>
  <c r="P1535" i="6"/>
  <c r="K1535" i="6"/>
  <c r="M1534" i="6"/>
  <c r="H1534" i="6"/>
  <c r="R1534" i="6" s="1"/>
  <c r="J1533" i="6"/>
  <c r="N1533" i="6"/>
  <c r="J1532" i="6"/>
  <c r="N1532" i="6"/>
  <c r="M1531" i="6"/>
  <c r="S1530" i="6" s="1"/>
  <c r="P1530" i="6"/>
  <c r="O1529" i="6"/>
  <c r="U1528" i="6" s="1"/>
  <c r="I1529" i="6"/>
  <c r="L1528" i="6"/>
  <c r="R1529" i="6" s="1"/>
  <c r="G1528" i="6"/>
  <c r="P1527" i="6"/>
  <c r="K1527" i="6"/>
  <c r="U1527" i="6" s="1"/>
  <c r="M1526" i="6"/>
  <c r="H1526" i="6"/>
  <c r="R1526" i="6" s="1"/>
  <c r="J1525" i="6"/>
  <c r="N1525" i="6"/>
  <c r="J1524" i="6"/>
  <c r="N1524" i="6"/>
  <c r="M1523" i="6"/>
  <c r="P1522" i="6"/>
  <c r="O1521" i="6"/>
  <c r="U1520" i="6" s="1"/>
  <c r="I1521" i="6"/>
  <c r="L1520" i="6"/>
  <c r="R1521" i="6" s="1"/>
  <c r="G1520" i="6"/>
  <c r="P1519" i="6"/>
  <c r="K1519" i="6"/>
  <c r="U1519" i="6" s="1"/>
  <c r="M1518" i="6"/>
  <c r="H1518" i="6"/>
  <c r="R1518" i="6" s="1"/>
  <c r="J1517" i="6"/>
  <c r="N1517" i="6"/>
  <c r="J1516" i="6"/>
  <c r="N1516" i="6"/>
  <c r="M1515" i="6"/>
  <c r="S1514" i="6" s="1"/>
  <c r="P1514" i="6"/>
  <c r="O1513" i="6"/>
  <c r="I1513" i="6"/>
  <c r="L1512" i="6"/>
  <c r="R1513" i="6" s="1"/>
  <c r="G1512" i="6"/>
  <c r="P1511" i="6"/>
  <c r="K1511" i="6"/>
  <c r="U1511" i="6" s="1"/>
  <c r="M1510" i="6"/>
  <c r="H1510" i="6"/>
  <c r="J1509" i="6"/>
  <c r="N1509" i="6"/>
  <c r="J1508" i="6"/>
  <c r="N1508" i="6"/>
  <c r="M1507" i="6"/>
  <c r="S1506" i="6" s="1"/>
  <c r="P1506" i="6"/>
  <c r="O1505" i="6"/>
  <c r="U1504" i="6" s="1"/>
  <c r="I1505" i="6"/>
  <c r="L1504" i="6"/>
  <c r="G1504" i="6"/>
  <c r="P1503" i="6"/>
  <c r="K1503" i="6"/>
  <c r="M1502" i="6"/>
  <c r="H1502" i="6"/>
  <c r="R1502" i="6" s="1"/>
  <c r="J1501" i="6"/>
  <c r="N1501" i="6"/>
  <c r="J1500" i="6"/>
  <c r="N1500" i="6"/>
  <c r="M1499" i="6"/>
  <c r="P1498" i="6"/>
  <c r="O1497" i="6"/>
  <c r="I1497" i="6"/>
  <c r="L1496" i="6"/>
  <c r="R1497" i="6" s="1"/>
  <c r="G1496" i="6"/>
  <c r="P1495" i="6"/>
  <c r="K1495" i="6"/>
  <c r="U1495" i="6" s="1"/>
  <c r="M1494" i="6"/>
  <c r="H1494" i="6"/>
  <c r="J1493" i="6"/>
  <c r="N1493" i="6"/>
  <c r="J1492" i="6"/>
  <c r="N1492" i="6"/>
  <c r="M1491" i="6"/>
  <c r="P1490" i="6"/>
  <c r="O1489" i="6"/>
  <c r="U1488" i="6" s="1"/>
  <c r="I1489" i="6"/>
  <c r="L1488" i="6"/>
  <c r="R1489" i="6" s="1"/>
  <c r="G1488" i="6"/>
  <c r="P1487" i="6"/>
  <c r="K1487" i="6"/>
  <c r="U1487" i="6" s="1"/>
  <c r="M1486" i="6"/>
  <c r="H1486" i="6"/>
  <c r="R1486" i="6" s="1"/>
  <c r="J1485" i="6"/>
  <c r="N1485" i="6"/>
  <c r="J1484" i="6"/>
  <c r="N1484" i="6"/>
  <c r="M1483" i="6"/>
  <c r="S1482" i="6" s="1"/>
  <c r="P1482" i="6"/>
  <c r="O1481" i="6"/>
  <c r="I1481" i="6"/>
  <c r="L1480" i="6"/>
  <c r="R1481" i="6" s="1"/>
  <c r="G1480" i="6"/>
  <c r="P1479" i="6"/>
  <c r="K1479" i="6"/>
  <c r="U1479" i="6" s="1"/>
  <c r="M1478" i="6"/>
  <c r="H1478" i="6"/>
  <c r="R1478" i="6" s="1"/>
  <c r="J1477" i="6"/>
  <c r="N1477" i="6"/>
  <c r="J1476" i="6"/>
  <c r="N1476" i="6"/>
  <c r="M1475" i="6"/>
  <c r="P1474" i="6"/>
  <c r="O1473" i="6"/>
  <c r="I1473" i="6"/>
  <c r="L1472" i="6"/>
  <c r="G1472" i="6"/>
  <c r="P1471" i="6"/>
  <c r="K1471" i="6"/>
  <c r="M1470" i="6"/>
  <c r="H1470" i="6"/>
  <c r="R1470" i="6" s="1"/>
  <c r="J1469" i="6"/>
  <c r="N1469" i="6"/>
  <c r="J1468" i="6"/>
  <c r="N1468" i="6"/>
  <c r="M1467" i="6"/>
  <c r="S1466" i="6" s="1"/>
  <c r="P1466" i="6"/>
  <c r="O1465" i="6"/>
  <c r="I1465" i="6"/>
  <c r="S1465" i="6" s="1"/>
  <c r="G1464" i="6"/>
  <c r="K1463" i="6"/>
  <c r="G1462" i="6"/>
  <c r="K1461" i="6"/>
  <c r="U1461" i="6" s="1"/>
  <c r="G1460" i="6"/>
  <c r="K1459" i="6"/>
  <c r="G1458" i="6"/>
  <c r="K1457" i="6"/>
  <c r="G1456" i="6"/>
  <c r="K1455" i="6"/>
  <c r="G1454" i="6"/>
  <c r="K1453" i="6"/>
  <c r="U1453" i="6" s="1"/>
  <c r="G1452" i="6"/>
  <c r="K1451" i="6"/>
  <c r="G1450" i="6"/>
  <c r="K1449" i="6"/>
  <c r="U1449" i="6" s="1"/>
  <c r="G1448" i="6"/>
  <c r="K1447" i="6"/>
  <c r="G1446" i="6"/>
  <c r="K1445" i="6"/>
  <c r="U1445" i="6" s="1"/>
  <c r="G1444" i="6"/>
  <c r="K1443" i="6"/>
  <c r="G1442" i="6"/>
  <c r="K1441" i="6"/>
  <c r="U1441" i="6" s="1"/>
  <c r="G1440" i="6"/>
  <c r="K1439" i="6"/>
  <c r="U1439" i="6" s="1"/>
  <c r="G1438" i="6"/>
  <c r="K1437" i="6"/>
  <c r="U1437" i="6" s="1"/>
  <c r="G1436" i="6"/>
  <c r="K1435" i="6"/>
  <c r="U1435" i="6" s="1"/>
  <c r="G1434" i="6"/>
  <c r="K1433" i="6"/>
  <c r="G1432" i="6"/>
  <c r="K1431" i="6"/>
  <c r="G1430" i="6"/>
  <c r="K1429" i="6"/>
  <c r="G1428" i="6"/>
  <c r="K1427" i="6"/>
  <c r="G1426" i="6"/>
  <c r="K1425" i="6"/>
  <c r="G1424" i="6"/>
  <c r="K1423" i="6"/>
  <c r="U1423" i="6" s="1"/>
  <c r="G1422" i="6"/>
  <c r="K1421" i="6"/>
  <c r="G1420" i="6"/>
  <c r="K1419" i="6"/>
  <c r="G1418" i="6"/>
  <c r="K1417" i="6"/>
  <c r="U1417" i="6" s="1"/>
  <c r="G1416" i="6"/>
  <c r="K1415" i="6"/>
  <c r="U1415" i="6" s="1"/>
  <c r="G1414" i="6"/>
  <c r="K1413" i="6"/>
  <c r="U1413" i="6" s="1"/>
  <c r="G1412" i="6"/>
  <c r="K1411" i="6"/>
  <c r="U1411" i="6" s="1"/>
  <c r="G1410" i="6"/>
  <c r="K1409" i="6"/>
  <c r="G1408" i="6"/>
  <c r="K1407" i="6"/>
  <c r="G1406" i="6"/>
  <c r="K1405" i="6"/>
  <c r="G1404" i="6"/>
  <c r="K1403" i="6"/>
  <c r="U1403" i="6" s="1"/>
  <c r="G1402" i="6"/>
  <c r="K1401" i="6"/>
  <c r="U1401" i="6" s="1"/>
  <c r="G1400" i="6"/>
  <c r="K1399" i="6"/>
  <c r="G1398" i="6"/>
  <c r="K1397" i="6"/>
  <c r="G1396" i="6"/>
  <c r="R1386" i="6"/>
  <c r="R1378" i="6"/>
  <c r="M1775" i="6"/>
  <c r="M1773" i="6"/>
  <c r="S1772" i="6" s="1"/>
  <c r="M1771" i="6"/>
  <c r="S1770" i="6" s="1"/>
  <c r="M1769" i="6"/>
  <c r="S1768" i="6" s="1"/>
  <c r="M1767" i="6"/>
  <c r="S1766" i="6" s="1"/>
  <c r="M1765" i="6"/>
  <c r="S1764" i="6" s="1"/>
  <c r="M1763" i="6"/>
  <c r="M1761" i="6"/>
  <c r="S1760" i="6" s="1"/>
  <c r="M1759" i="6"/>
  <c r="S1758" i="6" s="1"/>
  <c r="M1757" i="6"/>
  <c r="M1755" i="6"/>
  <c r="M1753" i="6"/>
  <c r="M1751" i="6"/>
  <c r="M1749" i="6"/>
  <c r="S1748" i="6" s="1"/>
  <c r="M1747" i="6"/>
  <c r="M1745" i="6"/>
  <c r="S1744" i="6" s="1"/>
  <c r="M1743" i="6"/>
  <c r="M1741" i="6"/>
  <c r="S1740" i="6" s="1"/>
  <c r="M1739" i="6"/>
  <c r="M1737" i="6"/>
  <c r="M1735" i="6"/>
  <c r="S1734" i="6" s="1"/>
  <c r="M1733" i="6"/>
  <c r="M1731" i="6"/>
  <c r="M1729" i="6"/>
  <c r="S1728" i="6" s="1"/>
  <c r="M1727" i="6"/>
  <c r="S1726" i="6" s="1"/>
  <c r="M1725" i="6"/>
  <c r="M1723" i="6"/>
  <c r="M1721" i="6"/>
  <c r="M1719" i="6"/>
  <c r="M1717" i="6"/>
  <c r="S1716" i="6" s="1"/>
  <c r="M1715" i="6"/>
  <c r="S1714" i="6" s="1"/>
  <c r="M1713" i="6"/>
  <c r="M1711" i="6"/>
  <c r="S1710" i="6" s="1"/>
  <c r="M1709" i="6"/>
  <c r="S1708" i="6" s="1"/>
  <c r="M1707" i="6"/>
  <c r="M1705" i="6"/>
  <c r="S1704" i="6" s="1"/>
  <c r="M1703" i="6"/>
  <c r="S1702" i="6" s="1"/>
  <c r="I1703" i="6"/>
  <c r="L1702" i="6"/>
  <c r="J1699" i="6"/>
  <c r="N1699" i="6"/>
  <c r="J1698" i="6"/>
  <c r="N1698" i="6"/>
  <c r="M1697" i="6"/>
  <c r="P1696" i="6"/>
  <c r="K1696" i="6"/>
  <c r="O1695" i="6"/>
  <c r="U1694" i="6" s="1"/>
  <c r="I1695" i="6"/>
  <c r="L1694" i="6"/>
  <c r="G1694" i="6"/>
  <c r="J1691" i="6"/>
  <c r="N1691" i="6"/>
  <c r="J1690" i="6"/>
  <c r="N1690" i="6"/>
  <c r="M1689" i="6"/>
  <c r="H1689" i="6"/>
  <c r="P1688" i="6"/>
  <c r="K1688" i="6"/>
  <c r="O1687" i="6"/>
  <c r="I1687" i="6"/>
  <c r="L1686" i="6"/>
  <c r="R1687" i="6" s="1"/>
  <c r="G1686" i="6"/>
  <c r="J1683" i="6"/>
  <c r="N1683" i="6"/>
  <c r="J1682" i="6"/>
  <c r="N1682" i="6"/>
  <c r="M1681" i="6"/>
  <c r="H1681" i="6"/>
  <c r="P1680" i="6"/>
  <c r="O1679" i="6"/>
  <c r="U1678" i="6" s="1"/>
  <c r="I1679" i="6"/>
  <c r="L1678" i="6"/>
  <c r="R1679" i="6" s="1"/>
  <c r="G1678" i="6"/>
  <c r="J1675" i="6"/>
  <c r="N1675" i="6"/>
  <c r="J1674" i="6"/>
  <c r="N1674" i="6"/>
  <c r="M1673" i="6"/>
  <c r="H1673" i="6"/>
  <c r="P1672" i="6"/>
  <c r="K1672" i="6"/>
  <c r="O1671" i="6"/>
  <c r="U1670" i="6" s="1"/>
  <c r="I1671" i="6"/>
  <c r="L1670" i="6"/>
  <c r="R1671" i="6" s="1"/>
  <c r="G1670" i="6"/>
  <c r="J1667" i="6"/>
  <c r="N1667" i="6"/>
  <c r="J1666" i="6"/>
  <c r="N1666" i="6"/>
  <c r="M1665" i="6"/>
  <c r="H1665" i="6"/>
  <c r="P1664" i="6"/>
  <c r="K1664" i="6"/>
  <c r="O1663" i="6"/>
  <c r="U1662" i="6" s="1"/>
  <c r="I1663" i="6"/>
  <c r="L1662" i="6"/>
  <c r="R1663" i="6" s="1"/>
  <c r="G1662" i="6"/>
  <c r="J1659" i="6"/>
  <c r="N1659" i="6"/>
  <c r="J1658" i="6"/>
  <c r="N1658" i="6"/>
  <c r="M1657" i="6"/>
  <c r="S1656" i="6" s="1"/>
  <c r="H1657" i="6"/>
  <c r="P1656" i="6"/>
  <c r="K1656" i="6"/>
  <c r="O1655" i="6"/>
  <c r="I1655" i="6"/>
  <c r="L1654" i="6"/>
  <c r="R1655" i="6" s="1"/>
  <c r="G1654" i="6"/>
  <c r="J1651" i="6"/>
  <c r="N1651" i="6"/>
  <c r="J1650" i="6"/>
  <c r="N1650" i="6"/>
  <c r="M1649" i="6"/>
  <c r="S1648" i="6" s="1"/>
  <c r="P1648" i="6"/>
  <c r="O1647" i="6"/>
  <c r="I1647" i="6"/>
  <c r="L1646" i="6"/>
  <c r="R1647" i="6" s="1"/>
  <c r="G1646" i="6"/>
  <c r="J1643" i="6"/>
  <c r="N1643" i="6"/>
  <c r="J1642" i="6"/>
  <c r="N1642" i="6"/>
  <c r="M1641" i="6"/>
  <c r="S1640" i="6" s="1"/>
  <c r="P1640" i="6"/>
  <c r="O1639" i="6"/>
  <c r="I1639" i="6"/>
  <c r="L1638" i="6"/>
  <c r="G1638" i="6"/>
  <c r="J1635" i="6"/>
  <c r="N1635" i="6"/>
  <c r="J1634" i="6"/>
  <c r="N1634" i="6"/>
  <c r="M1633" i="6"/>
  <c r="P1632" i="6"/>
  <c r="O1631" i="6"/>
  <c r="I1631" i="6"/>
  <c r="L1630" i="6"/>
  <c r="R1631" i="6" s="1"/>
  <c r="G1630" i="6"/>
  <c r="J1627" i="6"/>
  <c r="N1627" i="6"/>
  <c r="J1626" i="6"/>
  <c r="N1626" i="6"/>
  <c r="M1625" i="6"/>
  <c r="S1624" i="6" s="1"/>
  <c r="P1624" i="6"/>
  <c r="O1623" i="6"/>
  <c r="U1622" i="6" s="1"/>
  <c r="I1623" i="6"/>
  <c r="L1622" i="6"/>
  <c r="R1623" i="6" s="1"/>
  <c r="G1622" i="6"/>
  <c r="J1619" i="6"/>
  <c r="N1619" i="6"/>
  <c r="J1618" i="6"/>
  <c r="N1618" i="6"/>
  <c r="M1617" i="6"/>
  <c r="P1616" i="6"/>
  <c r="O1615" i="6"/>
  <c r="U1614" i="6" s="1"/>
  <c r="I1615" i="6"/>
  <c r="L1614" i="6"/>
  <c r="R1615" i="6" s="1"/>
  <c r="G1614" i="6"/>
  <c r="J1611" i="6"/>
  <c r="N1611" i="6"/>
  <c r="J1610" i="6"/>
  <c r="N1610" i="6"/>
  <c r="M1609" i="6"/>
  <c r="S1608" i="6" s="1"/>
  <c r="P1608" i="6"/>
  <c r="O1607" i="6"/>
  <c r="I1607" i="6"/>
  <c r="L1606" i="6"/>
  <c r="R1607" i="6" s="1"/>
  <c r="G1606" i="6"/>
  <c r="J1603" i="6"/>
  <c r="N1603" i="6"/>
  <c r="J1602" i="6"/>
  <c r="N1602" i="6"/>
  <c r="M1601" i="6"/>
  <c r="P1600" i="6"/>
  <c r="O1599" i="6"/>
  <c r="U1598" i="6" s="1"/>
  <c r="I1599" i="6"/>
  <c r="L1598" i="6"/>
  <c r="R1599" i="6" s="1"/>
  <c r="G1598" i="6"/>
  <c r="J1595" i="6"/>
  <c r="N1595" i="6"/>
  <c r="J1594" i="6"/>
  <c r="N1594" i="6"/>
  <c r="M1593" i="6"/>
  <c r="S1592" i="6" s="1"/>
  <c r="P1592" i="6"/>
  <c r="O1591" i="6"/>
  <c r="U1590" i="6" s="1"/>
  <c r="I1591" i="6"/>
  <c r="L1590" i="6"/>
  <c r="R1591" i="6" s="1"/>
  <c r="G1590" i="6"/>
  <c r="J1587" i="6"/>
  <c r="N1587" i="6"/>
  <c r="J1586" i="6"/>
  <c r="N1586" i="6"/>
  <c r="M1585" i="6"/>
  <c r="S1584" i="6" s="1"/>
  <c r="P1584" i="6"/>
  <c r="O1583" i="6"/>
  <c r="I1583" i="6"/>
  <c r="L1582" i="6"/>
  <c r="R1583" i="6" s="1"/>
  <c r="G1582" i="6"/>
  <c r="J1579" i="6"/>
  <c r="N1579" i="6"/>
  <c r="J1578" i="6"/>
  <c r="N1578" i="6"/>
  <c r="M1577" i="6"/>
  <c r="P1576" i="6"/>
  <c r="O1575" i="6"/>
  <c r="U1574" i="6" s="1"/>
  <c r="I1575" i="6"/>
  <c r="L1574" i="6"/>
  <c r="G1574" i="6"/>
  <c r="J1571" i="6"/>
  <c r="N1571" i="6"/>
  <c r="J1570" i="6"/>
  <c r="N1570" i="6"/>
  <c r="M1569" i="6"/>
  <c r="P1568" i="6"/>
  <c r="O1567" i="6"/>
  <c r="U1566" i="6" s="1"/>
  <c r="I1567" i="6"/>
  <c r="L1566" i="6"/>
  <c r="R1567" i="6" s="1"/>
  <c r="G1566" i="6"/>
  <c r="J1563" i="6"/>
  <c r="N1563" i="6"/>
  <c r="J1562" i="6"/>
  <c r="N1562" i="6"/>
  <c r="M1561" i="6"/>
  <c r="S1560" i="6" s="1"/>
  <c r="P1560" i="6"/>
  <c r="O1559" i="6"/>
  <c r="U1558" i="6" s="1"/>
  <c r="I1559" i="6"/>
  <c r="L1558" i="6"/>
  <c r="R1559" i="6" s="1"/>
  <c r="G1558" i="6"/>
  <c r="J1555" i="6"/>
  <c r="N1555" i="6"/>
  <c r="J1554" i="6"/>
  <c r="N1554" i="6"/>
  <c r="M1553" i="6"/>
  <c r="S1552" i="6" s="1"/>
  <c r="P1552" i="6"/>
  <c r="O1551" i="6"/>
  <c r="I1551" i="6"/>
  <c r="L1550" i="6"/>
  <c r="R1551" i="6" s="1"/>
  <c r="G1550" i="6"/>
  <c r="J1547" i="6"/>
  <c r="N1547" i="6"/>
  <c r="J1546" i="6"/>
  <c r="N1546" i="6"/>
  <c r="M1545" i="6"/>
  <c r="P1544" i="6"/>
  <c r="O1543" i="6"/>
  <c r="U1542" i="6" s="1"/>
  <c r="I1543" i="6"/>
  <c r="L1542" i="6"/>
  <c r="G1542" i="6"/>
  <c r="J1539" i="6"/>
  <c r="N1539" i="6"/>
  <c r="J1538" i="6"/>
  <c r="N1538" i="6"/>
  <c r="M1537" i="6"/>
  <c r="S1536" i="6" s="1"/>
  <c r="P1536" i="6"/>
  <c r="O1535" i="6"/>
  <c r="U1534" i="6" s="1"/>
  <c r="I1535" i="6"/>
  <c r="L1534" i="6"/>
  <c r="G1534" i="6"/>
  <c r="J1531" i="6"/>
  <c r="N1531" i="6"/>
  <c r="J1530" i="6"/>
  <c r="N1530" i="6"/>
  <c r="M1529" i="6"/>
  <c r="P1528" i="6"/>
  <c r="O1527" i="6"/>
  <c r="U1526" i="6" s="1"/>
  <c r="I1527" i="6"/>
  <c r="L1526" i="6"/>
  <c r="R1527" i="6" s="1"/>
  <c r="G1526" i="6"/>
  <c r="J1523" i="6"/>
  <c r="N1523" i="6"/>
  <c r="J1522" i="6"/>
  <c r="N1522" i="6"/>
  <c r="M1521" i="6"/>
  <c r="S1520" i="6" s="1"/>
  <c r="P1520" i="6"/>
  <c r="O1519" i="6"/>
  <c r="U1518" i="6" s="1"/>
  <c r="I1519" i="6"/>
  <c r="L1518" i="6"/>
  <c r="R1519" i="6" s="1"/>
  <c r="G1518" i="6"/>
  <c r="J1515" i="6"/>
  <c r="N1515" i="6"/>
  <c r="J1514" i="6"/>
  <c r="N1514" i="6"/>
  <c r="M1513" i="6"/>
  <c r="P1512" i="6"/>
  <c r="O1511" i="6"/>
  <c r="I1511" i="6"/>
  <c r="L1510" i="6"/>
  <c r="R1511" i="6" s="1"/>
  <c r="G1510" i="6"/>
  <c r="J1507" i="6"/>
  <c r="N1507" i="6"/>
  <c r="J1506" i="6"/>
  <c r="N1506" i="6"/>
  <c r="M1505" i="6"/>
  <c r="P1504" i="6"/>
  <c r="O1503" i="6"/>
  <c r="U1502" i="6" s="1"/>
  <c r="I1503" i="6"/>
  <c r="L1502" i="6"/>
  <c r="R1503" i="6" s="1"/>
  <c r="G1502" i="6"/>
  <c r="J1499" i="6"/>
  <c r="N1499" i="6"/>
  <c r="J1498" i="6"/>
  <c r="N1498" i="6"/>
  <c r="M1497" i="6"/>
  <c r="S1496" i="6" s="1"/>
  <c r="P1496" i="6"/>
  <c r="O1495" i="6"/>
  <c r="I1495" i="6"/>
  <c r="L1494" i="6"/>
  <c r="R1495" i="6" s="1"/>
  <c r="G1494" i="6"/>
  <c r="J1491" i="6"/>
  <c r="N1491" i="6"/>
  <c r="J1490" i="6"/>
  <c r="N1490" i="6"/>
  <c r="M1489" i="6"/>
  <c r="S1488" i="6" s="1"/>
  <c r="P1488" i="6"/>
  <c r="O1487" i="6"/>
  <c r="U1486" i="6" s="1"/>
  <c r="I1487" i="6"/>
  <c r="L1486" i="6"/>
  <c r="R1487" i="6" s="1"/>
  <c r="G1486" i="6"/>
  <c r="J1483" i="6"/>
  <c r="N1483" i="6"/>
  <c r="J1482" i="6"/>
  <c r="N1482" i="6"/>
  <c r="M1481" i="6"/>
  <c r="P1480" i="6"/>
  <c r="O1479" i="6"/>
  <c r="U1478" i="6" s="1"/>
  <c r="I1479" i="6"/>
  <c r="L1478" i="6"/>
  <c r="G1478" i="6"/>
  <c r="J1475" i="6"/>
  <c r="N1475" i="6"/>
  <c r="J1474" i="6"/>
  <c r="N1474" i="6"/>
  <c r="M1473" i="6"/>
  <c r="S1472" i="6" s="1"/>
  <c r="P1472" i="6"/>
  <c r="O1471" i="6"/>
  <c r="I1471" i="6"/>
  <c r="L1470" i="6"/>
  <c r="R1471" i="6" s="1"/>
  <c r="G1470" i="6"/>
  <c r="J1467" i="6"/>
  <c r="N1467" i="6"/>
  <c r="J1466" i="6"/>
  <c r="N1466" i="6"/>
  <c r="M1465" i="6"/>
  <c r="P1463" i="6"/>
  <c r="U1462" i="6"/>
  <c r="P1461" i="6"/>
  <c r="P1459" i="6"/>
  <c r="P1457" i="6"/>
  <c r="P1455" i="6"/>
  <c r="U1454" i="6"/>
  <c r="P1453" i="6"/>
  <c r="U1452" i="6"/>
  <c r="P1451" i="6"/>
  <c r="P1449" i="6"/>
  <c r="P1447" i="6"/>
  <c r="P1445" i="6"/>
  <c r="P1443" i="6"/>
  <c r="P1441" i="6"/>
  <c r="P1439" i="6"/>
  <c r="U1438" i="6"/>
  <c r="P1437" i="6"/>
  <c r="P1435" i="6"/>
  <c r="P1433" i="6"/>
  <c r="P1431" i="6"/>
  <c r="P1429" i="6"/>
  <c r="P1427" i="6"/>
  <c r="P1425" i="6"/>
  <c r="P1423" i="6"/>
  <c r="U1422" i="6"/>
  <c r="P1421" i="6"/>
  <c r="U1420" i="6"/>
  <c r="P1419" i="6"/>
  <c r="P1417" i="6"/>
  <c r="P1415" i="6"/>
  <c r="P1413" i="6"/>
  <c r="P1411" i="6"/>
  <c r="P1409" i="6"/>
  <c r="P1407" i="6"/>
  <c r="P1405" i="6"/>
  <c r="P1403" i="6"/>
  <c r="U1402" i="6"/>
  <c r="P1401" i="6"/>
  <c r="P1399" i="6"/>
  <c r="P1397" i="6"/>
  <c r="J1697" i="6"/>
  <c r="T1697" i="6" s="1"/>
  <c r="N1697" i="6"/>
  <c r="O1696" i="6"/>
  <c r="I1696" i="6"/>
  <c r="L1689" i="6"/>
  <c r="R1688" i="6" s="1"/>
  <c r="G1689" i="6"/>
  <c r="O1688" i="6"/>
  <c r="J1680" i="6"/>
  <c r="N1680" i="6"/>
  <c r="L1673" i="6"/>
  <c r="G1673" i="6"/>
  <c r="O1672" i="6"/>
  <c r="U1673" i="6" s="1"/>
  <c r="L1665" i="6"/>
  <c r="R1664" i="6" s="1"/>
  <c r="G1665" i="6"/>
  <c r="O1664" i="6"/>
  <c r="L1657" i="6"/>
  <c r="G1657" i="6"/>
  <c r="O1656" i="6"/>
  <c r="J1649" i="6"/>
  <c r="N1649" i="6"/>
  <c r="J1648" i="6"/>
  <c r="N1648" i="6"/>
  <c r="J1641" i="6"/>
  <c r="N1641" i="6"/>
  <c r="J1640" i="6"/>
  <c r="N1640" i="6"/>
  <c r="J1633" i="6"/>
  <c r="N1633" i="6"/>
  <c r="J1632" i="6"/>
  <c r="N1632" i="6"/>
  <c r="J1625" i="6"/>
  <c r="N1625" i="6"/>
  <c r="J1624" i="6"/>
  <c r="N1624" i="6"/>
  <c r="J1617" i="6"/>
  <c r="N1617" i="6"/>
  <c r="J1616" i="6"/>
  <c r="N1616" i="6"/>
  <c r="J1609" i="6"/>
  <c r="N1609" i="6"/>
  <c r="J1608" i="6"/>
  <c r="N1608" i="6"/>
  <c r="J1601" i="6"/>
  <c r="N1601" i="6"/>
  <c r="J1600" i="6"/>
  <c r="N1600" i="6"/>
  <c r="J1593" i="6"/>
  <c r="N1593" i="6"/>
  <c r="J1592" i="6"/>
  <c r="N1592" i="6"/>
  <c r="J1585" i="6"/>
  <c r="N1585" i="6"/>
  <c r="J1584" i="6"/>
  <c r="N1584" i="6"/>
  <c r="J1577" i="6"/>
  <c r="N1577" i="6"/>
  <c r="J1576" i="6"/>
  <c r="N1576" i="6"/>
  <c r="J1569" i="6"/>
  <c r="N1569" i="6"/>
  <c r="J1568" i="6"/>
  <c r="N1568" i="6"/>
  <c r="J1561" i="6"/>
  <c r="N1561" i="6"/>
  <c r="J1560" i="6"/>
  <c r="N1560" i="6"/>
  <c r="J1553" i="6"/>
  <c r="N1553" i="6"/>
  <c r="J1552" i="6"/>
  <c r="N1552" i="6"/>
  <c r="J1545" i="6"/>
  <c r="N1545" i="6"/>
  <c r="J1544" i="6"/>
  <c r="N1544" i="6"/>
  <c r="J1537" i="6"/>
  <c r="N1537" i="6"/>
  <c r="J1536" i="6"/>
  <c r="N1536" i="6"/>
  <c r="J1529" i="6"/>
  <c r="N1529" i="6"/>
  <c r="J1528" i="6"/>
  <c r="N1528" i="6"/>
  <c r="J1521" i="6"/>
  <c r="N1521" i="6"/>
  <c r="J1520" i="6"/>
  <c r="N1520" i="6"/>
  <c r="J1513" i="6"/>
  <c r="N1513" i="6"/>
  <c r="J1512" i="6"/>
  <c r="N1512" i="6"/>
  <c r="J1505" i="6"/>
  <c r="N1505" i="6"/>
  <c r="J1504" i="6"/>
  <c r="N1504" i="6"/>
  <c r="J1497" i="6"/>
  <c r="N1497" i="6"/>
  <c r="J1496" i="6"/>
  <c r="N1496" i="6"/>
  <c r="J1489" i="6"/>
  <c r="N1489" i="6"/>
  <c r="J1488" i="6"/>
  <c r="N1488" i="6"/>
  <c r="J1481" i="6"/>
  <c r="N1481" i="6"/>
  <c r="J1480" i="6"/>
  <c r="N1480" i="6"/>
  <c r="J1473" i="6"/>
  <c r="N1473" i="6"/>
  <c r="J1472" i="6"/>
  <c r="N1472" i="6"/>
  <c r="J1465" i="6"/>
  <c r="N1465" i="6"/>
  <c r="T1464" i="6" s="1"/>
  <c r="I1463" i="6"/>
  <c r="S1463" i="6" s="1"/>
  <c r="M1463" i="6"/>
  <c r="J1463" i="6"/>
  <c r="N1463" i="6"/>
  <c r="I1461" i="6"/>
  <c r="M1461" i="6"/>
  <c r="S1460" i="6" s="1"/>
  <c r="J1461" i="6"/>
  <c r="N1461" i="6"/>
  <c r="I1459" i="6"/>
  <c r="S1459" i="6" s="1"/>
  <c r="M1459" i="6"/>
  <c r="S1458" i="6" s="1"/>
  <c r="J1459" i="6"/>
  <c r="N1459" i="6"/>
  <c r="I1457" i="6"/>
  <c r="M1457" i="6"/>
  <c r="S1456" i="6" s="1"/>
  <c r="J1457" i="6"/>
  <c r="N1457" i="6"/>
  <c r="T1456" i="6" s="1"/>
  <c r="I1455" i="6"/>
  <c r="S1455" i="6" s="1"/>
  <c r="M1455" i="6"/>
  <c r="S1454" i="6" s="1"/>
  <c r="J1455" i="6"/>
  <c r="N1455" i="6"/>
  <c r="I1453" i="6"/>
  <c r="M1453" i="6"/>
  <c r="J1453" i="6"/>
  <c r="N1453" i="6"/>
  <c r="I1451" i="6"/>
  <c r="S1451" i="6" s="1"/>
  <c r="M1451" i="6"/>
  <c r="J1451" i="6"/>
  <c r="N1451" i="6"/>
  <c r="T1450" i="6" s="1"/>
  <c r="I1449" i="6"/>
  <c r="M1449" i="6"/>
  <c r="S1448" i="6" s="1"/>
  <c r="J1449" i="6"/>
  <c r="N1449" i="6"/>
  <c r="T1448" i="6" s="1"/>
  <c r="I1447" i="6"/>
  <c r="S1447" i="6" s="1"/>
  <c r="M1447" i="6"/>
  <c r="J1447" i="6"/>
  <c r="N1447" i="6"/>
  <c r="I1445" i="6"/>
  <c r="S1445" i="6" s="1"/>
  <c r="M1445" i="6"/>
  <c r="J1445" i="6"/>
  <c r="N1445" i="6"/>
  <c r="I1443" i="6"/>
  <c r="M1443" i="6"/>
  <c r="J1443" i="6"/>
  <c r="N1443" i="6"/>
  <c r="I1441" i="6"/>
  <c r="S1441" i="6" s="1"/>
  <c r="M1441" i="6"/>
  <c r="J1441" i="6"/>
  <c r="N1441" i="6"/>
  <c r="I1439" i="6"/>
  <c r="S1439" i="6" s="1"/>
  <c r="M1439" i="6"/>
  <c r="J1439" i="6"/>
  <c r="N1439" i="6"/>
  <c r="T1438" i="6" s="1"/>
  <c r="I1437" i="6"/>
  <c r="S1437" i="6" s="1"/>
  <c r="M1437" i="6"/>
  <c r="J1437" i="6"/>
  <c r="N1437" i="6"/>
  <c r="I1435" i="6"/>
  <c r="M1435" i="6"/>
  <c r="J1435" i="6"/>
  <c r="N1435" i="6"/>
  <c r="I1433" i="6"/>
  <c r="S1433" i="6" s="1"/>
  <c r="M1433" i="6"/>
  <c r="J1433" i="6"/>
  <c r="N1433" i="6"/>
  <c r="T1432" i="6" s="1"/>
  <c r="I1431" i="6"/>
  <c r="M1431" i="6"/>
  <c r="J1431" i="6"/>
  <c r="N1431" i="6"/>
  <c r="I1429" i="6"/>
  <c r="M1429" i="6"/>
  <c r="S1428" i="6" s="1"/>
  <c r="J1429" i="6"/>
  <c r="N1429" i="6"/>
  <c r="I1427" i="6"/>
  <c r="M1427" i="6"/>
  <c r="S1426" i="6" s="1"/>
  <c r="J1427" i="6"/>
  <c r="N1427" i="6"/>
  <c r="I1425" i="6"/>
  <c r="S1425" i="6" s="1"/>
  <c r="M1425" i="6"/>
  <c r="J1425" i="6"/>
  <c r="N1425" i="6"/>
  <c r="T1424" i="6" s="1"/>
  <c r="I1423" i="6"/>
  <c r="S1423" i="6" s="1"/>
  <c r="M1423" i="6"/>
  <c r="S1422" i="6" s="1"/>
  <c r="J1423" i="6"/>
  <c r="N1423" i="6"/>
  <c r="I1421" i="6"/>
  <c r="M1421" i="6"/>
  <c r="J1421" i="6"/>
  <c r="N1421" i="6"/>
  <c r="I1419" i="6"/>
  <c r="S1419" i="6" s="1"/>
  <c r="M1419" i="6"/>
  <c r="J1419" i="6"/>
  <c r="N1419" i="6"/>
  <c r="T1418" i="6" s="1"/>
  <c r="I1417" i="6"/>
  <c r="M1417" i="6"/>
  <c r="J1417" i="6"/>
  <c r="N1417" i="6"/>
  <c r="T1416" i="6" s="1"/>
  <c r="I1415" i="6"/>
  <c r="S1415" i="6" s="1"/>
  <c r="M1415" i="6"/>
  <c r="S1414" i="6" s="1"/>
  <c r="J1415" i="6"/>
  <c r="N1415" i="6"/>
  <c r="I1413" i="6"/>
  <c r="M1413" i="6"/>
  <c r="S1412" i="6" s="1"/>
  <c r="J1413" i="6"/>
  <c r="N1413" i="6"/>
  <c r="I1411" i="6"/>
  <c r="S1411" i="6" s="1"/>
  <c r="M1411" i="6"/>
  <c r="J1411" i="6"/>
  <c r="N1411" i="6"/>
  <c r="I1409" i="6"/>
  <c r="M1409" i="6"/>
  <c r="J1409" i="6"/>
  <c r="N1409" i="6"/>
  <c r="T1408" i="6" s="1"/>
  <c r="I1407" i="6"/>
  <c r="S1407" i="6" s="1"/>
  <c r="M1407" i="6"/>
  <c r="J1407" i="6"/>
  <c r="N1407" i="6"/>
  <c r="T1406" i="6" s="1"/>
  <c r="I1405" i="6"/>
  <c r="S1405" i="6" s="1"/>
  <c r="M1405" i="6"/>
  <c r="S1404" i="6" s="1"/>
  <c r="J1405" i="6"/>
  <c r="N1405" i="6"/>
  <c r="I1403" i="6"/>
  <c r="S1403" i="6" s="1"/>
  <c r="M1403" i="6"/>
  <c r="S1402" i="6" s="1"/>
  <c r="J1403" i="6"/>
  <c r="N1403" i="6"/>
  <c r="T1402" i="6" s="1"/>
  <c r="I1401" i="6"/>
  <c r="M1401" i="6"/>
  <c r="J1401" i="6"/>
  <c r="N1401" i="6"/>
  <c r="T1400" i="6" s="1"/>
  <c r="I1399" i="6"/>
  <c r="S1399" i="6" s="1"/>
  <c r="M1399" i="6"/>
  <c r="J1399" i="6"/>
  <c r="N1399" i="6"/>
  <c r="I1397" i="6"/>
  <c r="M1397" i="6"/>
  <c r="S1396" i="6" s="1"/>
  <c r="J1397" i="6"/>
  <c r="N1397" i="6"/>
  <c r="T1396" i="6" s="1"/>
  <c r="G1394" i="6"/>
  <c r="G1392" i="6"/>
  <c r="G1390" i="6"/>
  <c r="G1388" i="6"/>
  <c r="G1386" i="6"/>
  <c r="G1384" i="6"/>
  <c r="G1382" i="6"/>
  <c r="G1380" i="6"/>
  <c r="G1378" i="6"/>
  <c r="G1376" i="6"/>
  <c r="G1374" i="6"/>
  <c r="G1372" i="6"/>
  <c r="G1370" i="6"/>
  <c r="G1368" i="6"/>
  <c r="G1366" i="6"/>
  <c r="G1364" i="6"/>
  <c r="G1362" i="6"/>
  <c r="G1360" i="6"/>
  <c r="G1358" i="6"/>
  <c r="G1356" i="6"/>
  <c r="G1354" i="6"/>
  <c r="G1352" i="6"/>
  <c r="G1350" i="6"/>
  <c r="G1348" i="6"/>
  <c r="G1346" i="6"/>
  <c r="G1344" i="6"/>
  <c r="G1342" i="6"/>
  <c r="G1340" i="6"/>
  <c r="G1338" i="6"/>
  <c r="G1336" i="6"/>
  <c r="G1334" i="6"/>
  <c r="G1332" i="6"/>
  <c r="G1330" i="6"/>
  <c r="G1328" i="6"/>
  <c r="G1326" i="6"/>
  <c r="G1324" i="6"/>
  <c r="G1322" i="6"/>
  <c r="G1320" i="6"/>
  <c r="G1318" i="6"/>
  <c r="G1316" i="6"/>
  <c r="G1314" i="6"/>
  <c r="G1312" i="6"/>
  <c r="G1310" i="6"/>
  <c r="G1308" i="6"/>
  <c r="G1306" i="6"/>
  <c r="G1304" i="6"/>
  <c r="G1302" i="6"/>
  <c r="G1300" i="6"/>
  <c r="G1298" i="6"/>
  <c r="G1296" i="6"/>
  <c r="G1294" i="6"/>
  <c r="G1292" i="6"/>
  <c r="G1290" i="6"/>
  <c r="G1288" i="6"/>
  <c r="G1286" i="6"/>
  <c r="G1284" i="6"/>
  <c r="G1282" i="6"/>
  <c r="G1280" i="6"/>
  <c r="G1278" i="6"/>
  <c r="G1276" i="6"/>
  <c r="G1274" i="6"/>
  <c r="G1272" i="6"/>
  <c r="G1270" i="6"/>
  <c r="G1268" i="6"/>
  <c r="N1266" i="6"/>
  <c r="T1267" i="6" s="1"/>
  <c r="I1266" i="6"/>
  <c r="S1266" i="6" s="1"/>
  <c r="K1265" i="6"/>
  <c r="H1264" i="6"/>
  <c r="L1264" i="6"/>
  <c r="P1264" i="6"/>
  <c r="M1263" i="6"/>
  <c r="S1262" i="6" s="1"/>
  <c r="G1262" i="6"/>
  <c r="H1260" i="6"/>
  <c r="L1260" i="6"/>
  <c r="P1260" i="6"/>
  <c r="J1260" i="6"/>
  <c r="N1260" i="6"/>
  <c r="M1259" i="6"/>
  <c r="S1258" i="6" s="1"/>
  <c r="G1258" i="6"/>
  <c r="H1256" i="6"/>
  <c r="L1256" i="6"/>
  <c r="P1256" i="6"/>
  <c r="J1256" i="6"/>
  <c r="N1256" i="6"/>
  <c r="M1255" i="6"/>
  <c r="S1254" i="6" s="1"/>
  <c r="G1254" i="6"/>
  <c r="H1252" i="6"/>
  <c r="L1252" i="6"/>
  <c r="P1252" i="6"/>
  <c r="J1252" i="6"/>
  <c r="N1252" i="6"/>
  <c r="M1251" i="6"/>
  <c r="S1250" i="6" s="1"/>
  <c r="G1250" i="6"/>
  <c r="H1248" i="6"/>
  <c r="L1248" i="6"/>
  <c r="P1248" i="6"/>
  <c r="J1248" i="6"/>
  <c r="N1248" i="6"/>
  <c r="M1247" i="6"/>
  <c r="S1246" i="6" s="1"/>
  <c r="G1246" i="6"/>
  <c r="H1244" i="6"/>
  <c r="L1244" i="6"/>
  <c r="P1244" i="6"/>
  <c r="J1244" i="6"/>
  <c r="N1244" i="6"/>
  <c r="M1243" i="6"/>
  <c r="S1242" i="6" s="1"/>
  <c r="G1242" i="6"/>
  <c r="H1240" i="6"/>
  <c r="L1240" i="6"/>
  <c r="P1240" i="6"/>
  <c r="J1240" i="6"/>
  <c r="N1240" i="6"/>
  <c r="M1239" i="6"/>
  <c r="S1238" i="6" s="1"/>
  <c r="G1238" i="6"/>
  <c r="H1236" i="6"/>
  <c r="L1236" i="6"/>
  <c r="P1236" i="6"/>
  <c r="J1236" i="6"/>
  <c r="N1236" i="6"/>
  <c r="M1235" i="6"/>
  <c r="S1234" i="6" s="1"/>
  <c r="G1234" i="6"/>
  <c r="H1232" i="6"/>
  <c r="L1232" i="6"/>
  <c r="P1232" i="6"/>
  <c r="J1232" i="6"/>
  <c r="N1232" i="6"/>
  <c r="M1231" i="6"/>
  <c r="S1230" i="6" s="1"/>
  <c r="G1230" i="6"/>
  <c r="H1228" i="6"/>
  <c r="L1228" i="6"/>
  <c r="P1228" i="6"/>
  <c r="J1228" i="6"/>
  <c r="N1228" i="6"/>
  <c r="M1227" i="6"/>
  <c r="S1226" i="6" s="1"/>
  <c r="G1226" i="6"/>
  <c r="H1224" i="6"/>
  <c r="L1224" i="6"/>
  <c r="P1224" i="6"/>
  <c r="J1224" i="6"/>
  <c r="N1224" i="6"/>
  <c r="M1223" i="6"/>
  <c r="S1222" i="6" s="1"/>
  <c r="G1222" i="6"/>
  <c r="H1220" i="6"/>
  <c r="L1220" i="6"/>
  <c r="P1220" i="6"/>
  <c r="J1220" i="6"/>
  <c r="N1220" i="6"/>
  <c r="M1219" i="6"/>
  <c r="G1218" i="6"/>
  <c r="H1216" i="6"/>
  <c r="L1216" i="6"/>
  <c r="P1216" i="6"/>
  <c r="J1216" i="6"/>
  <c r="N1216" i="6"/>
  <c r="M1215" i="6"/>
  <c r="S1214" i="6" s="1"/>
  <c r="G1214" i="6"/>
  <c r="H1212" i="6"/>
  <c r="L1212" i="6"/>
  <c r="P1212" i="6"/>
  <c r="J1212" i="6"/>
  <c r="N1212" i="6"/>
  <c r="M1211" i="6"/>
  <c r="G1210" i="6"/>
  <c r="H1208" i="6"/>
  <c r="L1208" i="6"/>
  <c r="P1208" i="6"/>
  <c r="J1208" i="6"/>
  <c r="N1208" i="6"/>
  <c r="M1207" i="6"/>
  <c r="G1206" i="6"/>
  <c r="H1204" i="6"/>
  <c r="L1204" i="6"/>
  <c r="P1204" i="6"/>
  <c r="J1204" i="6"/>
  <c r="N1204" i="6"/>
  <c r="M1203" i="6"/>
  <c r="G1202" i="6"/>
  <c r="H1200" i="6"/>
  <c r="L1200" i="6"/>
  <c r="P1200" i="6"/>
  <c r="J1200" i="6"/>
  <c r="N1200" i="6"/>
  <c r="M1199" i="6"/>
  <c r="S1198" i="6" s="1"/>
  <c r="G1198" i="6"/>
  <c r="H1196" i="6"/>
  <c r="L1196" i="6"/>
  <c r="P1196" i="6"/>
  <c r="J1196" i="6"/>
  <c r="N1196" i="6"/>
  <c r="M1195" i="6"/>
  <c r="G1194" i="6"/>
  <c r="H1192" i="6"/>
  <c r="L1192" i="6"/>
  <c r="P1192" i="6"/>
  <c r="J1192" i="6"/>
  <c r="N1192" i="6"/>
  <c r="M1191" i="6"/>
  <c r="S1190" i="6" s="1"/>
  <c r="G1190" i="6"/>
  <c r="H1188" i="6"/>
  <c r="L1188" i="6"/>
  <c r="P1188" i="6"/>
  <c r="J1188" i="6"/>
  <c r="N1188" i="6"/>
  <c r="M1187" i="6"/>
  <c r="G1186" i="6"/>
  <c r="H1184" i="6"/>
  <c r="L1184" i="6"/>
  <c r="P1184" i="6"/>
  <c r="J1184" i="6"/>
  <c r="N1184" i="6"/>
  <c r="M1183" i="6"/>
  <c r="S1182" i="6" s="1"/>
  <c r="G1182" i="6"/>
  <c r="H1180" i="6"/>
  <c r="L1180" i="6"/>
  <c r="P1180" i="6"/>
  <c r="J1180" i="6"/>
  <c r="N1180" i="6"/>
  <c r="M1179" i="6"/>
  <c r="G1178" i="6"/>
  <c r="H1176" i="6"/>
  <c r="L1176" i="6"/>
  <c r="P1176" i="6"/>
  <c r="J1176" i="6"/>
  <c r="N1176" i="6"/>
  <c r="M1175" i="6"/>
  <c r="S1174" i="6" s="1"/>
  <c r="G1174" i="6"/>
  <c r="H1172" i="6"/>
  <c r="L1172" i="6"/>
  <c r="P1172" i="6"/>
  <c r="J1172" i="6"/>
  <c r="N1172" i="6"/>
  <c r="M1171" i="6"/>
  <c r="G1170" i="6"/>
  <c r="H1168" i="6"/>
  <c r="L1168" i="6"/>
  <c r="P1168" i="6"/>
  <c r="J1168" i="6"/>
  <c r="N1168" i="6"/>
  <c r="M1167" i="6"/>
  <c r="S1166" i="6" s="1"/>
  <c r="G1166" i="6"/>
  <c r="H1164" i="6"/>
  <c r="L1164" i="6"/>
  <c r="P1164" i="6"/>
  <c r="J1164" i="6"/>
  <c r="N1164" i="6"/>
  <c r="M1163" i="6"/>
  <c r="G1162" i="6"/>
  <c r="H1160" i="6"/>
  <c r="L1160" i="6"/>
  <c r="P1160" i="6"/>
  <c r="J1160" i="6"/>
  <c r="N1160" i="6"/>
  <c r="M1159" i="6"/>
  <c r="S1158" i="6" s="1"/>
  <c r="G1158" i="6"/>
  <c r="H1156" i="6"/>
  <c r="L1156" i="6"/>
  <c r="P1156" i="6"/>
  <c r="J1156" i="6"/>
  <c r="N1156" i="6"/>
  <c r="M1155" i="6"/>
  <c r="S1154" i="6" s="1"/>
  <c r="G1154" i="6"/>
  <c r="H1152" i="6"/>
  <c r="L1152" i="6"/>
  <c r="P1152" i="6"/>
  <c r="J1152" i="6"/>
  <c r="N1152" i="6"/>
  <c r="M1151" i="6"/>
  <c r="S1150" i="6" s="1"/>
  <c r="G1150" i="6"/>
  <c r="H1148" i="6"/>
  <c r="L1148" i="6"/>
  <c r="P1148" i="6"/>
  <c r="J1148" i="6"/>
  <c r="N1148" i="6"/>
  <c r="M1147" i="6"/>
  <c r="S1146" i="6" s="1"/>
  <c r="G1146" i="6"/>
  <c r="H1144" i="6"/>
  <c r="L1144" i="6"/>
  <c r="P1144" i="6"/>
  <c r="J1144" i="6"/>
  <c r="N1144" i="6"/>
  <c r="M1143" i="6"/>
  <c r="S1142" i="6" s="1"/>
  <c r="G1142" i="6"/>
  <c r="H1140" i="6"/>
  <c r="L1140" i="6"/>
  <c r="P1140" i="6"/>
  <c r="J1140" i="6"/>
  <c r="N1140" i="6"/>
  <c r="M1139" i="6"/>
  <c r="G1138" i="6"/>
  <c r="H1136" i="6"/>
  <c r="L1136" i="6"/>
  <c r="P1136" i="6"/>
  <c r="J1136" i="6"/>
  <c r="N1136" i="6"/>
  <c r="M1135" i="6"/>
  <c r="G1134" i="6"/>
  <c r="H1132" i="6"/>
  <c r="L1132" i="6"/>
  <c r="P1132" i="6"/>
  <c r="J1132" i="6"/>
  <c r="N1132" i="6"/>
  <c r="M1131" i="6"/>
  <c r="G1130" i="6"/>
  <c r="H1129" i="6"/>
  <c r="L1129" i="6"/>
  <c r="P1129" i="6"/>
  <c r="I1129" i="6"/>
  <c r="S1129" i="6" s="1"/>
  <c r="J1129" i="6"/>
  <c r="N1129" i="6"/>
  <c r="U1126" i="6"/>
  <c r="G1122" i="6"/>
  <c r="H1121" i="6"/>
  <c r="L1121" i="6"/>
  <c r="R1120" i="6" s="1"/>
  <c r="P1121" i="6"/>
  <c r="I1121" i="6"/>
  <c r="M1121" i="6"/>
  <c r="J1121" i="6"/>
  <c r="N1121" i="6"/>
  <c r="G1114" i="6"/>
  <c r="H1113" i="6"/>
  <c r="L1113" i="6"/>
  <c r="P1113" i="6"/>
  <c r="I1113" i="6"/>
  <c r="S1113" i="6" s="1"/>
  <c r="M1113" i="6"/>
  <c r="S1112" i="6" s="1"/>
  <c r="J1113" i="6"/>
  <c r="N1113" i="6"/>
  <c r="N1464" i="6"/>
  <c r="N1462" i="6"/>
  <c r="N1460" i="6"/>
  <c r="N1458" i="6"/>
  <c r="N1456" i="6"/>
  <c r="N1454" i="6"/>
  <c r="N1452" i="6"/>
  <c r="N1450" i="6"/>
  <c r="N1448" i="6"/>
  <c r="N1446" i="6"/>
  <c r="N1444" i="6"/>
  <c r="N1442" i="6"/>
  <c r="N1440" i="6"/>
  <c r="N1438" i="6"/>
  <c r="N1436" i="6"/>
  <c r="N1434" i="6"/>
  <c r="N1432" i="6"/>
  <c r="N1430" i="6"/>
  <c r="N1428" i="6"/>
  <c r="N1426" i="6"/>
  <c r="N1424" i="6"/>
  <c r="N1422" i="6"/>
  <c r="N1420" i="6"/>
  <c r="N1418" i="6"/>
  <c r="N1416" i="6"/>
  <c r="N1414" i="6"/>
  <c r="N1412" i="6"/>
  <c r="N1410" i="6"/>
  <c r="N1408" i="6"/>
  <c r="N1406" i="6"/>
  <c r="N1404" i="6"/>
  <c r="N1402" i="6"/>
  <c r="N1400" i="6"/>
  <c r="N1398" i="6"/>
  <c r="N1396" i="6"/>
  <c r="N1395" i="6"/>
  <c r="T1394" i="6" s="1"/>
  <c r="J1395" i="6"/>
  <c r="N1394" i="6"/>
  <c r="N1393" i="6"/>
  <c r="J1393" i="6"/>
  <c r="N1392" i="6"/>
  <c r="N1391" i="6"/>
  <c r="J1391" i="6"/>
  <c r="N1390" i="6"/>
  <c r="N1389" i="6"/>
  <c r="T1388" i="6" s="1"/>
  <c r="J1389" i="6"/>
  <c r="N1388" i="6"/>
  <c r="N1387" i="6"/>
  <c r="J1387" i="6"/>
  <c r="N1386" i="6"/>
  <c r="N1385" i="6"/>
  <c r="J1385" i="6"/>
  <c r="N1384" i="6"/>
  <c r="N1383" i="6"/>
  <c r="J1383" i="6"/>
  <c r="N1382" i="6"/>
  <c r="N1381" i="6"/>
  <c r="J1381" i="6"/>
  <c r="N1380" i="6"/>
  <c r="N1379" i="6"/>
  <c r="J1379" i="6"/>
  <c r="N1378" i="6"/>
  <c r="N1377" i="6"/>
  <c r="J1377" i="6"/>
  <c r="N1376" i="6"/>
  <c r="N1375" i="6"/>
  <c r="J1375" i="6"/>
  <c r="N1374" i="6"/>
  <c r="N1373" i="6"/>
  <c r="J1373" i="6"/>
  <c r="N1372" i="6"/>
  <c r="N1371" i="6"/>
  <c r="J1371" i="6"/>
  <c r="N1370" i="6"/>
  <c r="N1369" i="6"/>
  <c r="J1369" i="6"/>
  <c r="N1368" i="6"/>
  <c r="N1367" i="6"/>
  <c r="J1367" i="6"/>
  <c r="N1366" i="6"/>
  <c r="N1365" i="6"/>
  <c r="J1365" i="6"/>
  <c r="N1364" i="6"/>
  <c r="N1363" i="6"/>
  <c r="T1362" i="6" s="1"/>
  <c r="J1363" i="6"/>
  <c r="N1362" i="6"/>
  <c r="N1361" i="6"/>
  <c r="T1360" i="6" s="1"/>
  <c r="J1361" i="6"/>
  <c r="N1360" i="6"/>
  <c r="N1359" i="6"/>
  <c r="T1358" i="6" s="1"/>
  <c r="J1359" i="6"/>
  <c r="N1358" i="6"/>
  <c r="N1357" i="6"/>
  <c r="T1356" i="6" s="1"/>
  <c r="J1357" i="6"/>
  <c r="N1356" i="6"/>
  <c r="N1355" i="6"/>
  <c r="J1355" i="6"/>
  <c r="N1354" i="6"/>
  <c r="N1353" i="6"/>
  <c r="J1353" i="6"/>
  <c r="N1352" i="6"/>
  <c r="N1351" i="6"/>
  <c r="T1350" i="6" s="1"/>
  <c r="J1351" i="6"/>
  <c r="N1350" i="6"/>
  <c r="N1349" i="6"/>
  <c r="J1349" i="6"/>
  <c r="N1348" i="6"/>
  <c r="N1347" i="6"/>
  <c r="J1347" i="6"/>
  <c r="N1346" i="6"/>
  <c r="N1345" i="6"/>
  <c r="J1345" i="6"/>
  <c r="N1344" i="6"/>
  <c r="N1343" i="6"/>
  <c r="J1343" i="6"/>
  <c r="N1342" i="6"/>
  <c r="N1341" i="6"/>
  <c r="J1341" i="6"/>
  <c r="N1340" i="6"/>
  <c r="N1339" i="6"/>
  <c r="T1338" i="6" s="1"/>
  <c r="J1339" i="6"/>
  <c r="N1338" i="6"/>
  <c r="N1337" i="6"/>
  <c r="J1337" i="6"/>
  <c r="N1336" i="6"/>
  <c r="N1335" i="6"/>
  <c r="J1335" i="6"/>
  <c r="N1334" i="6"/>
  <c r="N1333" i="6"/>
  <c r="J1333" i="6"/>
  <c r="N1332" i="6"/>
  <c r="N1331" i="6"/>
  <c r="T1330" i="6" s="1"/>
  <c r="J1331" i="6"/>
  <c r="N1330" i="6"/>
  <c r="N1329" i="6"/>
  <c r="T1328" i="6" s="1"/>
  <c r="J1329" i="6"/>
  <c r="N1328" i="6"/>
  <c r="N1327" i="6"/>
  <c r="T1326" i="6" s="1"/>
  <c r="J1327" i="6"/>
  <c r="N1326" i="6"/>
  <c r="N1325" i="6"/>
  <c r="J1325" i="6"/>
  <c r="N1324" i="6"/>
  <c r="N1323" i="6"/>
  <c r="J1323" i="6"/>
  <c r="N1322" i="6"/>
  <c r="N1321" i="6"/>
  <c r="T1320" i="6" s="1"/>
  <c r="J1321" i="6"/>
  <c r="N1320" i="6"/>
  <c r="N1319" i="6"/>
  <c r="J1319" i="6"/>
  <c r="N1318" i="6"/>
  <c r="N1317" i="6"/>
  <c r="J1317" i="6"/>
  <c r="N1316" i="6"/>
  <c r="N1315" i="6"/>
  <c r="J1315" i="6"/>
  <c r="N1314" i="6"/>
  <c r="N1313" i="6"/>
  <c r="J1313" i="6"/>
  <c r="N1312" i="6"/>
  <c r="N1311" i="6"/>
  <c r="T1310" i="6" s="1"/>
  <c r="J1311" i="6"/>
  <c r="N1310" i="6"/>
  <c r="N1309" i="6"/>
  <c r="T1308" i="6" s="1"/>
  <c r="J1309" i="6"/>
  <c r="N1307" i="6"/>
  <c r="J1307" i="6"/>
  <c r="N1305" i="6"/>
  <c r="T1304" i="6" s="1"/>
  <c r="J1305" i="6"/>
  <c r="T1305" i="6" s="1"/>
  <c r="N1303" i="6"/>
  <c r="J1303" i="6"/>
  <c r="T1303" i="6" s="1"/>
  <c r="N1301" i="6"/>
  <c r="T1300" i="6" s="1"/>
  <c r="J1301" i="6"/>
  <c r="T1301" i="6" s="1"/>
  <c r="N1299" i="6"/>
  <c r="T1298" i="6" s="1"/>
  <c r="J1299" i="6"/>
  <c r="N1297" i="6"/>
  <c r="T1296" i="6" s="1"/>
  <c r="J1297" i="6"/>
  <c r="N1295" i="6"/>
  <c r="J1295" i="6"/>
  <c r="T1295" i="6" s="1"/>
  <c r="N1293" i="6"/>
  <c r="T1292" i="6" s="1"/>
  <c r="J1293" i="6"/>
  <c r="T1293" i="6" s="1"/>
  <c r="N1291" i="6"/>
  <c r="T1290" i="6" s="1"/>
  <c r="J1291" i="6"/>
  <c r="N1289" i="6"/>
  <c r="J1289" i="6"/>
  <c r="N1287" i="6"/>
  <c r="T1286" i="6" s="1"/>
  <c r="J1287" i="6"/>
  <c r="N1285" i="6"/>
  <c r="T1284" i="6" s="1"/>
  <c r="J1285" i="6"/>
  <c r="T1285" i="6" s="1"/>
  <c r="N1283" i="6"/>
  <c r="T1282" i="6" s="1"/>
  <c r="J1283" i="6"/>
  <c r="T1283" i="6" s="1"/>
  <c r="N1281" i="6"/>
  <c r="J1281" i="6"/>
  <c r="T1281" i="6" s="1"/>
  <c r="N1279" i="6"/>
  <c r="T1278" i="6" s="1"/>
  <c r="J1279" i="6"/>
  <c r="N1277" i="6"/>
  <c r="J1277" i="6"/>
  <c r="N1275" i="6"/>
  <c r="T1274" i="6" s="1"/>
  <c r="J1275" i="6"/>
  <c r="T1275" i="6" s="1"/>
  <c r="N1273" i="6"/>
  <c r="J1273" i="6"/>
  <c r="T1273" i="6" s="1"/>
  <c r="N1271" i="6"/>
  <c r="J1271" i="6"/>
  <c r="T1271" i="6" s="1"/>
  <c r="N1269" i="6"/>
  <c r="T1268" i="6" s="1"/>
  <c r="J1269" i="6"/>
  <c r="M1266" i="6"/>
  <c r="S1267" i="6" s="1"/>
  <c r="O1265" i="6"/>
  <c r="U1264" i="6" s="1"/>
  <c r="J1265" i="6"/>
  <c r="N1264" i="6"/>
  <c r="I1264" i="6"/>
  <c r="S1264" i="6" s="1"/>
  <c r="K1263" i="6"/>
  <c r="U1263" i="6" s="1"/>
  <c r="G1261" i="6"/>
  <c r="H1261" i="6"/>
  <c r="L1261" i="6"/>
  <c r="P1261" i="6"/>
  <c r="J1261" i="6"/>
  <c r="N1261" i="6"/>
  <c r="I1260" i="6"/>
  <c r="K1259" i="6"/>
  <c r="G1257" i="6"/>
  <c r="H1257" i="6"/>
  <c r="L1257" i="6"/>
  <c r="P1257" i="6"/>
  <c r="J1257" i="6"/>
  <c r="N1257" i="6"/>
  <c r="I1256" i="6"/>
  <c r="K1255" i="6"/>
  <c r="U1255" i="6" s="1"/>
  <c r="G1253" i="6"/>
  <c r="H1253" i="6"/>
  <c r="L1253" i="6"/>
  <c r="P1253" i="6"/>
  <c r="J1253" i="6"/>
  <c r="N1253" i="6"/>
  <c r="I1252" i="6"/>
  <c r="K1251" i="6"/>
  <c r="G1249" i="6"/>
  <c r="H1249" i="6"/>
  <c r="L1249" i="6"/>
  <c r="P1249" i="6"/>
  <c r="J1249" i="6"/>
  <c r="N1249" i="6"/>
  <c r="I1248" i="6"/>
  <c r="K1247" i="6"/>
  <c r="U1247" i="6" s="1"/>
  <c r="G1245" i="6"/>
  <c r="H1245" i="6"/>
  <c r="L1245" i="6"/>
  <c r="P1245" i="6"/>
  <c r="J1245" i="6"/>
  <c r="N1245" i="6"/>
  <c r="I1244" i="6"/>
  <c r="K1243" i="6"/>
  <c r="U1243" i="6" s="1"/>
  <c r="G1241" i="6"/>
  <c r="H1241" i="6"/>
  <c r="L1241" i="6"/>
  <c r="P1241" i="6"/>
  <c r="J1241" i="6"/>
  <c r="N1241" i="6"/>
  <c r="I1240" i="6"/>
  <c r="K1239" i="6"/>
  <c r="G1237" i="6"/>
  <c r="H1237" i="6"/>
  <c r="L1237" i="6"/>
  <c r="P1237" i="6"/>
  <c r="J1237" i="6"/>
  <c r="N1237" i="6"/>
  <c r="I1236" i="6"/>
  <c r="K1235" i="6"/>
  <c r="G1233" i="6"/>
  <c r="H1233" i="6"/>
  <c r="L1233" i="6"/>
  <c r="P1233" i="6"/>
  <c r="J1233" i="6"/>
  <c r="N1233" i="6"/>
  <c r="I1232" i="6"/>
  <c r="K1231" i="6"/>
  <c r="U1231" i="6" s="1"/>
  <c r="G1229" i="6"/>
  <c r="H1229" i="6"/>
  <c r="L1229" i="6"/>
  <c r="P1229" i="6"/>
  <c r="J1229" i="6"/>
  <c r="N1229" i="6"/>
  <c r="I1228" i="6"/>
  <c r="K1227" i="6"/>
  <c r="G1225" i="6"/>
  <c r="H1225" i="6"/>
  <c r="L1225" i="6"/>
  <c r="P1225" i="6"/>
  <c r="J1225" i="6"/>
  <c r="N1225" i="6"/>
  <c r="I1224" i="6"/>
  <c r="K1223" i="6"/>
  <c r="U1223" i="6" s="1"/>
  <c r="G1221" i="6"/>
  <c r="H1221" i="6"/>
  <c r="L1221" i="6"/>
  <c r="P1221" i="6"/>
  <c r="J1221" i="6"/>
  <c r="N1221" i="6"/>
  <c r="I1220" i="6"/>
  <c r="K1219" i="6"/>
  <c r="G1217" i="6"/>
  <c r="H1217" i="6"/>
  <c r="L1217" i="6"/>
  <c r="P1217" i="6"/>
  <c r="J1217" i="6"/>
  <c r="N1217" i="6"/>
  <c r="I1216" i="6"/>
  <c r="K1215" i="6"/>
  <c r="U1215" i="6" s="1"/>
  <c r="G1213" i="6"/>
  <c r="H1213" i="6"/>
  <c r="L1213" i="6"/>
  <c r="P1213" i="6"/>
  <c r="J1213" i="6"/>
  <c r="N1213" i="6"/>
  <c r="I1212" i="6"/>
  <c r="K1211" i="6"/>
  <c r="U1211" i="6" s="1"/>
  <c r="G1209" i="6"/>
  <c r="H1209" i="6"/>
  <c r="L1209" i="6"/>
  <c r="P1209" i="6"/>
  <c r="J1209" i="6"/>
  <c r="N1209" i="6"/>
  <c r="I1208" i="6"/>
  <c r="K1207" i="6"/>
  <c r="G1205" i="6"/>
  <c r="H1205" i="6"/>
  <c r="L1205" i="6"/>
  <c r="P1205" i="6"/>
  <c r="J1205" i="6"/>
  <c r="N1205" i="6"/>
  <c r="I1204" i="6"/>
  <c r="K1203" i="6"/>
  <c r="G1201" i="6"/>
  <c r="H1201" i="6"/>
  <c r="L1201" i="6"/>
  <c r="P1201" i="6"/>
  <c r="J1201" i="6"/>
  <c r="N1201" i="6"/>
  <c r="I1200" i="6"/>
  <c r="K1199" i="6"/>
  <c r="G1197" i="6"/>
  <c r="H1197" i="6"/>
  <c r="L1197" i="6"/>
  <c r="P1197" i="6"/>
  <c r="J1197" i="6"/>
  <c r="N1197" i="6"/>
  <c r="I1196" i="6"/>
  <c r="K1195" i="6"/>
  <c r="U1195" i="6" s="1"/>
  <c r="G1193" i="6"/>
  <c r="H1193" i="6"/>
  <c r="L1193" i="6"/>
  <c r="P1193" i="6"/>
  <c r="J1193" i="6"/>
  <c r="N1193" i="6"/>
  <c r="I1192" i="6"/>
  <c r="K1191" i="6"/>
  <c r="U1191" i="6" s="1"/>
  <c r="G1189" i="6"/>
  <c r="H1189" i="6"/>
  <c r="L1189" i="6"/>
  <c r="P1189" i="6"/>
  <c r="J1189" i="6"/>
  <c r="N1189" i="6"/>
  <c r="I1188" i="6"/>
  <c r="K1187" i="6"/>
  <c r="G1185" i="6"/>
  <c r="H1185" i="6"/>
  <c r="L1185" i="6"/>
  <c r="P1185" i="6"/>
  <c r="J1185" i="6"/>
  <c r="N1185" i="6"/>
  <c r="I1184" i="6"/>
  <c r="K1183" i="6"/>
  <c r="U1183" i="6" s="1"/>
  <c r="G1181" i="6"/>
  <c r="H1181" i="6"/>
  <c r="L1181" i="6"/>
  <c r="P1181" i="6"/>
  <c r="J1181" i="6"/>
  <c r="N1181" i="6"/>
  <c r="I1180" i="6"/>
  <c r="K1179" i="6"/>
  <c r="U1179" i="6" s="1"/>
  <c r="G1177" i="6"/>
  <c r="H1177" i="6"/>
  <c r="L1177" i="6"/>
  <c r="P1177" i="6"/>
  <c r="J1177" i="6"/>
  <c r="N1177" i="6"/>
  <c r="I1176" i="6"/>
  <c r="K1175" i="6"/>
  <c r="U1175" i="6" s="1"/>
  <c r="G1173" i="6"/>
  <c r="H1173" i="6"/>
  <c r="L1173" i="6"/>
  <c r="P1173" i="6"/>
  <c r="J1173" i="6"/>
  <c r="N1173" i="6"/>
  <c r="I1172" i="6"/>
  <c r="K1171" i="6"/>
  <c r="U1171" i="6" s="1"/>
  <c r="G1169" i="6"/>
  <c r="H1169" i="6"/>
  <c r="L1169" i="6"/>
  <c r="P1169" i="6"/>
  <c r="J1169" i="6"/>
  <c r="N1169" i="6"/>
  <c r="I1168" i="6"/>
  <c r="K1167" i="6"/>
  <c r="G1165" i="6"/>
  <c r="H1165" i="6"/>
  <c r="L1165" i="6"/>
  <c r="P1165" i="6"/>
  <c r="J1165" i="6"/>
  <c r="N1165" i="6"/>
  <c r="I1164" i="6"/>
  <c r="K1163" i="6"/>
  <c r="G1161" i="6"/>
  <c r="H1161" i="6"/>
  <c r="L1161" i="6"/>
  <c r="P1161" i="6"/>
  <c r="J1161" i="6"/>
  <c r="N1161" i="6"/>
  <c r="I1160" i="6"/>
  <c r="K1159" i="6"/>
  <c r="G1157" i="6"/>
  <c r="H1157" i="6"/>
  <c r="L1157" i="6"/>
  <c r="P1157" i="6"/>
  <c r="J1157" i="6"/>
  <c r="N1157" i="6"/>
  <c r="I1156" i="6"/>
  <c r="K1155" i="6"/>
  <c r="G1153" i="6"/>
  <c r="H1153" i="6"/>
  <c r="L1153" i="6"/>
  <c r="P1153" i="6"/>
  <c r="J1153" i="6"/>
  <c r="N1153" i="6"/>
  <c r="I1152" i="6"/>
  <c r="K1151" i="6"/>
  <c r="U1151" i="6" s="1"/>
  <c r="G1149" i="6"/>
  <c r="H1149" i="6"/>
  <c r="L1149" i="6"/>
  <c r="P1149" i="6"/>
  <c r="J1149" i="6"/>
  <c r="N1149" i="6"/>
  <c r="I1148" i="6"/>
  <c r="K1147" i="6"/>
  <c r="U1147" i="6" s="1"/>
  <c r="G1145" i="6"/>
  <c r="H1145" i="6"/>
  <c r="L1145" i="6"/>
  <c r="P1145" i="6"/>
  <c r="J1145" i="6"/>
  <c r="N1145" i="6"/>
  <c r="I1144" i="6"/>
  <c r="K1143" i="6"/>
  <c r="G1141" i="6"/>
  <c r="H1141" i="6"/>
  <c r="L1141" i="6"/>
  <c r="P1141" i="6"/>
  <c r="J1141" i="6"/>
  <c r="N1141" i="6"/>
  <c r="I1140" i="6"/>
  <c r="K1139" i="6"/>
  <c r="U1139" i="6" s="1"/>
  <c r="G1137" i="6"/>
  <c r="H1137" i="6"/>
  <c r="L1137" i="6"/>
  <c r="P1137" i="6"/>
  <c r="J1137" i="6"/>
  <c r="N1137" i="6"/>
  <c r="I1136" i="6"/>
  <c r="K1135" i="6"/>
  <c r="U1135" i="6" s="1"/>
  <c r="G1133" i="6"/>
  <c r="H1133" i="6"/>
  <c r="L1133" i="6"/>
  <c r="P1133" i="6"/>
  <c r="J1133" i="6"/>
  <c r="N1133" i="6"/>
  <c r="I1132" i="6"/>
  <c r="K1131" i="6"/>
  <c r="O1129" i="6"/>
  <c r="U1128" i="6" s="1"/>
  <c r="G1128" i="6"/>
  <c r="H1127" i="6"/>
  <c r="L1127" i="6"/>
  <c r="P1127" i="6"/>
  <c r="I1127" i="6"/>
  <c r="M1127" i="6"/>
  <c r="J1127" i="6"/>
  <c r="N1127" i="6"/>
  <c r="U1125" i="6"/>
  <c r="O1123" i="6"/>
  <c r="U1122" i="6" s="1"/>
  <c r="G1120" i="6"/>
  <c r="H1119" i="6"/>
  <c r="L1119" i="6"/>
  <c r="R1118" i="6" s="1"/>
  <c r="P1119" i="6"/>
  <c r="I1119" i="6"/>
  <c r="M1119" i="6"/>
  <c r="S1118" i="6" s="1"/>
  <c r="J1119" i="6"/>
  <c r="N1119" i="6"/>
  <c r="O1115" i="6"/>
  <c r="G1112" i="6"/>
  <c r="H1111" i="6"/>
  <c r="L1111" i="6"/>
  <c r="P1111" i="6"/>
  <c r="I1111" i="6"/>
  <c r="M1111" i="6"/>
  <c r="J1111" i="6"/>
  <c r="N1111" i="6"/>
  <c r="U1109" i="6"/>
  <c r="M1395" i="6"/>
  <c r="M1393" i="6"/>
  <c r="M1391" i="6"/>
  <c r="M1389" i="6"/>
  <c r="M1387" i="6"/>
  <c r="M1385" i="6"/>
  <c r="M1383" i="6"/>
  <c r="M1381" i="6"/>
  <c r="M1379" i="6"/>
  <c r="S1378" i="6" s="1"/>
  <c r="M1377" i="6"/>
  <c r="M1375" i="6"/>
  <c r="M1373" i="6"/>
  <c r="M1371" i="6"/>
  <c r="S1370" i="6" s="1"/>
  <c r="M1369" i="6"/>
  <c r="M1367" i="6"/>
  <c r="M1365" i="6"/>
  <c r="S1364" i="6" s="1"/>
  <c r="M1363" i="6"/>
  <c r="S1362" i="6" s="1"/>
  <c r="M1361" i="6"/>
  <c r="S1360" i="6" s="1"/>
  <c r="M1359" i="6"/>
  <c r="M1357" i="6"/>
  <c r="M1355" i="6"/>
  <c r="M1353" i="6"/>
  <c r="M1351" i="6"/>
  <c r="M1349" i="6"/>
  <c r="M1347" i="6"/>
  <c r="S1346" i="6" s="1"/>
  <c r="M1345" i="6"/>
  <c r="M1343" i="6"/>
  <c r="M1341" i="6"/>
  <c r="S1340" i="6" s="1"/>
  <c r="M1339" i="6"/>
  <c r="S1338" i="6" s="1"/>
  <c r="M1337" i="6"/>
  <c r="M1335" i="6"/>
  <c r="M1333" i="6"/>
  <c r="M1331" i="6"/>
  <c r="S1330" i="6" s="1"/>
  <c r="M1329" i="6"/>
  <c r="S1328" i="6" s="1"/>
  <c r="M1327" i="6"/>
  <c r="M1325" i="6"/>
  <c r="S1324" i="6" s="1"/>
  <c r="M1323" i="6"/>
  <c r="M1321" i="6"/>
  <c r="S1320" i="6" s="1"/>
  <c r="M1319" i="6"/>
  <c r="M1317" i="6"/>
  <c r="M1315" i="6"/>
  <c r="S1314" i="6" s="1"/>
  <c r="M1313" i="6"/>
  <c r="M1311" i="6"/>
  <c r="M1309" i="6"/>
  <c r="M1307" i="6"/>
  <c r="M1305" i="6"/>
  <c r="S1304" i="6" s="1"/>
  <c r="M1303" i="6"/>
  <c r="M1301" i="6"/>
  <c r="S1300" i="6" s="1"/>
  <c r="M1299" i="6"/>
  <c r="M1297" i="6"/>
  <c r="M1295" i="6"/>
  <c r="M1293" i="6"/>
  <c r="S1292" i="6" s="1"/>
  <c r="M1291" i="6"/>
  <c r="M1289" i="6"/>
  <c r="S1288" i="6" s="1"/>
  <c r="M1287" i="6"/>
  <c r="S1286" i="6" s="1"/>
  <c r="M1285" i="6"/>
  <c r="S1284" i="6" s="1"/>
  <c r="M1283" i="6"/>
  <c r="M1281" i="6"/>
  <c r="S1280" i="6" s="1"/>
  <c r="M1279" i="6"/>
  <c r="S1278" i="6" s="1"/>
  <c r="M1277" i="6"/>
  <c r="S1276" i="6" s="1"/>
  <c r="M1275" i="6"/>
  <c r="M1273" i="6"/>
  <c r="S1272" i="6" s="1"/>
  <c r="M1271" i="6"/>
  <c r="M1269" i="6"/>
  <c r="S1268" i="6" s="1"/>
  <c r="H1268" i="6"/>
  <c r="R1268" i="6" s="1"/>
  <c r="L1268" i="6"/>
  <c r="P1268" i="6"/>
  <c r="G1267" i="6"/>
  <c r="H1267" i="6"/>
  <c r="L1267" i="6"/>
  <c r="P1267" i="6"/>
  <c r="N1265" i="6"/>
  <c r="T1264" i="6" s="1"/>
  <c r="I1265" i="6"/>
  <c r="M1264" i="6"/>
  <c r="O1263" i="6"/>
  <c r="U1262" i="6" s="1"/>
  <c r="H1262" i="6"/>
  <c r="L1262" i="6"/>
  <c r="P1262" i="6"/>
  <c r="J1262" i="6"/>
  <c r="T1262" i="6" s="1"/>
  <c r="N1262" i="6"/>
  <c r="M1261" i="6"/>
  <c r="O1260" i="6"/>
  <c r="G1260" i="6"/>
  <c r="H1258" i="6"/>
  <c r="L1258" i="6"/>
  <c r="P1258" i="6"/>
  <c r="J1258" i="6"/>
  <c r="N1258" i="6"/>
  <c r="M1257" i="6"/>
  <c r="O1256" i="6"/>
  <c r="G1256" i="6"/>
  <c r="H1254" i="6"/>
  <c r="L1254" i="6"/>
  <c r="P1254" i="6"/>
  <c r="J1254" i="6"/>
  <c r="N1254" i="6"/>
  <c r="M1253" i="6"/>
  <c r="O1252" i="6"/>
  <c r="U1253" i="6" s="1"/>
  <c r="G1252" i="6"/>
  <c r="H1250" i="6"/>
  <c r="L1250" i="6"/>
  <c r="P1250" i="6"/>
  <c r="J1250" i="6"/>
  <c r="N1250" i="6"/>
  <c r="M1249" i="6"/>
  <c r="O1248" i="6"/>
  <c r="G1248" i="6"/>
  <c r="H1246" i="6"/>
  <c r="L1246" i="6"/>
  <c r="P1246" i="6"/>
  <c r="J1246" i="6"/>
  <c r="N1246" i="6"/>
  <c r="M1245" i="6"/>
  <c r="O1244" i="6"/>
  <c r="U1245" i="6" s="1"/>
  <c r="G1244" i="6"/>
  <c r="H1242" i="6"/>
  <c r="L1242" i="6"/>
  <c r="P1242" i="6"/>
  <c r="J1242" i="6"/>
  <c r="N1242" i="6"/>
  <c r="M1241" i="6"/>
  <c r="O1240" i="6"/>
  <c r="U1241" i="6" s="1"/>
  <c r="G1240" i="6"/>
  <c r="H1238" i="6"/>
  <c r="L1238" i="6"/>
  <c r="P1238" i="6"/>
  <c r="J1238" i="6"/>
  <c r="N1238" i="6"/>
  <c r="M1237" i="6"/>
  <c r="O1236" i="6"/>
  <c r="G1236" i="6"/>
  <c r="H1234" i="6"/>
  <c r="L1234" i="6"/>
  <c r="P1234" i="6"/>
  <c r="J1234" i="6"/>
  <c r="N1234" i="6"/>
  <c r="M1233" i="6"/>
  <c r="O1232" i="6"/>
  <c r="G1232" i="6"/>
  <c r="H1230" i="6"/>
  <c r="L1230" i="6"/>
  <c r="P1230" i="6"/>
  <c r="J1230" i="6"/>
  <c r="N1230" i="6"/>
  <c r="M1229" i="6"/>
  <c r="O1228" i="6"/>
  <c r="U1229" i="6" s="1"/>
  <c r="G1228" i="6"/>
  <c r="H1226" i="6"/>
  <c r="L1226" i="6"/>
  <c r="P1226" i="6"/>
  <c r="J1226" i="6"/>
  <c r="N1226" i="6"/>
  <c r="M1225" i="6"/>
  <c r="O1224" i="6"/>
  <c r="U1225" i="6" s="1"/>
  <c r="G1224" i="6"/>
  <c r="H1222" i="6"/>
  <c r="L1222" i="6"/>
  <c r="P1222" i="6"/>
  <c r="J1222" i="6"/>
  <c r="N1222" i="6"/>
  <c r="M1221" i="6"/>
  <c r="O1220" i="6"/>
  <c r="U1221" i="6" s="1"/>
  <c r="G1220" i="6"/>
  <c r="H1218" i="6"/>
  <c r="L1218" i="6"/>
  <c r="P1218" i="6"/>
  <c r="J1218" i="6"/>
  <c r="N1218" i="6"/>
  <c r="M1217" i="6"/>
  <c r="O1216" i="6"/>
  <c r="G1216" i="6"/>
  <c r="H1214" i="6"/>
  <c r="L1214" i="6"/>
  <c r="P1214" i="6"/>
  <c r="J1214" i="6"/>
  <c r="N1214" i="6"/>
  <c r="M1213" i="6"/>
  <c r="O1212" i="6"/>
  <c r="U1213" i="6" s="1"/>
  <c r="G1212" i="6"/>
  <c r="H1210" i="6"/>
  <c r="L1210" i="6"/>
  <c r="P1210" i="6"/>
  <c r="J1210" i="6"/>
  <c r="N1210" i="6"/>
  <c r="M1209" i="6"/>
  <c r="O1208" i="6"/>
  <c r="U1209" i="6" s="1"/>
  <c r="G1208" i="6"/>
  <c r="H1206" i="6"/>
  <c r="L1206" i="6"/>
  <c r="P1206" i="6"/>
  <c r="J1206" i="6"/>
  <c r="N1206" i="6"/>
  <c r="M1205" i="6"/>
  <c r="O1204" i="6"/>
  <c r="G1204" i="6"/>
  <c r="H1202" i="6"/>
  <c r="L1202" i="6"/>
  <c r="P1202" i="6"/>
  <c r="J1202" i="6"/>
  <c r="N1202" i="6"/>
  <c r="M1201" i="6"/>
  <c r="O1200" i="6"/>
  <c r="G1200" i="6"/>
  <c r="H1198" i="6"/>
  <c r="L1198" i="6"/>
  <c r="P1198" i="6"/>
  <c r="J1198" i="6"/>
  <c r="N1198" i="6"/>
  <c r="M1197" i="6"/>
  <c r="O1196" i="6"/>
  <c r="U1197" i="6" s="1"/>
  <c r="G1196" i="6"/>
  <c r="H1194" i="6"/>
  <c r="L1194" i="6"/>
  <c r="P1194" i="6"/>
  <c r="J1194" i="6"/>
  <c r="N1194" i="6"/>
  <c r="M1193" i="6"/>
  <c r="O1192" i="6"/>
  <c r="U1193" i="6" s="1"/>
  <c r="G1192" i="6"/>
  <c r="H1190" i="6"/>
  <c r="L1190" i="6"/>
  <c r="P1190" i="6"/>
  <c r="J1190" i="6"/>
  <c r="N1190" i="6"/>
  <c r="M1189" i="6"/>
  <c r="O1188" i="6"/>
  <c r="U1189" i="6" s="1"/>
  <c r="G1188" i="6"/>
  <c r="H1186" i="6"/>
  <c r="L1186" i="6"/>
  <c r="P1186" i="6"/>
  <c r="J1186" i="6"/>
  <c r="N1186" i="6"/>
  <c r="M1185" i="6"/>
  <c r="O1184" i="6"/>
  <c r="G1184" i="6"/>
  <c r="H1182" i="6"/>
  <c r="L1182" i="6"/>
  <c r="P1182" i="6"/>
  <c r="J1182" i="6"/>
  <c r="N1182" i="6"/>
  <c r="M1181" i="6"/>
  <c r="O1180" i="6"/>
  <c r="U1181" i="6" s="1"/>
  <c r="G1180" i="6"/>
  <c r="H1178" i="6"/>
  <c r="L1178" i="6"/>
  <c r="P1178" i="6"/>
  <c r="J1178" i="6"/>
  <c r="N1178" i="6"/>
  <c r="M1177" i="6"/>
  <c r="O1176" i="6"/>
  <c r="U1177" i="6" s="1"/>
  <c r="G1176" i="6"/>
  <c r="H1174" i="6"/>
  <c r="L1174" i="6"/>
  <c r="P1174" i="6"/>
  <c r="J1174" i="6"/>
  <c r="N1174" i="6"/>
  <c r="M1173" i="6"/>
  <c r="O1172" i="6"/>
  <c r="U1173" i="6" s="1"/>
  <c r="G1172" i="6"/>
  <c r="H1170" i="6"/>
  <c r="L1170" i="6"/>
  <c r="P1170" i="6"/>
  <c r="J1170" i="6"/>
  <c r="N1170" i="6"/>
  <c r="M1169" i="6"/>
  <c r="O1168" i="6"/>
  <c r="U1169" i="6" s="1"/>
  <c r="G1168" i="6"/>
  <c r="H1166" i="6"/>
  <c r="L1166" i="6"/>
  <c r="P1166" i="6"/>
  <c r="J1166" i="6"/>
  <c r="N1166" i="6"/>
  <c r="M1165" i="6"/>
  <c r="O1164" i="6"/>
  <c r="G1164" i="6"/>
  <c r="H1162" i="6"/>
  <c r="L1162" i="6"/>
  <c r="P1162" i="6"/>
  <c r="J1162" i="6"/>
  <c r="N1162" i="6"/>
  <c r="M1161" i="6"/>
  <c r="O1160" i="6"/>
  <c r="U1161" i="6" s="1"/>
  <c r="G1160" i="6"/>
  <c r="H1158" i="6"/>
  <c r="L1158" i="6"/>
  <c r="P1158" i="6"/>
  <c r="J1158" i="6"/>
  <c r="N1158" i="6"/>
  <c r="M1157" i="6"/>
  <c r="O1156" i="6"/>
  <c r="G1156" i="6"/>
  <c r="H1154" i="6"/>
  <c r="L1154" i="6"/>
  <c r="P1154" i="6"/>
  <c r="J1154" i="6"/>
  <c r="N1154" i="6"/>
  <c r="M1153" i="6"/>
  <c r="O1152" i="6"/>
  <c r="G1152" i="6"/>
  <c r="H1150" i="6"/>
  <c r="L1150" i="6"/>
  <c r="P1150" i="6"/>
  <c r="J1150" i="6"/>
  <c r="N1150" i="6"/>
  <c r="M1149" i="6"/>
  <c r="O1148" i="6"/>
  <c r="G1148" i="6"/>
  <c r="H1146" i="6"/>
  <c r="L1146" i="6"/>
  <c r="P1146" i="6"/>
  <c r="J1146" i="6"/>
  <c r="N1146" i="6"/>
  <c r="M1145" i="6"/>
  <c r="O1144" i="6"/>
  <c r="U1145" i="6" s="1"/>
  <c r="G1144" i="6"/>
  <c r="H1142" i="6"/>
  <c r="L1142" i="6"/>
  <c r="P1142" i="6"/>
  <c r="J1142" i="6"/>
  <c r="N1142" i="6"/>
  <c r="M1141" i="6"/>
  <c r="O1140" i="6"/>
  <c r="U1141" i="6" s="1"/>
  <c r="G1140" i="6"/>
  <c r="H1138" i="6"/>
  <c r="L1138" i="6"/>
  <c r="P1138" i="6"/>
  <c r="J1138" i="6"/>
  <c r="N1138" i="6"/>
  <c r="M1137" i="6"/>
  <c r="O1136" i="6"/>
  <c r="U1137" i="6" s="1"/>
  <c r="G1136" i="6"/>
  <c r="H1134" i="6"/>
  <c r="L1134" i="6"/>
  <c r="P1134" i="6"/>
  <c r="J1134" i="6"/>
  <c r="N1134" i="6"/>
  <c r="M1133" i="6"/>
  <c r="O1132" i="6"/>
  <c r="U1133" i="6" s="1"/>
  <c r="G1132" i="6"/>
  <c r="H1130" i="6"/>
  <c r="L1130" i="6"/>
  <c r="P1130" i="6"/>
  <c r="J1130" i="6"/>
  <c r="N1130" i="6"/>
  <c r="M1129" i="6"/>
  <c r="G1126" i="6"/>
  <c r="H1125" i="6"/>
  <c r="L1125" i="6"/>
  <c r="R1124" i="6" s="1"/>
  <c r="P1125" i="6"/>
  <c r="I1125" i="6"/>
  <c r="M1125" i="6"/>
  <c r="J1125" i="6"/>
  <c r="N1125" i="6"/>
  <c r="O1121" i="6"/>
  <c r="G1118" i="6"/>
  <c r="H1117" i="6"/>
  <c r="L1117" i="6"/>
  <c r="R1116" i="6" s="1"/>
  <c r="P1117" i="6"/>
  <c r="I1117" i="6"/>
  <c r="M1117" i="6"/>
  <c r="J1117" i="6"/>
  <c r="N1117" i="6"/>
  <c r="O1113" i="6"/>
  <c r="G1110" i="6"/>
  <c r="H1109" i="6"/>
  <c r="L1109" i="6"/>
  <c r="R1108" i="6" s="1"/>
  <c r="P1109" i="6"/>
  <c r="I1109" i="6"/>
  <c r="M1109" i="6"/>
  <c r="S1108" i="6" s="1"/>
  <c r="J1109" i="6"/>
  <c r="N1109" i="6"/>
  <c r="H1266" i="6"/>
  <c r="L1266" i="6"/>
  <c r="P1266" i="6"/>
  <c r="H1265" i="6"/>
  <c r="L1265" i="6"/>
  <c r="P1265" i="6"/>
  <c r="H1263" i="6"/>
  <c r="L1263" i="6"/>
  <c r="P1263" i="6"/>
  <c r="J1263" i="6"/>
  <c r="H1259" i="6"/>
  <c r="L1259" i="6"/>
  <c r="P1259" i="6"/>
  <c r="J1259" i="6"/>
  <c r="N1259" i="6"/>
  <c r="H1255" i="6"/>
  <c r="L1255" i="6"/>
  <c r="P1255" i="6"/>
  <c r="J1255" i="6"/>
  <c r="N1255" i="6"/>
  <c r="H1251" i="6"/>
  <c r="L1251" i="6"/>
  <c r="P1251" i="6"/>
  <c r="J1251" i="6"/>
  <c r="N1251" i="6"/>
  <c r="H1247" i="6"/>
  <c r="L1247" i="6"/>
  <c r="P1247" i="6"/>
  <c r="J1247" i="6"/>
  <c r="T1247" i="6" s="1"/>
  <c r="N1247" i="6"/>
  <c r="H1243" i="6"/>
  <c r="L1243" i="6"/>
  <c r="P1243" i="6"/>
  <c r="J1243" i="6"/>
  <c r="N1243" i="6"/>
  <c r="H1239" i="6"/>
  <c r="L1239" i="6"/>
  <c r="P1239" i="6"/>
  <c r="J1239" i="6"/>
  <c r="N1239" i="6"/>
  <c r="H1235" i="6"/>
  <c r="L1235" i="6"/>
  <c r="P1235" i="6"/>
  <c r="J1235" i="6"/>
  <c r="N1235" i="6"/>
  <c r="H1231" i="6"/>
  <c r="L1231" i="6"/>
  <c r="P1231" i="6"/>
  <c r="J1231" i="6"/>
  <c r="T1231" i="6" s="1"/>
  <c r="N1231" i="6"/>
  <c r="H1227" i="6"/>
  <c r="L1227" i="6"/>
  <c r="P1227" i="6"/>
  <c r="J1227" i="6"/>
  <c r="N1227" i="6"/>
  <c r="H1223" i="6"/>
  <c r="L1223" i="6"/>
  <c r="P1223" i="6"/>
  <c r="J1223" i="6"/>
  <c r="N1223" i="6"/>
  <c r="H1219" i="6"/>
  <c r="L1219" i="6"/>
  <c r="P1219" i="6"/>
  <c r="J1219" i="6"/>
  <c r="N1219" i="6"/>
  <c r="H1215" i="6"/>
  <c r="L1215" i="6"/>
  <c r="P1215" i="6"/>
  <c r="J1215" i="6"/>
  <c r="T1215" i="6" s="1"/>
  <c r="N1215" i="6"/>
  <c r="H1211" i="6"/>
  <c r="L1211" i="6"/>
  <c r="P1211" i="6"/>
  <c r="J1211" i="6"/>
  <c r="N1211" i="6"/>
  <c r="H1207" i="6"/>
  <c r="L1207" i="6"/>
  <c r="P1207" i="6"/>
  <c r="J1207" i="6"/>
  <c r="N1207" i="6"/>
  <c r="H1203" i="6"/>
  <c r="L1203" i="6"/>
  <c r="P1203" i="6"/>
  <c r="J1203" i="6"/>
  <c r="N1203" i="6"/>
  <c r="H1199" i="6"/>
  <c r="L1199" i="6"/>
  <c r="P1199" i="6"/>
  <c r="J1199" i="6"/>
  <c r="T1199" i="6" s="1"/>
  <c r="N1199" i="6"/>
  <c r="H1195" i="6"/>
  <c r="L1195" i="6"/>
  <c r="P1195" i="6"/>
  <c r="J1195" i="6"/>
  <c r="N1195" i="6"/>
  <c r="H1191" i="6"/>
  <c r="L1191" i="6"/>
  <c r="P1191" i="6"/>
  <c r="J1191" i="6"/>
  <c r="N1191" i="6"/>
  <c r="H1187" i="6"/>
  <c r="L1187" i="6"/>
  <c r="P1187" i="6"/>
  <c r="J1187" i="6"/>
  <c r="N1187" i="6"/>
  <c r="H1183" i="6"/>
  <c r="L1183" i="6"/>
  <c r="P1183" i="6"/>
  <c r="J1183" i="6"/>
  <c r="T1183" i="6" s="1"/>
  <c r="N1183" i="6"/>
  <c r="H1179" i="6"/>
  <c r="L1179" i="6"/>
  <c r="P1179" i="6"/>
  <c r="J1179" i="6"/>
  <c r="N1179" i="6"/>
  <c r="H1175" i="6"/>
  <c r="L1175" i="6"/>
  <c r="P1175" i="6"/>
  <c r="J1175" i="6"/>
  <c r="N1175" i="6"/>
  <c r="H1171" i="6"/>
  <c r="L1171" i="6"/>
  <c r="P1171" i="6"/>
  <c r="J1171" i="6"/>
  <c r="N1171" i="6"/>
  <c r="H1167" i="6"/>
  <c r="L1167" i="6"/>
  <c r="P1167" i="6"/>
  <c r="J1167" i="6"/>
  <c r="T1167" i="6" s="1"/>
  <c r="N1167" i="6"/>
  <c r="H1163" i="6"/>
  <c r="L1163" i="6"/>
  <c r="P1163" i="6"/>
  <c r="J1163" i="6"/>
  <c r="N1163" i="6"/>
  <c r="H1159" i="6"/>
  <c r="L1159" i="6"/>
  <c r="P1159" i="6"/>
  <c r="J1159" i="6"/>
  <c r="N1159" i="6"/>
  <c r="H1155" i="6"/>
  <c r="L1155" i="6"/>
  <c r="P1155" i="6"/>
  <c r="J1155" i="6"/>
  <c r="N1155" i="6"/>
  <c r="H1151" i="6"/>
  <c r="L1151" i="6"/>
  <c r="P1151" i="6"/>
  <c r="J1151" i="6"/>
  <c r="T1151" i="6" s="1"/>
  <c r="N1151" i="6"/>
  <c r="H1147" i="6"/>
  <c r="L1147" i="6"/>
  <c r="P1147" i="6"/>
  <c r="J1147" i="6"/>
  <c r="N1147" i="6"/>
  <c r="H1143" i="6"/>
  <c r="L1143" i="6"/>
  <c r="P1143" i="6"/>
  <c r="J1143" i="6"/>
  <c r="N1143" i="6"/>
  <c r="H1139" i="6"/>
  <c r="L1139" i="6"/>
  <c r="P1139" i="6"/>
  <c r="J1139" i="6"/>
  <c r="N1139" i="6"/>
  <c r="H1135" i="6"/>
  <c r="L1135" i="6"/>
  <c r="P1135" i="6"/>
  <c r="J1135" i="6"/>
  <c r="T1135" i="6" s="1"/>
  <c r="N1135" i="6"/>
  <c r="H1131" i="6"/>
  <c r="L1131" i="6"/>
  <c r="P1131" i="6"/>
  <c r="J1131" i="6"/>
  <c r="N1131" i="6"/>
  <c r="H1123" i="6"/>
  <c r="L1123" i="6"/>
  <c r="R1122" i="6" s="1"/>
  <c r="P1123" i="6"/>
  <c r="I1123" i="6"/>
  <c r="M1123" i="6"/>
  <c r="J1123" i="6"/>
  <c r="N1123" i="6"/>
  <c r="H1115" i="6"/>
  <c r="L1115" i="6"/>
  <c r="P1115" i="6"/>
  <c r="I1115" i="6"/>
  <c r="M1115" i="6"/>
  <c r="J1115" i="6"/>
  <c r="N1115" i="6"/>
  <c r="G1106" i="6"/>
  <c r="G1104" i="6"/>
  <c r="G1102" i="6"/>
  <c r="G1100" i="6"/>
  <c r="G1098" i="6"/>
  <c r="G1096" i="6"/>
  <c r="G1094" i="6"/>
  <c r="G1092" i="6"/>
  <c r="G1090" i="6"/>
  <c r="G1088" i="6"/>
  <c r="G1086" i="6"/>
  <c r="G1084" i="6"/>
  <c r="G1082" i="6"/>
  <c r="G1080" i="6"/>
  <c r="G1078" i="6"/>
  <c r="G1076" i="6"/>
  <c r="G1074" i="6"/>
  <c r="G1072" i="6"/>
  <c r="G1070" i="6"/>
  <c r="G1068" i="6"/>
  <c r="G1066" i="6"/>
  <c r="H1065" i="6"/>
  <c r="L1065" i="6"/>
  <c r="P1065" i="6"/>
  <c r="H1058" i="6"/>
  <c r="L1058" i="6"/>
  <c r="P1058" i="6"/>
  <c r="H1057" i="6"/>
  <c r="L1057" i="6"/>
  <c r="P1057" i="6"/>
  <c r="H1050" i="6"/>
  <c r="L1050" i="6"/>
  <c r="P1050" i="6"/>
  <c r="H1049" i="6"/>
  <c r="L1049" i="6"/>
  <c r="P1049" i="6"/>
  <c r="H1042" i="6"/>
  <c r="L1042" i="6"/>
  <c r="P1042" i="6"/>
  <c r="H1041" i="6"/>
  <c r="L1041" i="6"/>
  <c r="P1041" i="6"/>
  <c r="H1034" i="6"/>
  <c r="L1034" i="6"/>
  <c r="P1034" i="6"/>
  <c r="H1033" i="6"/>
  <c r="L1033" i="6"/>
  <c r="P1033" i="6"/>
  <c r="J1031" i="6"/>
  <c r="N1031" i="6"/>
  <c r="H1031" i="6"/>
  <c r="L1031" i="6"/>
  <c r="P1031" i="6"/>
  <c r="J1027" i="6"/>
  <c r="N1027" i="6"/>
  <c r="H1027" i="6"/>
  <c r="L1027" i="6"/>
  <c r="P1027" i="6"/>
  <c r="J1023" i="6"/>
  <c r="N1023" i="6"/>
  <c r="H1023" i="6"/>
  <c r="L1023" i="6"/>
  <c r="P1023" i="6"/>
  <c r="J1019" i="6"/>
  <c r="N1019" i="6"/>
  <c r="H1019" i="6"/>
  <c r="L1019" i="6"/>
  <c r="P1019" i="6"/>
  <c r="J1015" i="6"/>
  <c r="N1015" i="6"/>
  <c r="H1015" i="6"/>
  <c r="L1015" i="6"/>
  <c r="P1015" i="6"/>
  <c r="J1011" i="6"/>
  <c r="N1011" i="6"/>
  <c r="H1011" i="6"/>
  <c r="L1011" i="6"/>
  <c r="P1011" i="6"/>
  <c r="J1007" i="6"/>
  <c r="N1007" i="6"/>
  <c r="H1007" i="6"/>
  <c r="L1007" i="6"/>
  <c r="P1007" i="6"/>
  <c r="I1001" i="6"/>
  <c r="M1001" i="6"/>
  <c r="S1000" i="6" s="1"/>
  <c r="J1001" i="6"/>
  <c r="N1001" i="6"/>
  <c r="H1001" i="6"/>
  <c r="L1001" i="6"/>
  <c r="P1001" i="6"/>
  <c r="O997" i="6"/>
  <c r="U996" i="6" s="1"/>
  <c r="I993" i="6"/>
  <c r="M993" i="6"/>
  <c r="J993" i="6"/>
  <c r="N993" i="6"/>
  <c r="H993" i="6"/>
  <c r="L993" i="6"/>
  <c r="P993" i="6"/>
  <c r="O989" i="6"/>
  <c r="U988" i="6" s="1"/>
  <c r="I985" i="6"/>
  <c r="M985" i="6"/>
  <c r="J985" i="6"/>
  <c r="N985" i="6"/>
  <c r="T984" i="6" s="1"/>
  <c r="H985" i="6"/>
  <c r="L985" i="6"/>
  <c r="P985" i="6"/>
  <c r="U982" i="6"/>
  <c r="N1128" i="6"/>
  <c r="J1128" i="6"/>
  <c r="N1126" i="6"/>
  <c r="J1126" i="6"/>
  <c r="N1124" i="6"/>
  <c r="J1124" i="6"/>
  <c r="N1122" i="6"/>
  <c r="J1122" i="6"/>
  <c r="N1120" i="6"/>
  <c r="J1120" i="6"/>
  <c r="N1118" i="6"/>
  <c r="J1118" i="6"/>
  <c r="N1116" i="6"/>
  <c r="J1116" i="6"/>
  <c r="N1114" i="6"/>
  <c r="J1114" i="6"/>
  <c r="N1112" i="6"/>
  <c r="J1112" i="6"/>
  <c r="N1110" i="6"/>
  <c r="J1110" i="6"/>
  <c r="N1108" i="6"/>
  <c r="J1108" i="6"/>
  <c r="N1107" i="6"/>
  <c r="J1107" i="6"/>
  <c r="N1106" i="6"/>
  <c r="J1106" i="6"/>
  <c r="N1105" i="6"/>
  <c r="J1105" i="6"/>
  <c r="N1104" i="6"/>
  <c r="J1104" i="6"/>
  <c r="N1103" i="6"/>
  <c r="J1103" i="6"/>
  <c r="N1102" i="6"/>
  <c r="J1102" i="6"/>
  <c r="N1101" i="6"/>
  <c r="J1101" i="6"/>
  <c r="N1100" i="6"/>
  <c r="J1100" i="6"/>
  <c r="N1099" i="6"/>
  <c r="J1099" i="6"/>
  <c r="N1098" i="6"/>
  <c r="J1098" i="6"/>
  <c r="N1097" i="6"/>
  <c r="J1097" i="6"/>
  <c r="N1096" i="6"/>
  <c r="J1096" i="6"/>
  <c r="N1095" i="6"/>
  <c r="J1095" i="6"/>
  <c r="N1094" i="6"/>
  <c r="J1094" i="6"/>
  <c r="N1093" i="6"/>
  <c r="J1093" i="6"/>
  <c r="N1092" i="6"/>
  <c r="J1092" i="6"/>
  <c r="N1091" i="6"/>
  <c r="J1091" i="6"/>
  <c r="N1090" i="6"/>
  <c r="J1090" i="6"/>
  <c r="N1089" i="6"/>
  <c r="J1089" i="6"/>
  <c r="N1088" i="6"/>
  <c r="J1088" i="6"/>
  <c r="N1087" i="6"/>
  <c r="J1087" i="6"/>
  <c r="N1086" i="6"/>
  <c r="J1086" i="6"/>
  <c r="N1085" i="6"/>
  <c r="J1085" i="6"/>
  <c r="N1084" i="6"/>
  <c r="J1084" i="6"/>
  <c r="N1083" i="6"/>
  <c r="J1083" i="6"/>
  <c r="N1082" i="6"/>
  <c r="J1082" i="6"/>
  <c r="N1081" i="6"/>
  <c r="J1081" i="6"/>
  <c r="N1080" i="6"/>
  <c r="J1080" i="6"/>
  <c r="N1079" i="6"/>
  <c r="J1079" i="6"/>
  <c r="N1078" i="6"/>
  <c r="J1078" i="6"/>
  <c r="N1077" i="6"/>
  <c r="J1077" i="6"/>
  <c r="N1076" i="6"/>
  <c r="J1076" i="6"/>
  <c r="N1075" i="6"/>
  <c r="J1075" i="6"/>
  <c r="N1074" i="6"/>
  <c r="J1074" i="6"/>
  <c r="N1073" i="6"/>
  <c r="J1073" i="6"/>
  <c r="N1072" i="6"/>
  <c r="J1072" i="6"/>
  <c r="N1071" i="6"/>
  <c r="J1071" i="6"/>
  <c r="N1070" i="6"/>
  <c r="J1070" i="6"/>
  <c r="N1069" i="6"/>
  <c r="J1069" i="6"/>
  <c r="N1068" i="6"/>
  <c r="J1068" i="6"/>
  <c r="N1067" i="6"/>
  <c r="J1067" i="6"/>
  <c r="N1066" i="6"/>
  <c r="J1066" i="6"/>
  <c r="K1065" i="6"/>
  <c r="H1064" i="6"/>
  <c r="R1064" i="6" s="1"/>
  <c r="L1064" i="6"/>
  <c r="P1064" i="6"/>
  <c r="G1063" i="6"/>
  <c r="H1063" i="6"/>
  <c r="L1063" i="6"/>
  <c r="P1063" i="6"/>
  <c r="N1061" i="6"/>
  <c r="T1060" i="6" s="1"/>
  <c r="I1061" i="6"/>
  <c r="S1061" i="6" s="1"/>
  <c r="O1059" i="6"/>
  <c r="N1058" i="6"/>
  <c r="T1059" i="6" s="1"/>
  <c r="I1058" i="6"/>
  <c r="K1057" i="6"/>
  <c r="H1056" i="6"/>
  <c r="L1056" i="6"/>
  <c r="P1056" i="6"/>
  <c r="G1055" i="6"/>
  <c r="H1055" i="6"/>
  <c r="L1055" i="6"/>
  <c r="P1055" i="6"/>
  <c r="N1053" i="6"/>
  <c r="T1052" i="6" s="1"/>
  <c r="I1053" i="6"/>
  <c r="S1053" i="6" s="1"/>
  <c r="O1051" i="6"/>
  <c r="N1050" i="6"/>
  <c r="T1051" i="6" s="1"/>
  <c r="I1050" i="6"/>
  <c r="K1049" i="6"/>
  <c r="H1048" i="6"/>
  <c r="L1048" i="6"/>
  <c r="P1048" i="6"/>
  <c r="G1047" i="6"/>
  <c r="H1047" i="6"/>
  <c r="L1047" i="6"/>
  <c r="P1047" i="6"/>
  <c r="N1045" i="6"/>
  <c r="T1044" i="6" s="1"/>
  <c r="I1045" i="6"/>
  <c r="O1043" i="6"/>
  <c r="N1042" i="6"/>
  <c r="T1043" i="6" s="1"/>
  <c r="I1042" i="6"/>
  <c r="S1042" i="6" s="1"/>
  <c r="K1041" i="6"/>
  <c r="U1041" i="6" s="1"/>
  <c r="H1040" i="6"/>
  <c r="L1040" i="6"/>
  <c r="P1040" i="6"/>
  <c r="G1039" i="6"/>
  <c r="H1039" i="6"/>
  <c r="L1039" i="6"/>
  <c r="P1039" i="6"/>
  <c r="N1037" i="6"/>
  <c r="I1037" i="6"/>
  <c r="O1035" i="6"/>
  <c r="N1034" i="6"/>
  <c r="I1034" i="6"/>
  <c r="S1034" i="6" s="1"/>
  <c r="K1033" i="6"/>
  <c r="U1033" i="6" s="1"/>
  <c r="H1032" i="6"/>
  <c r="R1032" i="6" s="1"/>
  <c r="L1032" i="6"/>
  <c r="P1032" i="6"/>
  <c r="M1031" i="6"/>
  <c r="S1030" i="6" s="1"/>
  <c r="G1030" i="6"/>
  <c r="J1028" i="6"/>
  <c r="N1028" i="6"/>
  <c r="H1028" i="6"/>
  <c r="L1028" i="6"/>
  <c r="P1028" i="6"/>
  <c r="M1027" i="6"/>
  <c r="S1026" i="6" s="1"/>
  <c r="G1026" i="6"/>
  <c r="J1024" i="6"/>
  <c r="N1024" i="6"/>
  <c r="H1024" i="6"/>
  <c r="L1024" i="6"/>
  <c r="P1024" i="6"/>
  <c r="M1023" i="6"/>
  <c r="S1022" i="6" s="1"/>
  <c r="G1022" i="6"/>
  <c r="J1020" i="6"/>
  <c r="N1020" i="6"/>
  <c r="H1020" i="6"/>
  <c r="L1020" i="6"/>
  <c r="P1020" i="6"/>
  <c r="M1019" i="6"/>
  <c r="G1018" i="6"/>
  <c r="J1016" i="6"/>
  <c r="N1016" i="6"/>
  <c r="H1016" i="6"/>
  <c r="L1016" i="6"/>
  <c r="P1016" i="6"/>
  <c r="M1015" i="6"/>
  <c r="S1014" i="6" s="1"/>
  <c r="G1014" i="6"/>
  <c r="J1012" i="6"/>
  <c r="N1012" i="6"/>
  <c r="H1012" i="6"/>
  <c r="L1012" i="6"/>
  <c r="P1012" i="6"/>
  <c r="M1011" i="6"/>
  <c r="S1010" i="6" s="1"/>
  <c r="G1010" i="6"/>
  <c r="J1008" i="6"/>
  <c r="N1008" i="6"/>
  <c r="H1008" i="6"/>
  <c r="L1008" i="6"/>
  <c r="P1008" i="6"/>
  <c r="M1007" i="6"/>
  <c r="G1006" i="6"/>
  <c r="G1000" i="6"/>
  <c r="I999" i="6"/>
  <c r="M999" i="6"/>
  <c r="S998" i="6" s="1"/>
  <c r="J999" i="6"/>
  <c r="N999" i="6"/>
  <c r="H999" i="6"/>
  <c r="L999" i="6"/>
  <c r="P999" i="6"/>
  <c r="G992" i="6"/>
  <c r="I991" i="6"/>
  <c r="M991" i="6"/>
  <c r="J991" i="6"/>
  <c r="N991" i="6"/>
  <c r="H991" i="6"/>
  <c r="L991" i="6"/>
  <c r="P991" i="6"/>
  <c r="G984" i="6"/>
  <c r="I983" i="6"/>
  <c r="M983" i="6"/>
  <c r="J983" i="6"/>
  <c r="N983" i="6"/>
  <c r="H983" i="6"/>
  <c r="L983" i="6"/>
  <c r="P983" i="6"/>
  <c r="M1107" i="6"/>
  <c r="I1107" i="6"/>
  <c r="M1105" i="6"/>
  <c r="I1105" i="6"/>
  <c r="S1105" i="6" s="1"/>
  <c r="M1103" i="6"/>
  <c r="S1102" i="6" s="1"/>
  <c r="I1103" i="6"/>
  <c r="M1101" i="6"/>
  <c r="I1101" i="6"/>
  <c r="S1101" i="6" s="1"/>
  <c r="M1099" i="6"/>
  <c r="S1098" i="6" s="1"/>
  <c r="I1099" i="6"/>
  <c r="M1097" i="6"/>
  <c r="S1096" i="6" s="1"/>
  <c r="I1097" i="6"/>
  <c r="S1097" i="6" s="1"/>
  <c r="M1095" i="6"/>
  <c r="I1095" i="6"/>
  <c r="M1093" i="6"/>
  <c r="I1093" i="6"/>
  <c r="M1091" i="6"/>
  <c r="S1090" i="6" s="1"/>
  <c r="I1091" i="6"/>
  <c r="S1091" i="6" s="1"/>
  <c r="M1089" i="6"/>
  <c r="I1089" i="6"/>
  <c r="M1087" i="6"/>
  <c r="I1087" i="6"/>
  <c r="M1085" i="6"/>
  <c r="S1084" i="6" s="1"/>
  <c r="I1085" i="6"/>
  <c r="S1085" i="6" s="1"/>
  <c r="M1083" i="6"/>
  <c r="S1082" i="6" s="1"/>
  <c r="I1083" i="6"/>
  <c r="S1083" i="6" s="1"/>
  <c r="M1081" i="6"/>
  <c r="I1081" i="6"/>
  <c r="S1081" i="6" s="1"/>
  <c r="M1079" i="6"/>
  <c r="I1079" i="6"/>
  <c r="M1077" i="6"/>
  <c r="S1076" i="6" s="1"/>
  <c r="I1077" i="6"/>
  <c r="S1077" i="6" s="1"/>
  <c r="M1075" i="6"/>
  <c r="I1075" i="6"/>
  <c r="M1073" i="6"/>
  <c r="I1073" i="6"/>
  <c r="S1073" i="6" s="1"/>
  <c r="M1071" i="6"/>
  <c r="I1071" i="6"/>
  <c r="S1071" i="6" s="1"/>
  <c r="M1069" i="6"/>
  <c r="S1068" i="6" s="1"/>
  <c r="I1069" i="6"/>
  <c r="S1069" i="6" s="1"/>
  <c r="M1067" i="6"/>
  <c r="I1067" i="6"/>
  <c r="S1067" i="6" s="1"/>
  <c r="O1065" i="6"/>
  <c r="J1065" i="6"/>
  <c r="H1062" i="6"/>
  <c r="L1062" i="6"/>
  <c r="P1062" i="6"/>
  <c r="H1061" i="6"/>
  <c r="L1061" i="6"/>
  <c r="P1061" i="6"/>
  <c r="M1058" i="6"/>
  <c r="O1057" i="6"/>
  <c r="U1056" i="6" s="1"/>
  <c r="J1057" i="6"/>
  <c r="H1054" i="6"/>
  <c r="L1054" i="6"/>
  <c r="P1054" i="6"/>
  <c r="H1053" i="6"/>
  <c r="L1053" i="6"/>
  <c r="P1053" i="6"/>
  <c r="M1050" i="6"/>
  <c r="O1049" i="6"/>
  <c r="J1049" i="6"/>
  <c r="H1046" i="6"/>
  <c r="L1046" i="6"/>
  <c r="P1046" i="6"/>
  <c r="H1045" i="6"/>
  <c r="L1045" i="6"/>
  <c r="P1045" i="6"/>
  <c r="M1042" i="6"/>
  <c r="S1043" i="6" s="1"/>
  <c r="O1041" i="6"/>
  <c r="U1040" i="6" s="1"/>
  <c r="J1041" i="6"/>
  <c r="T1041" i="6" s="1"/>
  <c r="H1038" i="6"/>
  <c r="L1038" i="6"/>
  <c r="P1038" i="6"/>
  <c r="H1037" i="6"/>
  <c r="L1037" i="6"/>
  <c r="P1037" i="6"/>
  <c r="M1034" i="6"/>
  <c r="S1035" i="6" s="1"/>
  <c r="O1033" i="6"/>
  <c r="J1033" i="6"/>
  <c r="K1031" i="6"/>
  <c r="U1031" i="6" s="1"/>
  <c r="J1029" i="6"/>
  <c r="N1029" i="6"/>
  <c r="H1029" i="6"/>
  <c r="L1029" i="6"/>
  <c r="P1029" i="6"/>
  <c r="K1027" i="6"/>
  <c r="J1025" i="6"/>
  <c r="N1025" i="6"/>
  <c r="H1025" i="6"/>
  <c r="L1025" i="6"/>
  <c r="P1025" i="6"/>
  <c r="K1023" i="6"/>
  <c r="J1021" i="6"/>
  <c r="N1021" i="6"/>
  <c r="H1021" i="6"/>
  <c r="L1021" i="6"/>
  <c r="P1021" i="6"/>
  <c r="K1019" i="6"/>
  <c r="J1017" i="6"/>
  <c r="N1017" i="6"/>
  <c r="H1017" i="6"/>
  <c r="L1017" i="6"/>
  <c r="P1017" i="6"/>
  <c r="K1015" i="6"/>
  <c r="J1013" i="6"/>
  <c r="N1013" i="6"/>
  <c r="H1013" i="6"/>
  <c r="L1013" i="6"/>
  <c r="P1013" i="6"/>
  <c r="K1011" i="6"/>
  <c r="J1009" i="6"/>
  <c r="N1009" i="6"/>
  <c r="H1009" i="6"/>
  <c r="L1009" i="6"/>
  <c r="P1009" i="6"/>
  <c r="K1007" i="6"/>
  <c r="J1005" i="6"/>
  <c r="N1005" i="6"/>
  <c r="T1004" i="6" s="1"/>
  <c r="H1005" i="6"/>
  <c r="L1005" i="6"/>
  <c r="P1005" i="6"/>
  <c r="U1002" i="6"/>
  <c r="O1001" i="6"/>
  <c r="I997" i="6"/>
  <c r="S997" i="6" s="1"/>
  <c r="M997" i="6"/>
  <c r="S996" i="6" s="1"/>
  <c r="J997" i="6"/>
  <c r="N997" i="6"/>
  <c r="T996" i="6" s="1"/>
  <c r="H997" i="6"/>
  <c r="L997" i="6"/>
  <c r="P997" i="6"/>
  <c r="O993" i="6"/>
  <c r="U992" i="6" s="1"/>
  <c r="I989" i="6"/>
  <c r="M989" i="6"/>
  <c r="J989" i="6"/>
  <c r="N989" i="6"/>
  <c r="T988" i="6" s="1"/>
  <c r="H989" i="6"/>
  <c r="L989" i="6"/>
  <c r="P989" i="6"/>
  <c r="O985" i="6"/>
  <c r="P1128" i="6"/>
  <c r="L1128" i="6"/>
  <c r="P1126" i="6"/>
  <c r="L1126" i="6"/>
  <c r="P1124" i="6"/>
  <c r="L1124" i="6"/>
  <c r="P1122" i="6"/>
  <c r="L1122" i="6"/>
  <c r="P1120" i="6"/>
  <c r="L1120" i="6"/>
  <c r="P1118" i="6"/>
  <c r="L1118" i="6"/>
  <c r="P1116" i="6"/>
  <c r="L1116" i="6"/>
  <c r="P1114" i="6"/>
  <c r="L1114" i="6"/>
  <c r="P1112" i="6"/>
  <c r="L1112" i="6"/>
  <c r="P1110" i="6"/>
  <c r="L1110" i="6"/>
  <c r="P1108" i="6"/>
  <c r="L1108" i="6"/>
  <c r="P1107" i="6"/>
  <c r="L1107" i="6"/>
  <c r="P1106" i="6"/>
  <c r="L1106" i="6"/>
  <c r="R1107" i="6" s="1"/>
  <c r="P1105" i="6"/>
  <c r="L1105" i="6"/>
  <c r="R1104" i="6" s="1"/>
  <c r="P1104" i="6"/>
  <c r="L1104" i="6"/>
  <c r="R1105" i="6" s="1"/>
  <c r="P1103" i="6"/>
  <c r="L1103" i="6"/>
  <c r="R1102" i="6" s="1"/>
  <c r="P1102" i="6"/>
  <c r="L1102" i="6"/>
  <c r="R1103" i="6" s="1"/>
  <c r="P1101" i="6"/>
  <c r="L1101" i="6"/>
  <c r="R1100" i="6" s="1"/>
  <c r="P1100" i="6"/>
  <c r="L1100" i="6"/>
  <c r="R1101" i="6" s="1"/>
  <c r="P1099" i="6"/>
  <c r="L1099" i="6"/>
  <c r="R1098" i="6" s="1"/>
  <c r="P1098" i="6"/>
  <c r="L1098" i="6"/>
  <c r="R1099" i="6" s="1"/>
  <c r="P1097" i="6"/>
  <c r="L1097" i="6"/>
  <c r="R1096" i="6" s="1"/>
  <c r="P1096" i="6"/>
  <c r="L1096" i="6"/>
  <c r="R1097" i="6" s="1"/>
  <c r="P1095" i="6"/>
  <c r="L1095" i="6"/>
  <c r="R1094" i="6" s="1"/>
  <c r="P1094" i="6"/>
  <c r="L1094" i="6"/>
  <c r="R1095" i="6" s="1"/>
  <c r="P1093" i="6"/>
  <c r="L1093" i="6"/>
  <c r="R1092" i="6" s="1"/>
  <c r="P1092" i="6"/>
  <c r="L1092" i="6"/>
  <c r="R1093" i="6" s="1"/>
  <c r="P1091" i="6"/>
  <c r="L1091" i="6"/>
  <c r="R1090" i="6" s="1"/>
  <c r="P1090" i="6"/>
  <c r="L1090" i="6"/>
  <c r="P1089" i="6"/>
  <c r="L1089" i="6"/>
  <c r="R1088" i="6" s="1"/>
  <c r="P1088" i="6"/>
  <c r="L1088" i="6"/>
  <c r="R1089" i="6" s="1"/>
  <c r="P1087" i="6"/>
  <c r="L1087" i="6"/>
  <c r="R1086" i="6" s="1"/>
  <c r="P1086" i="6"/>
  <c r="L1086" i="6"/>
  <c r="R1087" i="6" s="1"/>
  <c r="P1085" i="6"/>
  <c r="L1085" i="6"/>
  <c r="R1084" i="6" s="1"/>
  <c r="P1084" i="6"/>
  <c r="L1084" i="6"/>
  <c r="R1085" i="6" s="1"/>
  <c r="P1083" i="6"/>
  <c r="L1083" i="6"/>
  <c r="R1082" i="6" s="1"/>
  <c r="P1082" i="6"/>
  <c r="L1082" i="6"/>
  <c r="R1083" i="6" s="1"/>
  <c r="P1081" i="6"/>
  <c r="L1081" i="6"/>
  <c r="P1080" i="6"/>
  <c r="L1080" i="6"/>
  <c r="R1081" i="6" s="1"/>
  <c r="P1079" i="6"/>
  <c r="L1079" i="6"/>
  <c r="R1078" i="6" s="1"/>
  <c r="P1078" i="6"/>
  <c r="L1078" i="6"/>
  <c r="R1079" i="6" s="1"/>
  <c r="P1077" i="6"/>
  <c r="L1077" i="6"/>
  <c r="R1076" i="6" s="1"/>
  <c r="P1076" i="6"/>
  <c r="L1076" i="6"/>
  <c r="R1077" i="6" s="1"/>
  <c r="P1075" i="6"/>
  <c r="L1075" i="6"/>
  <c r="R1074" i="6" s="1"/>
  <c r="P1074" i="6"/>
  <c r="L1074" i="6"/>
  <c r="R1075" i="6" s="1"/>
  <c r="P1073" i="6"/>
  <c r="L1073" i="6"/>
  <c r="R1072" i="6" s="1"/>
  <c r="P1072" i="6"/>
  <c r="L1072" i="6"/>
  <c r="R1073" i="6" s="1"/>
  <c r="P1071" i="6"/>
  <c r="L1071" i="6"/>
  <c r="P1070" i="6"/>
  <c r="L1070" i="6"/>
  <c r="R1071" i="6" s="1"/>
  <c r="P1069" i="6"/>
  <c r="L1069" i="6"/>
  <c r="R1068" i="6" s="1"/>
  <c r="P1068" i="6"/>
  <c r="L1068" i="6"/>
  <c r="R1069" i="6" s="1"/>
  <c r="P1067" i="6"/>
  <c r="L1067" i="6"/>
  <c r="P1066" i="6"/>
  <c r="L1066" i="6"/>
  <c r="R1067" i="6" s="1"/>
  <c r="N1065" i="6"/>
  <c r="T1064" i="6" s="1"/>
  <c r="I1065" i="6"/>
  <c r="S1065" i="6" s="1"/>
  <c r="G1064" i="6"/>
  <c r="N1062" i="6"/>
  <c r="T1063" i="6" s="1"/>
  <c r="I1062" i="6"/>
  <c r="S1062" i="6" s="1"/>
  <c r="K1061" i="6"/>
  <c r="H1060" i="6"/>
  <c r="L1060" i="6"/>
  <c r="P1060" i="6"/>
  <c r="G1059" i="6"/>
  <c r="H1059" i="6"/>
  <c r="L1059" i="6"/>
  <c r="P1059" i="6"/>
  <c r="K1058" i="6"/>
  <c r="N1057" i="6"/>
  <c r="I1057" i="6"/>
  <c r="G1056" i="6"/>
  <c r="N1054" i="6"/>
  <c r="T1055" i="6" s="1"/>
  <c r="I1054" i="6"/>
  <c r="K1053" i="6"/>
  <c r="U1053" i="6" s="1"/>
  <c r="H1052" i="6"/>
  <c r="L1052" i="6"/>
  <c r="P1052" i="6"/>
  <c r="G1051" i="6"/>
  <c r="H1051" i="6"/>
  <c r="L1051" i="6"/>
  <c r="P1051" i="6"/>
  <c r="K1050" i="6"/>
  <c r="N1049" i="6"/>
  <c r="T1048" i="6" s="1"/>
  <c r="I1049" i="6"/>
  <c r="S1049" i="6" s="1"/>
  <c r="G1048" i="6"/>
  <c r="N1046" i="6"/>
  <c r="T1047" i="6" s="1"/>
  <c r="I1046" i="6"/>
  <c r="S1046" i="6" s="1"/>
  <c r="K1045" i="6"/>
  <c r="H1044" i="6"/>
  <c r="L1044" i="6"/>
  <c r="P1044" i="6"/>
  <c r="G1043" i="6"/>
  <c r="H1043" i="6"/>
  <c r="L1043" i="6"/>
  <c r="P1043" i="6"/>
  <c r="K1042" i="6"/>
  <c r="N1041" i="6"/>
  <c r="I1041" i="6"/>
  <c r="S1041" i="6" s="1"/>
  <c r="G1040" i="6"/>
  <c r="N1038" i="6"/>
  <c r="I1038" i="6"/>
  <c r="K1037" i="6"/>
  <c r="H1036" i="6"/>
  <c r="L1036" i="6"/>
  <c r="P1036" i="6"/>
  <c r="G1035" i="6"/>
  <c r="H1035" i="6"/>
  <c r="L1035" i="6"/>
  <c r="P1035" i="6"/>
  <c r="K1034" i="6"/>
  <c r="N1033" i="6"/>
  <c r="I1033" i="6"/>
  <c r="S1033" i="6" s="1"/>
  <c r="G1032" i="6"/>
  <c r="I1031" i="6"/>
  <c r="S1031" i="6" s="1"/>
  <c r="J1030" i="6"/>
  <c r="N1030" i="6"/>
  <c r="H1030" i="6"/>
  <c r="L1030" i="6"/>
  <c r="P1030" i="6"/>
  <c r="M1029" i="6"/>
  <c r="S1028" i="6" s="1"/>
  <c r="G1028" i="6"/>
  <c r="I1027" i="6"/>
  <c r="J1026" i="6"/>
  <c r="N1026" i="6"/>
  <c r="H1026" i="6"/>
  <c r="L1026" i="6"/>
  <c r="P1026" i="6"/>
  <c r="M1025" i="6"/>
  <c r="S1024" i="6" s="1"/>
  <c r="G1024" i="6"/>
  <c r="I1023" i="6"/>
  <c r="S1023" i="6" s="1"/>
  <c r="J1022" i="6"/>
  <c r="N1022" i="6"/>
  <c r="H1022" i="6"/>
  <c r="L1022" i="6"/>
  <c r="P1022" i="6"/>
  <c r="M1021" i="6"/>
  <c r="G1020" i="6"/>
  <c r="I1019" i="6"/>
  <c r="S1019" i="6" s="1"/>
  <c r="J1018" i="6"/>
  <c r="N1018" i="6"/>
  <c r="H1018" i="6"/>
  <c r="L1018" i="6"/>
  <c r="P1018" i="6"/>
  <c r="M1017" i="6"/>
  <c r="G1016" i="6"/>
  <c r="I1015" i="6"/>
  <c r="J1014" i="6"/>
  <c r="N1014" i="6"/>
  <c r="H1014" i="6"/>
  <c r="L1014" i="6"/>
  <c r="P1014" i="6"/>
  <c r="M1013" i="6"/>
  <c r="S1012" i="6" s="1"/>
  <c r="G1012" i="6"/>
  <c r="I1011" i="6"/>
  <c r="S1011" i="6" s="1"/>
  <c r="J1010" i="6"/>
  <c r="N1010" i="6"/>
  <c r="H1010" i="6"/>
  <c r="L1010" i="6"/>
  <c r="P1010" i="6"/>
  <c r="M1009" i="6"/>
  <c r="S1008" i="6" s="1"/>
  <c r="G1008" i="6"/>
  <c r="I1007" i="6"/>
  <c r="J1006" i="6"/>
  <c r="N1006" i="6"/>
  <c r="H1006" i="6"/>
  <c r="L1006" i="6"/>
  <c r="P1006" i="6"/>
  <c r="M1005" i="6"/>
  <c r="S1004" i="6" s="1"/>
  <c r="G1004" i="6"/>
  <c r="I1003" i="6"/>
  <c r="M1003" i="6"/>
  <c r="S1002" i="6" s="1"/>
  <c r="J1003" i="6"/>
  <c r="N1003" i="6"/>
  <c r="H1003" i="6"/>
  <c r="L1003" i="6"/>
  <c r="P1003" i="6"/>
  <c r="K1001" i="6"/>
  <c r="G996" i="6"/>
  <c r="I995" i="6"/>
  <c r="M995" i="6"/>
  <c r="J995" i="6"/>
  <c r="N995" i="6"/>
  <c r="H995" i="6"/>
  <c r="L995" i="6"/>
  <c r="P995" i="6"/>
  <c r="K993" i="6"/>
  <c r="G988" i="6"/>
  <c r="I987" i="6"/>
  <c r="M987" i="6"/>
  <c r="S986" i="6" s="1"/>
  <c r="J987" i="6"/>
  <c r="N987" i="6"/>
  <c r="T986" i="6" s="1"/>
  <c r="H987" i="6"/>
  <c r="L987" i="6"/>
  <c r="P987" i="6"/>
  <c r="K985" i="6"/>
  <c r="P1004" i="6"/>
  <c r="L1004" i="6"/>
  <c r="H1004" i="6"/>
  <c r="P1002" i="6"/>
  <c r="L1002" i="6"/>
  <c r="H1002" i="6"/>
  <c r="P1000" i="6"/>
  <c r="L1000" i="6"/>
  <c r="H1000" i="6"/>
  <c r="P998" i="6"/>
  <c r="L998" i="6"/>
  <c r="H998" i="6"/>
  <c r="P996" i="6"/>
  <c r="L996" i="6"/>
  <c r="H996" i="6"/>
  <c r="P994" i="6"/>
  <c r="L994" i="6"/>
  <c r="H994" i="6"/>
  <c r="P992" i="6"/>
  <c r="L992" i="6"/>
  <c r="H992" i="6"/>
  <c r="P990" i="6"/>
  <c r="L990" i="6"/>
  <c r="H990" i="6"/>
  <c r="P988" i="6"/>
  <c r="L988" i="6"/>
  <c r="H988" i="6"/>
  <c r="P986" i="6"/>
  <c r="L986" i="6"/>
  <c r="H986" i="6"/>
  <c r="P984" i="6"/>
  <c r="L984" i="6"/>
  <c r="H984" i="6"/>
  <c r="P982" i="6"/>
  <c r="L982" i="6"/>
  <c r="H982" i="6"/>
  <c r="P981" i="6"/>
  <c r="L981" i="6"/>
  <c r="R980" i="6" s="1"/>
  <c r="H981" i="6"/>
  <c r="P980" i="6"/>
  <c r="L980" i="6"/>
  <c r="P979" i="6"/>
  <c r="L979" i="6"/>
  <c r="R978" i="6" s="1"/>
  <c r="H979" i="6"/>
  <c r="P978" i="6"/>
  <c r="L978" i="6"/>
  <c r="P977" i="6"/>
  <c r="L977" i="6"/>
  <c r="H977" i="6"/>
  <c r="P976" i="6"/>
  <c r="L976" i="6"/>
  <c r="P975" i="6"/>
  <c r="L975" i="6"/>
  <c r="R974" i="6" s="1"/>
  <c r="H975" i="6"/>
  <c r="P974" i="6"/>
  <c r="L974" i="6"/>
  <c r="P973" i="6"/>
  <c r="L973" i="6"/>
  <c r="R972" i="6" s="1"/>
  <c r="H973" i="6"/>
  <c r="P972" i="6"/>
  <c r="L972" i="6"/>
  <c r="P971" i="6"/>
  <c r="L971" i="6"/>
  <c r="H971" i="6"/>
  <c r="P970" i="6"/>
  <c r="L970" i="6"/>
  <c r="P969" i="6"/>
  <c r="L969" i="6"/>
  <c r="H969" i="6"/>
  <c r="P968" i="6"/>
  <c r="L968" i="6"/>
  <c r="P967" i="6"/>
  <c r="L967" i="6"/>
  <c r="H967" i="6"/>
  <c r="P966" i="6"/>
  <c r="L966" i="6"/>
  <c r="P965" i="6"/>
  <c r="L965" i="6"/>
  <c r="H965" i="6"/>
  <c r="P964" i="6"/>
  <c r="L964" i="6"/>
  <c r="P963" i="6"/>
  <c r="L963" i="6"/>
  <c r="H963" i="6"/>
  <c r="I961" i="6"/>
  <c r="S961" i="6" s="1"/>
  <c r="M961" i="6"/>
  <c r="G960" i="6"/>
  <c r="P959" i="6"/>
  <c r="O957" i="6"/>
  <c r="N955" i="6"/>
  <c r="I953" i="6"/>
  <c r="M953" i="6"/>
  <c r="S952" i="6" s="1"/>
  <c r="G952" i="6"/>
  <c r="P951" i="6"/>
  <c r="O949" i="6"/>
  <c r="U948" i="6" s="1"/>
  <c r="N947" i="6"/>
  <c r="I945" i="6"/>
  <c r="M945" i="6"/>
  <c r="S944" i="6" s="1"/>
  <c r="G944" i="6"/>
  <c r="P943" i="6"/>
  <c r="O941" i="6"/>
  <c r="G980" i="6"/>
  <c r="G978" i="6"/>
  <c r="G976" i="6"/>
  <c r="G974" i="6"/>
  <c r="G972" i="6"/>
  <c r="G970" i="6"/>
  <c r="G968" i="6"/>
  <c r="G966" i="6"/>
  <c r="G964" i="6"/>
  <c r="G962" i="6"/>
  <c r="I955" i="6"/>
  <c r="S955" i="6" s="1"/>
  <c r="M955" i="6"/>
  <c r="G954" i="6"/>
  <c r="I947" i="6"/>
  <c r="M947" i="6"/>
  <c r="S946" i="6" s="1"/>
  <c r="G946" i="6"/>
  <c r="J913" i="6"/>
  <c r="N913" i="6"/>
  <c r="H913" i="6"/>
  <c r="L913" i="6"/>
  <c r="P913" i="6"/>
  <c r="G912" i="6"/>
  <c r="M913" i="6"/>
  <c r="S912" i="6" s="1"/>
  <c r="I913" i="6"/>
  <c r="S913" i="6" s="1"/>
  <c r="K913" i="6"/>
  <c r="N1004" i="6"/>
  <c r="N1002" i="6"/>
  <c r="N1000" i="6"/>
  <c r="N998" i="6"/>
  <c r="N996" i="6"/>
  <c r="N994" i="6"/>
  <c r="N992" i="6"/>
  <c r="N990" i="6"/>
  <c r="N988" i="6"/>
  <c r="N986" i="6"/>
  <c r="N984" i="6"/>
  <c r="N982" i="6"/>
  <c r="N981" i="6"/>
  <c r="T980" i="6" s="1"/>
  <c r="J981" i="6"/>
  <c r="N979" i="6"/>
  <c r="J979" i="6"/>
  <c r="N977" i="6"/>
  <c r="T976" i="6" s="1"/>
  <c r="J977" i="6"/>
  <c r="T977" i="6" s="1"/>
  <c r="N975" i="6"/>
  <c r="J975" i="6"/>
  <c r="T975" i="6" s="1"/>
  <c r="N973" i="6"/>
  <c r="T972" i="6" s="1"/>
  <c r="J973" i="6"/>
  <c r="T973" i="6" s="1"/>
  <c r="N971" i="6"/>
  <c r="J971" i="6"/>
  <c r="T971" i="6" s="1"/>
  <c r="N969" i="6"/>
  <c r="T968" i="6" s="1"/>
  <c r="J969" i="6"/>
  <c r="N967" i="6"/>
  <c r="J967" i="6"/>
  <c r="T967" i="6" s="1"/>
  <c r="N965" i="6"/>
  <c r="J965" i="6"/>
  <c r="N963" i="6"/>
  <c r="J963" i="6"/>
  <c r="T963" i="6" s="1"/>
  <c r="I957" i="6"/>
  <c r="M957" i="6"/>
  <c r="G956" i="6"/>
  <c r="P955" i="6"/>
  <c r="K955" i="6"/>
  <c r="I949" i="6"/>
  <c r="M949" i="6"/>
  <c r="G948" i="6"/>
  <c r="P947" i="6"/>
  <c r="K947" i="6"/>
  <c r="U947" i="6" s="1"/>
  <c r="I941" i="6"/>
  <c r="S941" i="6" s="1"/>
  <c r="M941" i="6"/>
  <c r="G940" i="6"/>
  <c r="H922" i="6"/>
  <c r="L922" i="6"/>
  <c r="P922" i="6"/>
  <c r="I922" i="6"/>
  <c r="S922" i="6" s="1"/>
  <c r="N922" i="6"/>
  <c r="K922" i="6"/>
  <c r="G923" i="6"/>
  <c r="M922" i="6"/>
  <c r="S923" i="6" s="1"/>
  <c r="H921" i="6"/>
  <c r="L921" i="6"/>
  <c r="P921" i="6"/>
  <c r="K921" i="6"/>
  <c r="G920" i="6"/>
  <c r="I921" i="6"/>
  <c r="N921" i="6"/>
  <c r="J921" i="6"/>
  <c r="T921" i="6" s="1"/>
  <c r="O921" i="6"/>
  <c r="M981" i="6"/>
  <c r="S980" i="6" s="1"/>
  <c r="M979" i="6"/>
  <c r="S978" i="6" s="1"/>
  <c r="M977" i="6"/>
  <c r="M975" i="6"/>
  <c r="S974" i="6" s="1"/>
  <c r="M973" i="6"/>
  <c r="M971" i="6"/>
  <c r="S970" i="6" s="1"/>
  <c r="M969" i="6"/>
  <c r="S968" i="6" s="1"/>
  <c r="M967" i="6"/>
  <c r="S966" i="6" s="1"/>
  <c r="M965" i="6"/>
  <c r="S964" i="6" s="1"/>
  <c r="M963" i="6"/>
  <c r="S962" i="6" s="1"/>
  <c r="I959" i="6"/>
  <c r="S959" i="6" s="1"/>
  <c r="M959" i="6"/>
  <c r="U958" i="6"/>
  <c r="G958" i="6"/>
  <c r="P957" i="6"/>
  <c r="K957" i="6"/>
  <c r="O955" i="6"/>
  <c r="U954" i="6" s="1"/>
  <c r="J955" i="6"/>
  <c r="T955" i="6" s="1"/>
  <c r="I951" i="6"/>
  <c r="M951" i="6"/>
  <c r="S950" i="6" s="1"/>
  <c r="G950" i="6"/>
  <c r="P949" i="6"/>
  <c r="K949" i="6"/>
  <c r="U949" i="6" s="1"/>
  <c r="O947" i="6"/>
  <c r="J947" i="6"/>
  <c r="T947" i="6" s="1"/>
  <c r="I943" i="6"/>
  <c r="M943" i="6"/>
  <c r="S942" i="6" s="1"/>
  <c r="G942" i="6"/>
  <c r="P941" i="6"/>
  <c r="K941" i="6"/>
  <c r="U941" i="6" s="1"/>
  <c r="T925" i="6"/>
  <c r="J922" i="6"/>
  <c r="T922" i="6" s="1"/>
  <c r="T918" i="6"/>
  <c r="H918" i="6"/>
  <c r="L918" i="6"/>
  <c r="P918" i="6"/>
  <c r="H917" i="6"/>
  <c r="L917" i="6"/>
  <c r="P917" i="6"/>
  <c r="J915" i="6"/>
  <c r="N915" i="6"/>
  <c r="H915" i="6"/>
  <c r="L915" i="6"/>
  <c r="P915" i="6"/>
  <c r="J911" i="6"/>
  <c r="N911" i="6"/>
  <c r="H911" i="6"/>
  <c r="L911" i="6"/>
  <c r="P911" i="6"/>
  <c r="K909" i="6"/>
  <c r="J907" i="6"/>
  <c r="N907" i="6"/>
  <c r="H907" i="6"/>
  <c r="L907" i="6"/>
  <c r="P907" i="6"/>
  <c r="K905" i="6"/>
  <c r="J903" i="6"/>
  <c r="N903" i="6"/>
  <c r="H903" i="6"/>
  <c r="L903" i="6"/>
  <c r="P903" i="6"/>
  <c r="K901" i="6"/>
  <c r="J899" i="6"/>
  <c r="N899" i="6"/>
  <c r="H899" i="6"/>
  <c r="L899" i="6"/>
  <c r="P899" i="6"/>
  <c r="K897" i="6"/>
  <c r="J895" i="6"/>
  <c r="N895" i="6"/>
  <c r="H895" i="6"/>
  <c r="L895" i="6"/>
  <c r="P895" i="6"/>
  <c r="K893" i="6"/>
  <c r="J891" i="6"/>
  <c r="N891" i="6"/>
  <c r="H891" i="6"/>
  <c r="L891" i="6"/>
  <c r="P891" i="6"/>
  <c r="K889" i="6"/>
  <c r="J887" i="6"/>
  <c r="N887" i="6"/>
  <c r="H887" i="6"/>
  <c r="L887" i="6"/>
  <c r="P887" i="6"/>
  <c r="K885" i="6"/>
  <c r="J883" i="6"/>
  <c r="N883" i="6"/>
  <c r="H883" i="6"/>
  <c r="L883" i="6"/>
  <c r="P883" i="6"/>
  <c r="K881" i="6"/>
  <c r="J879" i="6"/>
  <c r="N879" i="6"/>
  <c r="H879" i="6"/>
  <c r="L879" i="6"/>
  <c r="P879" i="6"/>
  <c r="K877" i="6"/>
  <c r="J875" i="6"/>
  <c r="N875" i="6"/>
  <c r="H875" i="6"/>
  <c r="L875" i="6"/>
  <c r="P875" i="6"/>
  <c r="K873" i="6"/>
  <c r="J871" i="6"/>
  <c r="N871" i="6"/>
  <c r="H871" i="6"/>
  <c r="L871" i="6"/>
  <c r="P871" i="6"/>
  <c r="K869" i="6"/>
  <c r="J867" i="6"/>
  <c r="N867" i="6"/>
  <c r="H867" i="6"/>
  <c r="L867" i="6"/>
  <c r="P867" i="6"/>
  <c r="K865" i="6"/>
  <c r="J863" i="6"/>
  <c r="N863" i="6"/>
  <c r="H863" i="6"/>
  <c r="L863" i="6"/>
  <c r="P863" i="6"/>
  <c r="K861" i="6"/>
  <c r="J859" i="6"/>
  <c r="N859" i="6"/>
  <c r="H859" i="6"/>
  <c r="L859" i="6"/>
  <c r="P859" i="6"/>
  <c r="K857" i="6"/>
  <c r="J855" i="6"/>
  <c r="N855" i="6"/>
  <c r="H855" i="6"/>
  <c r="L855" i="6"/>
  <c r="P855" i="6"/>
  <c r="K853" i="6"/>
  <c r="J851" i="6"/>
  <c r="N851" i="6"/>
  <c r="H851" i="6"/>
  <c r="L851" i="6"/>
  <c r="P851" i="6"/>
  <c r="K849" i="6"/>
  <c r="J847" i="6"/>
  <c r="N847" i="6"/>
  <c r="H847" i="6"/>
  <c r="L847" i="6"/>
  <c r="P847" i="6"/>
  <c r="K845" i="6"/>
  <c r="J843" i="6"/>
  <c r="N843" i="6"/>
  <c r="H843" i="6"/>
  <c r="L843" i="6"/>
  <c r="P843" i="6"/>
  <c r="K841" i="6"/>
  <c r="J839" i="6"/>
  <c r="N839" i="6"/>
  <c r="H839" i="6"/>
  <c r="L839" i="6"/>
  <c r="P839" i="6"/>
  <c r="K837" i="6"/>
  <c r="J835" i="6"/>
  <c r="N835" i="6"/>
  <c r="H835" i="6"/>
  <c r="L835" i="6"/>
  <c r="P835" i="6"/>
  <c r="K833" i="6"/>
  <c r="J831" i="6"/>
  <c r="N831" i="6"/>
  <c r="H831" i="6"/>
  <c r="L831" i="6"/>
  <c r="P831" i="6"/>
  <c r="K829" i="6"/>
  <c r="J827" i="6"/>
  <c r="N827" i="6"/>
  <c r="H827" i="6"/>
  <c r="L827" i="6"/>
  <c r="P827" i="6"/>
  <c r="K825" i="6"/>
  <c r="J823" i="6"/>
  <c r="N823" i="6"/>
  <c r="H823" i="6"/>
  <c r="L823" i="6"/>
  <c r="P823" i="6"/>
  <c r="K821" i="6"/>
  <c r="J819" i="6"/>
  <c r="N819" i="6"/>
  <c r="H819" i="6"/>
  <c r="L819" i="6"/>
  <c r="P819" i="6"/>
  <c r="K817" i="6"/>
  <c r="J815" i="6"/>
  <c r="N815" i="6"/>
  <c r="H815" i="6"/>
  <c r="L815" i="6"/>
  <c r="P815" i="6"/>
  <c r="K813" i="6"/>
  <c r="J811" i="6"/>
  <c r="N811" i="6"/>
  <c r="H811" i="6"/>
  <c r="L811" i="6"/>
  <c r="P811" i="6"/>
  <c r="K809" i="6"/>
  <c r="J807" i="6"/>
  <c r="N807" i="6"/>
  <c r="H807" i="6"/>
  <c r="L807" i="6"/>
  <c r="P807" i="6"/>
  <c r="K805" i="6"/>
  <c r="J803" i="6"/>
  <c r="N803" i="6"/>
  <c r="H803" i="6"/>
  <c r="L803" i="6"/>
  <c r="P803" i="6"/>
  <c r="K801" i="6"/>
  <c r="J799" i="6"/>
  <c r="N799" i="6"/>
  <c r="H799" i="6"/>
  <c r="L799" i="6"/>
  <c r="P799" i="6"/>
  <c r="K797" i="6"/>
  <c r="J795" i="6"/>
  <c r="N795" i="6"/>
  <c r="H795" i="6"/>
  <c r="L795" i="6"/>
  <c r="P795" i="6"/>
  <c r="K793" i="6"/>
  <c r="J791" i="6"/>
  <c r="N791" i="6"/>
  <c r="H791" i="6"/>
  <c r="L791" i="6"/>
  <c r="P791" i="6"/>
  <c r="K789" i="6"/>
  <c r="J787" i="6"/>
  <c r="N787" i="6"/>
  <c r="H787" i="6"/>
  <c r="L787" i="6"/>
  <c r="P787" i="6"/>
  <c r="K785" i="6"/>
  <c r="J783" i="6"/>
  <c r="N783" i="6"/>
  <c r="H783" i="6"/>
  <c r="L783" i="6"/>
  <c r="P783" i="6"/>
  <c r="G938" i="6"/>
  <c r="G936" i="6"/>
  <c r="G934" i="6"/>
  <c r="G932" i="6"/>
  <c r="G930" i="6"/>
  <c r="G928" i="6"/>
  <c r="G926" i="6"/>
  <c r="O925" i="6"/>
  <c r="K925" i="6"/>
  <c r="H924" i="6"/>
  <c r="R924" i="6" s="1"/>
  <c r="L924" i="6"/>
  <c r="R925" i="6" s="1"/>
  <c r="P924" i="6"/>
  <c r="H923" i="6"/>
  <c r="L923" i="6"/>
  <c r="P923" i="6"/>
  <c r="N918" i="6"/>
  <c r="I918" i="6"/>
  <c r="S918" i="6" s="1"/>
  <c r="K917" i="6"/>
  <c r="U917" i="6" s="1"/>
  <c r="H916" i="6"/>
  <c r="L916" i="6"/>
  <c r="P916" i="6"/>
  <c r="M915" i="6"/>
  <c r="S914" i="6" s="1"/>
  <c r="G914" i="6"/>
  <c r="J912" i="6"/>
  <c r="N912" i="6"/>
  <c r="H912" i="6"/>
  <c r="L912" i="6"/>
  <c r="P912" i="6"/>
  <c r="M911" i="6"/>
  <c r="G910" i="6"/>
  <c r="J908" i="6"/>
  <c r="N908" i="6"/>
  <c r="H908" i="6"/>
  <c r="L908" i="6"/>
  <c r="P908" i="6"/>
  <c r="M907" i="6"/>
  <c r="S906" i="6" s="1"/>
  <c r="G906" i="6"/>
  <c r="J904" i="6"/>
  <c r="N904" i="6"/>
  <c r="H904" i="6"/>
  <c r="L904" i="6"/>
  <c r="P904" i="6"/>
  <c r="M903" i="6"/>
  <c r="S902" i="6" s="1"/>
  <c r="G902" i="6"/>
  <c r="J900" i="6"/>
  <c r="N900" i="6"/>
  <c r="H900" i="6"/>
  <c r="L900" i="6"/>
  <c r="P900" i="6"/>
  <c r="M899" i="6"/>
  <c r="S898" i="6" s="1"/>
  <c r="G898" i="6"/>
  <c r="J896" i="6"/>
  <c r="N896" i="6"/>
  <c r="H896" i="6"/>
  <c r="L896" i="6"/>
  <c r="P896" i="6"/>
  <c r="M895" i="6"/>
  <c r="S894" i="6" s="1"/>
  <c r="G894" i="6"/>
  <c r="J892" i="6"/>
  <c r="N892" i="6"/>
  <c r="H892" i="6"/>
  <c r="L892" i="6"/>
  <c r="P892" i="6"/>
  <c r="M891" i="6"/>
  <c r="S890" i="6" s="1"/>
  <c r="G890" i="6"/>
  <c r="J888" i="6"/>
  <c r="N888" i="6"/>
  <c r="H888" i="6"/>
  <c r="L888" i="6"/>
  <c r="P888" i="6"/>
  <c r="M887" i="6"/>
  <c r="G886" i="6"/>
  <c r="J884" i="6"/>
  <c r="N884" i="6"/>
  <c r="H884" i="6"/>
  <c r="L884" i="6"/>
  <c r="P884" i="6"/>
  <c r="M883" i="6"/>
  <c r="G882" i="6"/>
  <c r="J880" i="6"/>
  <c r="N880" i="6"/>
  <c r="H880" i="6"/>
  <c r="L880" i="6"/>
  <c r="P880" i="6"/>
  <c r="M879" i="6"/>
  <c r="G878" i="6"/>
  <c r="J876" i="6"/>
  <c r="N876" i="6"/>
  <c r="H876" i="6"/>
  <c r="L876" i="6"/>
  <c r="P876" i="6"/>
  <c r="M875" i="6"/>
  <c r="S874" i="6" s="1"/>
  <c r="G874" i="6"/>
  <c r="J872" i="6"/>
  <c r="N872" i="6"/>
  <c r="H872" i="6"/>
  <c r="L872" i="6"/>
  <c r="P872" i="6"/>
  <c r="M871" i="6"/>
  <c r="S870" i="6" s="1"/>
  <c r="G870" i="6"/>
  <c r="J868" i="6"/>
  <c r="N868" i="6"/>
  <c r="H868" i="6"/>
  <c r="L868" i="6"/>
  <c r="P868" i="6"/>
  <c r="M867" i="6"/>
  <c r="G866" i="6"/>
  <c r="J864" i="6"/>
  <c r="N864" i="6"/>
  <c r="H864" i="6"/>
  <c r="L864" i="6"/>
  <c r="P864" i="6"/>
  <c r="M863" i="6"/>
  <c r="G862" i="6"/>
  <c r="J860" i="6"/>
  <c r="N860" i="6"/>
  <c r="H860" i="6"/>
  <c r="L860" i="6"/>
  <c r="P860" i="6"/>
  <c r="M859" i="6"/>
  <c r="G858" i="6"/>
  <c r="J856" i="6"/>
  <c r="N856" i="6"/>
  <c r="H856" i="6"/>
  <c r="L856" i="6"/>
  <c r="P856" i="6"/>
  <c r="M855" i="6"/>
  <c r="S854" i="6" s="1"/>
  <c r="G854" i="6"/>
  <c r="J852" i="6"/>
  <c r="N852" i="6"/>
  <c r="H852" i="6"/>
  <c r="L852" i="6"/>
  <c r="P852" i="6"/>
  <c r="M851" i="6"/>
  <c r="G850" i="6"/>
  <c r="J848" i="6"/>
  <c r="N848" i="6"/>
  <c r="H848" i="6"/>
  <c r="L848" i="6"/>
  <c r="P848" i="6"/>
  <c r="M847" i="6"/>
  <c r="G846" i="6"/>
  <c r="J844" i="6"/>
  <c r="N844" i="6"/>
  <c r="H844" i="6"/>
  <c r="L844" i="6"/>
  <c r="P844" i="6"/>
  <c r="M843" i="6"/>
  <c r="S842" i="6" s="1"/>
  <c r="G842" i="6"/>
  <c r="J840" i="6"/>
  <c r="N840" i="6"/>
  <c r="H840" i="6"/>
  <c r="L840" i="6"/>
  <c r="P840" i="6"/>
  <c r="M839" i="6"/>
  <c r="S838" i="6" s="1"/>
  <c r="G838" i="6"/>
  <c r="J836" i="6"/>
  <c r="N836" i="6"/>
  <c r="H836" i="6"/>
  <c r="L836" i="6"/>
  <c r="P836" i="6"/>
  <c r="M835" i="6"/>
  <c r="G834" i="6"/>
  <c r="J832" i="6"/>
  <c r="N832" i="6"/>
  <c r="H832" i="6"/>
  <c r="L832" i="6"/>
  <c r="P832" i="6"/>
  <c r="M831" i="6"/>
  <c r="G830" i="6"/>
  <c r="J828" i="6"/>
  <c r="N828" i="6"/>
  <c r="H828" i="6"/>
  <c r="L828" i="6"/>
  <c r="P828" i="6"/>
  <c r="M827" i="6"/>
  <c r="S826" i="6" s="1"/>
  <c r="G826" i="6"/>
  <c r="J824" i="6"/>
  <c r="N824" i="6"/>
  <c r="H824" i="6"/>
  <c r="L824" i="6"/>
  <c r="P824" i="6"/>
  <c r="M823" i="6"/>
  <c r="S822" i="6" s="1"/>
  <c r="G822" i="6"/>
  <c r="J820" i="6"/>
  <c r="N820" i="6"/>
  <c r="H820" i="6"/>
  <c r="L820" i="6"/>
  <c r="P820" i="6"/>
  <c r="M819" i="6"/>
  <c r="G818" i="6"/>
  <c r="J816" i="6"/>
  <c r="N816" i="6"/>
  <c r="H816" i="6"/>
  <c r="L816" i="6"/>
  <c r="P816" i="6"/>
  <c r="M815" i="6"/>
  <c r="S814" i="6" s="1"/>
  <c r="G814" i="6"/>
  <c r="J812" i="6"/>
  <c r="N812" i="6"/>
  <c r="H812" i="6"/>
  <c r="L812" i="6"/>
  <c r="P812" i="6"/>
  <c r="M811" i="6"/>
  <c r="G810" i="6"/>
  <c r="J808" i="6"/>
  <c r="N808" i="6"/>
  <c r="H808" i="6"/>
  <c r="L808" i="6"/>
  <c r="P808" i="6"/>
  <c r="M807" i="6"/>
  <c r="S806" i="6" s="1"/>
  <c r="G806" i="6"/>
  <c r="J804" i="6"/>
  <c r="N804" i="6"/>
  <c r="H804" i="6"/>
  <c r="L804" i="6"/>
  <c r="P804" i="6"/>
  <c r="M803" i="6"/>
  <c r="S802" i="6" s="1"/>
  <c r="G802" i="6"/>
  <c r="J800" i="6"/>
  <c r="N800" i="6"/>
  <c r="H800" i="6"/>
  <c r="L800" i="6"/>
  <c r="P800" i="6"/>
  <c r="M799" i="6"/>
  <c r="S798" i="6" s="1"/>
  <c r="G798" i="6"/>
  <c r="J796" i="6"/>
  <c r="N796" i="6"/>
  <c r="H796" i="6"/>
  <c r="L796" i="6"/>
  <c r="P796" i="6"/>
  <c r="M795" i="6"/>
  <c r="G794" i="6"/>
  <c r="J792" i="6"/>
  <c r="N792" i="6"/>
  <c r="H792" i="6"/>
  <c r="L792" i="6"/>
  <c r="P792" i="6"/>
  <c r="M791" i="6"/>
  <c r="G790" i="6"/>
  <c r="J788" i="6"/>
  <c r="N788" i="6"/>
  <c r="H788" i="6"/>
  <c r="L788" i="6"/>
  <c r="P788" i="6"/>
  <c r="M787" i="6"/>
  <c r="G786" i="6"/>
  <c r="J784" i="6"/>
  <c r="N784" i="6"/>
  <c r="H784" i="6"/>
  <c r="L784" i="6"/>
  <c r="P784" i="6"/>
  <c r="M783" i="6"/>
  <c r="G782" i="6"/>
  <c r="S776" i="6"/>
  <c r="S774" i="6"/>
  <c r="S770" i="6"/>
  <c r="S766" i="6"/>
  <c r="S762" i="6"/>
  <c r="S760" i="6"/>
  <c r="S758" i="6"/>
  <c r="S756" i="6"/>
  <c r="S754" i="6"/>
  <c r="J909" i="6"/>
  <c r="N909" i="6"/>
  <c r="H909" i="6"/>
  <c r="L909" i="6"/>
  <c r="P909" i="6"/>
  <c r="J905" i="6"/>
  <c r="N905" i="6"/>
  <c r="H905" i="6"/>
  <c r="L905" i="6"/>
  <c r="P905" i="6"/>
  <c r="J901" i="6"/>
  <c r="N901" i="6"/>
  <c r="H901" i="6"/>
  <c r="L901" i="6"/>
  <c r="P901" i="6"/>
  <c r="J897" i="6"/>
  <c r="N897" i="6"/>
  <c r="H897" i="6"/>
  <c r="L897" i="6"/>
  <c r="P897" i="6"/>
  <c r="J893" i="6"/>
  <c r="N893" i="6"/>
  <c r="H893" i="6"/>
  <c r="L893" i="6"/>
  <c r="P893" i="6"/>
  <c r="J889" i="6"/>
  <c r="N889" i="6"/>
  <c r="H889" i="6"/>
  <c r="L889" i="6"/>
  <c r="P889" i="6"/>
  <c r="J885" i="6"/>
  <c r="N885" i="6"/>
  <c r="H885" i="6"/>
  <c r="L885" i="6"/>
  <c r="P885" i="6"/>
  <c r="J881" i="6"/>
  <c r="N881" i="6"/>
  <c r="H881" i="6"/>
  <c r="L881" i="6"/>
  <c r="P881" i="6"/>
  <c r="J877" i="6"/>
  <c r="N877" i="6"/>
  <c r="H877" i="6"/>
  <c r="L877" i="6"/>
  <c r="P877" i="6"/>
  <c r="J873" i="6"/>
  <c r="N873" i="6"/>
  <c r="H873" i="6"/>
  <c r="L873" i="6"/>
  <c r="P873" i="6"/>
  <c r="J869" i="6"/>
  <c r="N869" i="6"/>
  <c r="H869" i="6"/>
  <c r="L869" i="6"/>
  <c r="P869" i="6"/>
  <c r="J865" i="6"/>
  <c r="N865" i="6"/>
  <c r="H865" i="6"/>
  <c r="L865" i="6"/>
  <c r="P865" i="6"/>
  <c r="J861" i="6"/>
  <c r="N861" i="6"/>
  <c r="H861" i="6"/>
  <c r="L861" i="6"/>
  <c r="P861" i="6"/>
  <c r="J857" i="6"/>
  <c r="N857" i="6"/>
  <c r="H857" i="6"/>
  <c r="L857" i="6"/>
  <c r="P857" i="6"/>
  <c r="J853" i="6"/>
  <c r="N853" i="6"/>
  <c r="H853" i="6"/>
  <c r="L853" i="6"/>
  <c r="P853" i="6"/>
  <c r="J849" i="6"/>
  <c r="N849" i="6"/>
  <c r="H849" i="6"/>
  <c r="L849" i="6"/>
  <c r="P849" i="6"/>
  <c r="J845" i="6"/>
  <c r="N845" i="6"/>
  <c r="H845" i="6"/>
  <c r="L845" i="6"/>
  <c r="P845" i="6"/>
  <c r="J841" i="6"/>
  <c r="N841" i="6"/>
  <c r="H841" i="6"/>
  <c r="L841" i="6"/>
  <c r="P841" i="6"/>
  <c r="J837" i="6"/>
  <c r="N837" i="6"/>
  <c r="H837" i="6"/>
  <c r="L837" i="6"/>
  <c r="P837" i="6"/>
  <c r="J833" i="6"/>
  <c r="N833" i="6"/>
  <c r="H833" i="6"/>
  <c r="L833" i="6"/>
  <c r="P833" i="6"/>
  <c r="J829" i="6"/>
  <c r="N829" i="6"/>
  <c r="H829" i="6"/>
  <c r="L829" i="6"/>
  <c r="P829" i="6"/>
  <c r="J825" i="6"/>
  <c r="N825" i="6"/>
  <c r="H825" i="6"/>
  <c r="L825" i="6"/>
  <c r="P825" i="6"/>
  <c r="J821" i="6"/>
  <c r="N821" i="6"/>
  <c r="H821" i="6"/>
  <c r="L821" i="6"/>
  <c r="P821" i="6"/>
  <c r="J817" i="6"/>
  <c r="N817" i="6"/>
  <c r="H817" i="6"/>
  <c r="L817" i="6"/>
  <c r="P817" i="6"/>
  <c r="J813" i="6"/>
  <c r="N813" i="6"/>
  <c r="H813" i="6"/>
  <c r="L813" i="6"/>
  <c r="P813" i="6"/>
  <c r="J809" i="6"/>
  <c r="N809" i="6"/>
  <c r="H809" i="6"/>
  <c r="L809" i="6"/>
  <c r="P809" i="6"/>
  <c r="J805" i="6"/>
  <c r="N805" i="6"/>
  <c r="H805" i="6"/>
  <c r="L805" i="6"/>
  <c r="P805" i="6"/>
  <c r="J801" i="6"/>
  <c r="N801" i="6"/>
  <c r="H801" i="6"/>
  <c r="L801" i="6"/>
  <c r="P801" i="6"/>
  <c r="J797" i="6"/>
  <c r="N797" i="6"/>
  <c r="H797" i="6"/>
  <c r="L797" i="6"/>
  <c r="P797" i="6"/>
  <c r="J793" i="6"/>
  <c r="N793" i="6"/>
  <c r="H793" i="6"/>
  <c r="L793" i="6"/>
  <c r="P793" i="6"/>
  <c r="J789" i="6"/>
  <c r="N789" i="6"/>
  <c r="H789" i="6"/>
  <c r="L789" i="6"/>
  <c r="P789" i="6"/>
  <c r="J785" i="6"/>
  <c r="N785" i="6"/>
  <c r="H785" i="6"/>
  <c r="L785" i="6"/>
  <c r="P785" i="6"/>
  <c r="M939" i="6"/>
  <c r="S938" i="6" s="1"/>
  <c r="M937" i="6"/>
  <c r="S936" i="6" s="1"/>
  <c r="M935" i="6"/>
  <c r="S934" i="6" s="1"/>
  <c r="M933" i="6"/>
  <c r="M931" i="6"/>
  <c r="S930" i="6" s="1"/>
  <c r="M929" i="6"/>
  <c r="S928" i="6" s="1"/>
  <c r="M927" i="6"/>
  <c r="S926" i="6" s="1"/>
  <c r="M925" i="6"/>
  <c r="I925" i="6"/>
  <c r="M924" i="6"/>
  <c r="G924" i="6"/>
  <c r="O923" i="6"/>
  <c r="J923" i="6"/>
  <c r="H920" i="6"/>
  <c r="L920" i="6"/>
  <c r="P920" i="6"/>
  <c r="G919" i="6"/>
  <c r="H919" i="6"/>
  <c r="L919" i="6"/>
  <c r="P919" i="6"/>
  <c r="K918" i="6"/>
  <c r="U918" i="6" s="1"/>
  <c r="N917" i="6"/>
  <c r="I917" i="6"/>
  <c r="M916" i="6"/>
  <c r="G916" i="6"/>
  <c r="I915" i="6"/>
  <c r="S915" i="6" s="1"/>
  <c r="J914" i="6"/>
  <c r="N914" i="6"/>
  <c r="H914" i="6"/>
  <c r="L914" i="6"/>
  <c r="P914" i="6"/>
  <c r="O912" i="6"/>
  <c r="I911" i="6"/>
  <c r="J910" i="6"/>
  <c r="N910" i="6"/>
  <c r="H910" i="6"/>
  <c r="L910" i="6"/>
  <c r="P910" i="6"/>
  <c r="M909" i="6"/>
  <c r="O908" i="6"/>
  <c r="G908" i="6"/>
  <c r="I907" i="6"/>
  <c r="J906" i="6"/>
  <c r="N906" i="6"/>
  <c r="H906" i="6"/>
  <c r="L906" i="6"/>
  <c r="P906" i="6"/>
  <c r="M905" i="6"/>
  <c r="O904" i="6"/>
  <c r="G904" i="6"/>
  <c r="I903" i="6"/>
  <c r="J902" i="6"/>
  <c r="N902" i="6"/>
  <c r="H902" i="6"/>
  <c r="L902" i="6"/>
  <c r="P902" i="6"/>
  <c r="M901" i="6"/>
  <c r="S900" i="6" s="1"/>
  <c r="O900" i="6"/>
  <c r="G900" i="6"/>
  <c r="I899" i="6"/>
  <c r="S899" i="6" s="1"/>
  <c r="J898" i="6"/>
  <c r="N898" i="6"/>
  <c r="H898" i="6"/>
  <c r="L898" i="6"/>
  <c r="P898" i="6"/>
  <c r="M897" i="6"/>
  <c r="O896" i="6"/>
  <c r="G896" i="6"/>
  <c r="I895" i="6"/>
  <c r="J894" i="6"/>
  <c r="N894" i="6"/>
  <c r="H894" i="6"/>
  <c r="L894" i="6"/>
  <c r="P894" i="6"/>
  <c r="M893" i="6"/>
  <c r="O892" i="6"/>
  <c r="G892" i="6"/>
  <c r="I891" i="6"/>
  <c r="J890" i="6"/>
  <c r="N890" i="6"/>
  <c r="H890" i="6"/>
  <c r="L890" i="6"/>
  <c r="P890" i="6"/>
  <c r="M889" i="6"/>
  <c r="S888" i="6" s="1"/>
  <c r="O888" i="6"/>
  <c r="G888" i="6"/>
  <c r="I887" i="6"/>
  <c r="S887" i="6" s="1"/>
  <c r="J886" i="6"/>
  <c r="N886" i="6"/>
  <c r="H886" i="6"/>
  <c r="L886" i="6"/>
  <c r="P886" i="6"/>
  <c r="M885" i="6"/>
  <c r="S884" i="6" s="1"/>
  <c r="O884" i="6"/>
  <c r="G884" i="6"/>
  <c r="I883" i="6"/>
  <c r="J882" i="6"/>
  <c r="N882" i="6"/>
  <c r="H882" i="6"/>
  <c r="L882" i="6"/>
  <c r="P882" i="6"/>
  <c r="M881" i="6"/>
  <c r="O880" i="6"/>
  <c r="G880" i="6"/>
  <c r="I879" i="6"/>
  <c r="J878" i="6"/>
  <c r="N878" i="6"/>
  <c r="H878" i="6"/>
  <c r="L878" i="6"/>
  <c r="P878" i="6"/>
  <c r="M877" i="6"/>
  <c r="S876" i="6" s="1"/>
  <c r="O876" i="6"/>
  <c r="G876" i="6"/>
  <c r="I875" i="6"/>
  <c r="J874" i="6"/>
  <c r="N874" i="6"/>
  <c r="H874" i="6"/>
  <c r="L874" i="6"/>
  <c r="P874" i="6"/>
  <c r="M873" i="6"/>
  <c r="O872" i="6"/>
  <c r="G872" i="6"/>
  <c r="I871" i="6"/>
  <c r="J870" i="6"/>
  <c r="N870" i="6"/>
  <c r="H870" i="6"/>
  <c r="L870" i="6"/>
  <c r="P870" i="6"/>
  <c r="M869" i="6"/>
  <c r="S868" i="6" s="1"/>
  <c r="O868" i="6"/>
  <c r="G868" i="6"/>
  <c r="I867" i="6"/>
  <c r="J866" i="6"/>
  <c r="N866" i="6"/>
  <c r="H866" i="6"/>
  <c r="L866" i="6"/>
  <c r="P866" i="6"/>
  <c r="M865" i="6"/>
  <c r="S864" i="6" s="1"/>
  <c r="O864" i="6"/>
  <c r="G864" i="6"/>
  <c r="I863" i="6"/>
  <c r="J862" i="6"/>
  <c r="N862" i="6"/>
  <c r="H862" i="6"/>
  <c r="L862" i="6"/>
  <c r="P862" i="6"/>
  <c r="M861" i="6"/>
  <c r="S860" i="6" s="1"/>
  <c r="O860" i="6"/>
  <c r="G860" i="6"/>
  <c r="I859" i="6"/>
  <c r="J858" i="6"/>
  <c r="N858" i="6"/>
  <c r="H858" i="6"/>
  <c r="L858" i="6"/>
  <c r="P858" i="6"/>
  <c r="M857" i="6"/>
  <c r="S856" i="6" s="1"/>
  <c r="O856" i="6"/>
  <c r="G856" i="6"/>
  <c r="I855" i="6"/>
  <c r="S855" i="6" s="1"/>
  <c r="J854" i="6"/>
  <c r="N854" i="6"/>
  <c r="H854" i="6"/>
  <c r="L854" i="6"/>
  <c r="P854" i="6"/>
  <c r="M853" i="6"/>
  <c r="S852" i="6" s="1"/>
  <c r="O852" i="6"/>
  <c r="G852" i="6"/>
  <c r="I851" i="6"/>
  <c r="J850" i="6"/>
  <c r="N850" i="6"/>
  <c r="H850" i="6"/>
  <c r="L850" i="6"/>
  <c r="P850" i="6"/>
  <c r="M849" i="6"/>
  <c r="S848" i="6" s="1"/>
  <c r="O848" i="6"/>
  <c r="G848" i="6"/>
  <c r="I847" i="6"/>
  <c r="J846" i="6"/>
  <c r="N846" i="6"/>
  <c r="H846" i="6"/>
  <c r="L846" i="6"/>
  <c r="P846" i="6"/>
  <c r="M845" i="6"/>
  <c r="S844" i="6" s="1"/>
  <c r="O844" i="6"/>
  <c r="G844" i="6"/>
  <c r="I843" i="6"/>
  <c r="S843" i="6" s="1"/>
  <c r="J842" i="6"/>
  <c r="N842" i="6"/>
  <c r="H842" i="6"/>
  <c r="L842" i="6"/>
  <c r="P842" i="6"/>
  <c r="M841" i="6"/>
  <c r="O840" i="6"/>
  <c r="G840" i="6"/>
  <c r="I839" i="6"/>
  <c r="J838" i="6"/>
  <c r="N838" i="6"/>
  <c r="H838" i="6"/>
  <c r="L838" i="6"/>
  <c r="P838" i="6"/>
  <c r="M837" i="6"/>
  <c r="O836" i="6"/>
  <c r="G836" i="6"/>
  <c r="I835" i="6"/>
  <c r="S835" i="6" s="1"/>
  <c r="J834" i="6"/>
  <c r="N834" i="6"/>
  <c r="H834" i="6"/>
  <c r="L834" i="6"/>
  <c r="P834" i="6"/>
  <c r="M833" i="6"/>
  <c r="O832" i="6"/>
  <c r="G832" i="6"/>
  <c r="I831" i="6"/>
  <c r="S831" i="6" s="1"/>
  <c r="J830" i="6"/>
  <c r="N830" i="6"/>
  <c r="H830" i="6"/>
  <c r="L830" i="6"/>
  <c r="P830" i="6"/>
  <c r="M829" i="6"/>
  <c r="S828" i="6" s="1"/>
  <c r="O828" i="6"/>
  <c r="G828" i="6"/>
  <c r="I827" i="6"/>
  <c r="S827" i="6" s="1"/>
  <c r="J826" i="6"/>
  <c r="N826" i="6"/>
  <c r="H826" i="6"/>
  <c r="L826" i="6"/>
  <c r="P826" i="6"/>
  <c r="M825" i="6"/>
  <c r="O824" i="6"/>
  <c r="G824" i="6"/>
  <c r="I823" i="6"/>
  <c r="S823" i="6" s="1"/>
  <c r="J822" i="6"/>
  <c r="N822" i="6"/>
  <c r="H822" i="6"/>
  <c r="L822" i="6"/>
  <c r="P822" i="6"/>
  <c r="M821" i="6"/>
  <c r="O820" i="6"/>
  <c r="G820" i="6"/>
  <c r="I819" i="6"/>
  <c r="S819" i="6" s="1"/>
  <c r="J818" i="6"/>
  <c r="N818" i="6"/>
  <c r="H818" i="6"/>
  <c r="L818" i="6"/>
  <c r="P818" i="6"/>
  <c r="M817" i="6"/>
  <c r="S816" i="6" s="1"/>
  <c r="O816" i="6"/>
  <c r="G816" i="6"/>
  <c r="I815" i="6"/>
  <c r="J814" i="6"/>
  <c r="N814" i="6"/>
  <c r="H814" i="6"/>
  <c r="L814" i="6"/>
  <c r="P814" i="6"/>
  <c r="M813" i="6"/>
  <c r="O812" i="6"/>
  <c r="G812" i="6"/>
  <c r="I811" i="6"/>
  <c r="S811" i="6" s="1"/>
  <c r="J810" i="6"/>
  <c r="N810" i="6"/>
  <c r="H810" i="6"/>
  <c r="L810" i="6"/>
  <c r="P810" i="6"/>
  <c r="M809" i="6"/>
  <c r="S808" i="6" s="1"/>
  <c r="O808" i="6"/>
  <c r="G808" i="6"/>
  <c r="I807" i="6"/>
  <c r="J806" i="6"/>
  <c r="N806" i="6"/>
  <c r="H806" i="6"/>
  <c r="L806" i="6"/>
  <c r="P806" i="6"/>
  <c r="M805" i="6"/>
  <c r="S804" i="6" s="1"/>
  <c r="O804" i="6"/>
  <c r="G804" i="6"/>
  <c r="I803" i="6"/>
  <c r="J802" i="6"/>
  <c r="N802" i="6"/>
  <c r="H802" i="6"/>
  <c r="L802" i="6"/>
  <c r="P802" i="6"/>
  <c r="M801" i="6"/>
  <c r="S800" i="6" s="1"/>
  <c r="O800" i="6"/>
  <c r="G800" i="6"/>
  <c r="I799" i="6"/>
  <c r="J798" i="6"/>
  <c r="N798" i="6"/>
  <c r="H798" i="6"/>
  <c r="L798" i="6"/>
  <c r="P798" i="6"/>
  <c r="M797" i="6"/>
  <c r="S796" i="6" s="1"/>
  <c r="O796" i="6"/>
  <c r="G796" i="6"/>
  <c r="I795" i="6"/>
  <c r="S795" i="6" s="1"/>
  <c r="J794" i="6"/>
  <c r="N794" i="6"/>
  <c r="H794" i="6"/>
  <c r="L794" i="6"/>
  <c r="P794" i="6"/>
  <c r="M793" i="6"/>
  <c r="O792" i="6"/>
  <c r="G792" i="6"/>
  <c r="I791" i="6"/>
  <c r="J790" i="6"/>
  <c r="N790" i="6"/>
  <c r="H790" i="6"/>
  <c r="L790" i="6"/>
  <c r="P790" i="6"/>
  <c r="M789" i="6"/>
  <c r="O788" i="6"/>
  <c r="G788" i="6"/>
  <c r="I787" i="6"/>
  <c r="S787" i="6" s="1"/>
  <c r="J786" i="6"/>
  <c r="N786" i="6"/>
  <c r="H786" i="6"/>
  <c r="L786" i="6"/>
  <c r="P786" i="6"/>
  <c r="M785" i="6"/>
  <c r="S784" i="6" s="1"/>
  <c r="O784" i="6"/>
  <c r="G784" i="6"/>
  <c r="I783" i="6"/>
  <c r="S783" i="6" s="1"/>
  <c r="J782" i="6"/>
  <c r="N782" i="6"/>
  <c r="H782" i="6"/>
  <c r="L782" i="6"/>
  <c r="P782" i="6"/>
  <c r="J780" i="6"/>
  <c r="N780" i="6"/>
  <c r="T781" i="6" s="1"/>
  <c r="K780" i="6"/>
  <c r="U780" i="6" s="1"/>
  <c r="O780" i="6"/>
  <c r="U781" i="6" s="1"/>
  <c r="H780" i="6"/>
  <c r="L780" i="6"/>
  <c r="P780" i="6"/>
  <c r="J778" i="6"/>
  <c r="N778" i="6"/>
  <c r="K778" i="6"/>
  <c r="U778" i="6" s="1"/>
  <c r="O778" i="6"/>
  <c r="G779" i="6"/>
  <c r="H778" i="6"/>
  <c r="L778" i="6"/>
  <c r="P778" i="6"/>
  <c r="J776" i="6"/>
  <c r="N776" i="6"/>
  <c r="T777" i="6" s="1"/>
  <c r="K776" i="6"/>
  <c r="O776" i="6"/>
  <c r="U777" i="6" s="1"/>
  <c r="G777" i="6"/>
  <c r="H776" i="6"/>
  <c r="L776" i="6"/>
  <c r="P776" i="6"/>
  <c r="J774" i="6"/>
  <c r="N774" i="6"/>
  <c r="K774" i="6"/>
  <c r="O774" i="6"/>
  <c r="G775" i="6"/>
  <c r="H774" i="6"/>
  <c r="L774" i="6"/>
  <c r="P774" i="6"/>
  <c r="J772" i="6"/>
  <c r="N772" i="6"/>
  <c r="T773" i="6" s="1"/>
  <c r="K772" i="6"/>
  <c r="O772" i="6"/>
  <c r="U773" i="6" s="1"/>
  <c r="G773" i="6"/>
  <c r="H772" i="6"/>
  <c r="L772" i="6"/>
  <c r="P772" i="6"/>
  <c r="J770" i="6"/>
  <c r="N770" i="6"/>
  <c r="T771" i="6" s="1"/>
  <c r="K770" i="6"/>
  <c r="O770" i="6"/>
  <c r="G771" i="6"/>
  <c r="H770" i="6"/>
  <c r="L770" i="6"/>
  <c r="P770" i="6"/>
  <c r="J768" i="6"/>
  <c r="N768" i="6"/>
  <c r="T769" i="6" s="1"/>
  <c r="K768" i="6"/>
  <c r="U768" i="6" s="1"/>
  <c r="O768" i="6"/>
  <c r="G769" i="6"/>
  <c r="H768" i="6"/>
  <c r="L768" i="6"/>
  <c r="P768" i="6"/>
  <c r="J766" i="6"/>
  <c r="N766" i="6"/>
  <c r="T767" i="6" s="1"/>
  <c r="K766" i="6"/>
  <c r="U766" i="6" s="1"/>
  <c r="O766" i="6"/>
  <c r="G767" i="6"/>
  <c r="H766" i="6"/>
  <c r="L766" i="6"/>
  <c r="P766" i="6"/>
  <c r="J764" i="6"/>
  <c r="N764" i="6"/>
  <c r="T765" i="6" s="1"/>
  <c r="K764" i="6"/>
  <c r="U764" i="6" s="1"/>
  <c r="O764" i="6"/>
  <c r="U765" i="6" s="1"/>
  <c r="G765" i="6"/>
  <c r="H764" i="6"/>
  <c r="L764" i="6"/>
  <c r="P764" i="6"/>
  <c r="J762" i="6"/>
  <c r="N762" i="6"/>
  <c r="T763" i="6" s="1"/>
  <c r="K762" i="6"/>
  <c r="O762" i="6"/>
  <c r="U763" i="6" s="1"/>
  <c r="G763" i="6"/>
  <c r="H762" i="6"/>
  <c r="L762" i="6"/>
  <c r="P762" i="6"/>
  <c r="J760" i="6"/>
  <c r="N760" i="6"/>
  <c r="T761" i="6" s="1"/>
  <c r="K760" i="6"/>
  <c r="U760" i="6" s="1"/>
  <c r="O760" i="6"/>
  <c r="G761" i="6"/>
  <c r="H760" i="6"/>
  <c r="L760" i="6"/>
  <c r="P760" i="6"/>
  <c r="J758" i="6"/>
  <c r="N758" i="6"/>
  <c r="K758" i="6"/>
  <c r="U758" i="6" s="1"/>
  <c r="O758" i="6"/>
  <c r="G759" i="6"/>
  <c r="H758" i="6"/>
  <c r="L758" i="6"/>
  <c r="P758" i="6"/>
  <c r="J756" i="6"/>
  <c r="N756" i="6"/>
  <c r="T757" i="6" s="1"/>
  <c r="K756" i="6"/>
  <c r="U756" i="6" s="1"/>
  <c r="O756" i="6"/>
  <c r="G757" i="6"/>
  <c r="H756" i="6"/>
  <c r="L756" i="6"/>
  <c r="P756" i="6"/>
  <c r="J754" i="6"/>
  <c r="N754" i="6"/>
  <c r="K754" i="6"/>
  <c r="U754" i="6" s="1"/>
  <c r="O754" i="6"/>
  <c r="U755" i="6" s="1"/>
  <c r="G755" i="6"/>
  <c r="H754" i="6"/>
  <c r="L754" i="6"/>
  <c r="P754" i="6"/>
  <c r="K710" i="6"/>
  <c r="O710" i="6"/>
  <c r="U711" i="6" s="1"/>
  <c r="G711" i="6"/>
  <c r="K706" i="6"/>
  <c r="U706" i="6" s="1"/>
  <c r="O706" i="6"/>
  <c r="U707" i="6" s="1"/>
  <c r="G707" i="6"/>
  <c r="K702" i="6"/>
  <c r="U702" i="6" s="1"/>
  <c r="O702" i="6"/>
  <c r="G703" i="6"/>
  <c r="K698" i="6"/>
  <c r="U698" i="6" s="1"/>
  <c r="O698" i="6"/>
  <c r="U699" i="6" s="1"/>
  <c r="G699" i="6"/>
  <c r="K694" i="6"/>
  <c r="O694" i="6"/>
  <c r="G695" i="6"/>
  <c r="K690" i="6"/>
  <c r="O690" i="6"/>
  <c r="G691" i="6"/>
  <c r="K686" i="6"/>
  <c r="U686" i="6" s="1"/>
  <c r="O686" i="6"/>
  <c r="U687" i="6" s="1"/>
  <c r="G687" i="6"/>
  <c r="K682" i="6"/>
  <c r="U682" i="6" s="1"/>
  <c r="O682" i="6"/>
  <c r="G683" i="6"/>
  <c r="K678" i="6"/>
  <c r="O678" i="6"/>
  <c r="G679" i="6"/>
  <c r="K674" i="6"/>
  <c r="U674" i="6" s="1"/>
  <c r="O674" i="6"/>
  <c r="G675" i="6"/>
  <c r="K670" i="6"/>
  <c r="O670" i="6"/>
  <c r="U671" i="6" s="1"/>
  <c r="G671" i="6"/>
  <c r="K666" i="6"/>
  <c r="U666" i="6" s="1"/>
  <c r="O666" i="6"/>
  <c r="U667" i="6" s="1"/>
  <c r="G667" i="6"/>
  <c r="K662" i="6"/>
  <c r="O662" i="6"/>
  <c r="U663" i="6" s="1"/>
  <c r="G663" i="6"/>
  <c r="J660" i="6"/>
  <c r="T660" i="6" s="1"/>
  <c r="N660" i="6"/>
  <c r="T661" i="6" s="1"/>
  <c r="K660" i="6"/>
  <c r="U660" i="6" s="1"/>
  <c r="O660" i="6"/>
  <c r="G661" i="6"/>
  <c r="S654" i="6"/>
  <c r="J652" i="6"/>
  <c r="N652" i="6"/>
  <c r="T653" i="6" s="1"/>
  <c r="K652" i="6"/>
  <c r="U652" i="6" s="1"/>
  <c r="O652" i="6"/>
  <c r="G653" i="6"/>
  <c r="H652" i="6"/>
  <c r="R652" i="6" s="1"/>
  <c r="L652" i="6"/>
  <c r="R653" i="6" s="1"/>
  <c r="P652" i="6"/>
  <c r="M652" i="6"/>
  <c r="S648" i="6"/>
  <c r="J644" i="6"/>
  <c r="T644" i="6" s="1"/>
  <c r="N644" i="6"/>
  <c r="K644" i="6"/>
  <c r="O644" i="6"/>
  <c r="U645" i="6" s="1"/>
  <c r="G645" i="6"/>
  <c r="H644" i="6"/>
  <c r="L644" i="6"/>
  <c r="R645" i="6" s="1"/>
  <c r="P644" i="6"/>
  <c r="M644" i="6"/>
  <c r="S640" i="6"/>
  <c r="S632" i="6"/>
  <c r="J628" i="6"/>
  <c r="T628" i="6" s="1"/>
  <c r="N628" i="6"/>
  <c r="T629" i="6" s="1"/>
  <c r="K628" i="6"/>
  <c r="U628" i="6" s="1"/>
  <c r="O628" i="6"/>
  <c r="U629" i="6" s="1"/>
  <c r="G629" i="6"/>
  <c r="H628" i="6"/>
  <c r="R628" i="6" s="1"/>
  <c r="L628" i="6"/>
  <c r="R629" i="6" s="1"/>
  <c r="P628" i="6"/>
  <c r="M628" i="6"/>
  <c r="S620" i="6"/>
  <c r="P781" i="6"/>
  <c r="L781" i="6"/>
  <c r="H781" i="6"/>
  <c r="P779" i="6"/>
  <c r="L779" i="6"/>
  <c r="H779" i="6"/>
  <c r="P777" i="6"/>
  <c r="L777" i="6"/>
  <c r="H777" i="6"/>
  <c r="P775" i="6"/>
  <c r="L775" i="6"/>
  <c r="H775" i="6"/>
  <c r="P773" i="6"/>
  <c r="L773" i="6"/>
  <c r="H773" i="6"/>
  <c r="P771" i="6"/>
  <c r="L771" i="6"/>
  <c r="H771" i="6"/>
  <c r="P769" i="6"/>
  <c r="L769" i="6"/>
  <c r="H769" i="6"/>
  <c r="P767" i="6"/>
  <c r="L767" i="6"/>
  <c r="H767" i="6"/>
  <c r="P765" i="6"/>
  <c r="L765" i="6"/>
  <c r="H765" i="6"/>
  <c r="P763" i="6"/>
  <c r="L763" i="6"/>
  <c r="H763" i="6"/>
  <c r="P761" i="6"/>
  <c r="L761" i="6"/>
  <c r="H761" i="6"/>
  <c r="P759" i="6"/>
  <c r="L759" i="6"/>
  <c r="H759" i="6"/>
  <c r="P757" i="6"/>
  <c r="L757" i="6"/>
  <c r="H757" i="6"/>
  <c r="P755" i="6"/>
  <c r="L755" i="6"/>
  <c r="H755" i="6"/>
  <c r="P753" i="6"/>
  <c r="L753" i="6"/>
  <c r="H753" i="6"/>
  <c r="P752" i="6"/>
  <c r="L752" i="6"/>
  <c r="H752" i="6"/>
  <c r="R752" i="6" s="1"/>
  <c r="P751" i="6"/>
  <c r="L751" i="6"/>
  <c r="H751" i="6"/>
  <c r="P750" i="6"/>
  <c r="L750" i="6"/>
  <c r="H750" i="6"/>
  <c r="R750" i="6" s="1"/>
  <c r="P749" i="6"/>
  <c r="L749" i="6"/>
  <c r="H749" i="6"/>
  <c r="P748" i="6"/>
  <c r="L748" i="6"/>
  <c r="H748" i="6"/>
  <c r="P747" i="6"/>
  <c r="L747" i="6"/>
  <c r="H747" i="6"/>
  <c r="P746" i="6"/>
  <c r="L746" i="6"/>
  <c r="H746" i="6"/>
  <c r="R746" i="6" s="1"/>
  <c r="P745" i="6"/>
  <c r="L745" i="6"/>
  <c r="H745" i="6"/>
  <c r="P744" i="6"/>
  <c r="L744" i="6"/>
  <c r="H744" i="6"/>
  <c r="R744" i="6" s="1"/>
  <c r="P743" i="6"/>
  <c r="L743" i="6"/>
  <c r="H743" i="6"/>
  <c r="P742" i="6"/>
  <c r="L742" i="6"/>
  <c r="H742" i="6"/>
  <c r="P741" i="6"/>
  <c r="L741" i="6"/>
  <c r="H741" i="6"/>
  <c r="P740" i="6"/>
  <c r="L740" i="6"/>
  <c r="H740" i="6"/>
  <c r="R740" i="6" s="1"/>
  <c r="P739" i="6"/>
  <c r="L739" i="6"/>
  <c r="H739" i="6"/>
  <c r="P738" i="6"/>
  <c r="L738" i="6"/>
  <c r="H738" i="6"/>
  <c r="R738" i="6" s="1"/>
  <c r="P737" i="6"/>
  <c r="L737" i="6"/>
  <c r="H737" i="6"/>
  <c r="P736" i="6"/>
  <c r="L736" i="6"/>
  <c r="H736" i="6"/>
  <c r="R736" i="6" s="1"/>
  <c r="P735" i="6"/>
  <c r="L735" i="6"/>
  <c r="H735" i="6"/>
  <c r="P734" i="6"/>
  <c r="L734" i="6"/>
  <c r="H734" i="6"/>
  <c r="R734" i="6" s="1"/>
  <c r="P733" i="6"/>
  <c r="L733" i="6"/>
  <c r="H733" i="6"/>
  <c r="P732" i="6"/>
  <c r="L732" i="6"/>
  <c r="H732" i="6"/>
  <c r="R732" i="6" s="1"/>
  <c r="P731" i="6"/>
  <c r="L731" i="6"/>
  <c r="H731" i="6"/>
  <c r="P730" i="6"/>
  <c r="L730" i="6"/>
  <c r="H730" i="6"/>
  <c r="R730" i="6" s="1"/>
  <c r="P729" i="6"/>
  <c r="L729" i="6"/>
  <c r="H729" i="6"/>
  <c r="P728" i="6"/>
  <c r="L728" i="6"/>
  <c r="H728" i="6"/>
  <c r="R728" i="6" s="1"/>
  <c r="P727" i="6"/>
  <c r="L727" i="6"/>
  <c r="H727" i="6"/>
  <c r="P726" i="6"/>
  <c r="L726" i="6"/>
  <c r="H726" i="6"/>
  <c r="P725" i="6"/>
  <c r="L725" i="6"/>
  <c r="H725" i="6"/>
  <c r="P724" i="6"/>
  <c r="L724" i="6"/>
  <c r="H724" i="6"/>
  <c r="R724" i="6" s="1"/>
  <c r="P723" i="6"/>
  <c r="L723" i="6"/>
  <c r="H723" i="6"/>
  <c r="P722" i="6"/>
  <c r="L722" i="6"/>
  <c r="H722" i="6"/>
  <c r="P721" i="6"/>
  <c r="L721" i="6"/>
  <c r="H721" i="6"/>
  <c r="P720" i="6"/>
  <c r="L720" i="6"/>
  <c r="H720" i="6"/>
  <c r="R720" i="6" s="1"/>
  <c r="P719" i="6"/>
  <c r="L719" i="6"/>
  <c r="H719" i="6"/>
  <c r="P718" i="6"/>
  <c r="L718" i="6"/>
  <c r="H718" i="6"/>
  <c r="R718" i="6" s="1"/>
  <c r="P717" i="6"/>
  <c r="L717" i="6"/>
  <c r="H717" i="6"/>
  <c r="P716" i="6"/>
  <c r="L716" i="6"/>
  <c r="H716" i="6"/>
  <c r="R716" i="6" s="1"/>
  <c r="P715" i="6"/>
  <c r="L715" i="6"/>
  <c r="H715" i="6"/>
  <c r="P714" i="6"/>
  <c r="L714" i="6"/>
  <c r="H714" i="6"/>
  <c r="R714" i="6" s="1"/>
  <c r="N710" i="6"/>
  <c r="T711" i="6" s="1"/>
  <c r="I710" i="6"/>
  <c r="S710" i="6" s="1"/>
  <c r="N706" i="6"/>
  <c r="T707" i="6" s="1"/>
  <c r="I706" i="6"/>
  <c r="N702" i="6"/>
  <c r="I702" i="6"/>
  <c r="S702" i="6" s="1"/>
  <c r="S701" i="6"/>
  <c r="N698" i="6"/>
  <c r="T699" i="6" s="1"/>
  <c r="I698" i="6"/>
  <c r="S698" i="6" s="1"/>
  <c r="S697" i="6"/>
  <c r="N694" i="6"/>
  <c r="T695" i="6" s="1"/>
  <c r="I694" i="6"/>
  <c r="N690" i="6"/>
  <c r="I690" i="6"/>
  <c r="S690" i="6" s="1"/>
  <c r="N686" i="6"/>
  <c r="I686" i="6"/>
  <c r="S686" i="6" s="1"/>
  <c r="S685" i="6"/>
  <c r="N682" i="6"/>
  <c r="I682" i="6"/>
  <c r="S681" i="6"/>
  <c r="N678" i="6"/>
  <c r="T679" i="6" s="1"/>
  <c r="I678" i="6"/>
  <c r="S677" i="6"/>
  <c r="N674" i="6"/>
  <c r="T675" i="6" s="1"/>
  <c r="I674" i="6"/>
  <c r="S674" i="6" s="1"/>
  <c r="S673" i="6"/>
  <c r="N670" i="6"/>
  <c r="T671" i="6" s="1"/>
  <c r="I670" i="6"/>
  <c r="S670" i="6" s="1"/>
  <c r="S669" i="6"/>
  <c r="S660" i="6"/>
  <c r="J658" i="6"/>
  <c r="T658" i="6" s="1"/>
  <c r="N658" i="6"/>
  <c r="K658" i="6"/>
  <c r="O658" i="6"/>
  <c r="U659" i="6" s="1"/>
  <c r="G659" i="6"/>
  <c r="R654" i="6"/>
  <c r="G780" i="6"/>
  <c r="G778" i="6"/>
  <c r="G776" i="6"/>
  <c r="G774" i="6"/>
  <c r="G772" i="6"/>
  <c r="G770" i="6"/>
  <c r="G768" i="6"/>
  <c r="G766" i="6"/>
  <c r="G764" i="6"/>
  <c r="G762" i="6"/>
  <c r="G760" i="6"/>
  <c r="G758" i="6"/>
  <c r="G756" i="6"/>
  <c r="G754" i="6"/>
  <c r="G753" i="6"/>
  <c r="O752" i="6"/>
  <c r="U753" i="6" s="1"/>
  <c r="K752" i="6"/>
  <c r="U752" i="6" s="1"/>
  <c r="G752" i="6"/>
  <c r="G751" i="6"/>
  <c r="O750" i="6"/>
  <c r="U751" i="6" s="1"/>
  <c r="K750" i="6"/>
  <c r="G750" i="6"/>
  <c r="G749" i="6"/>
  <c r="O748" i="6"/>
  <c r="U749" i="6" s="1"/>
  <c r="K748" i="6"/>
  <c r="G748" i="6"/>
  <c r="G747" i="6"/>
  <c r="O746" i="6"/>
  <c r="U747" i="6" s="1"/>
  <c r="K746" i="6"/>
  <c r="U746" i="6" s="1"/>
  <c r="G746" i="6"/>
  <c r="G745" i="6"/>
  <c r="O744" i="6"/>
  <c r="U745" i="6" s="1"/>
  <c r="K744" i="6"/>
  <c r="G744" i="6"/>
  <c r="G743" i="6"/>
  <c r="O742" i="6"/>
  <c r="U743" i="6" s="1"/>
  <c r="K742" i="6"/>
  <c r="G742" i="6"/>
  <c r="G741" i="6"/>
  <c r="O740" i="6"/>
  <c r="U741" i="6" s="1"/>
  <c r="K740" i="6"/>
  <c r="U740" i="6" s="1"/>
  <c r="G740" i="6"/>
  <c r="G739" i="6"/>
  <c r="O738" i="6"/>
  <c r="U739" i="6" s="1"/>
  <c r="K738" i="6"/>
  <c r="G738" i="6"/>
  <c r="G737" i="6"/>
  <c r="O736" i="6"/>
  <c r="U737" i="6" s="1"/>
  <c r="K736" i="6"/>
  <c r="G736" i="6"/>
  <c r="G735" i="6"/>
  <c r="O734" i="6"/>
  <c r="U735" i="6" s="1"/>
  <c r="K734" i="6"/>
  <c r="G734" i="6"/>
  <c r="G733" i="6"/>
  <c r="O732" i="6"/>
  <c r="U733" i="6" s="1"/>
  <c r="K732" i="6"/>
  <c r="G732" i="6"/>
  <c r="G731" i="6"/>
  <c r="O730" i="6"/>
  <c r="K730" i="6"/>
  <c r="U730" i="6" s="1"/>
  <c r="G730" i="6"/>
  <c r="G729" i="6"/>
  <c r="O728" i="6"/>
  <c r="U729" i="6" s="1"/>
  <c r="K728" i="6"/>
  <c r="U728" i="6" s="1"/>
  <c r="G728" i="6"/>
  <c r="G727" i="6"/>
  <c r="O726" i="6"/>
  <c r="U727" i="6" s="1"/>
  <c r="K726" i="6"/>
  <c r="U726" i="6" s="1"/>
  <c r="G726" i="6"/>
  <c r="G725" i="6"/>
  <c r="O724" i="6"/>
  <c r="U725" i="6" s="1"/>
  <c r="K724" i="6"/>
  <c r="U724" i="6" s="1"/>
  <c r="G724" i="6"/>
  <c r="G723" i="6"/>
  <c r="O722" i="6"/>
  <c r="U723" i="6" s="1"/>
  <c r="K722" i="6"/>
  <c r="G722" i="6"/>
  <c r="G721" i="6"/>
  <c r="O720" i="6"/>
  <c r="U721" i="6" s="1"/>
  <c r="K720" i="6"/>
  <c r="G720" i="6"/>
  <c r="G719" i="6"/>
  <c r="O718" i="6"/>
  <c r="U719" i="6" s="1"/>
  <c r="K718" i="6"/>
  <c r="U718" i="6" s="1"/>
  <c r="G718" i="6"/>
  <c r="G717" i="6"/>
  <c r="O716" i="6"/>
  <c r="U717" i="6" s="1"/>
  <c r="K716" i="6"/>
  <c r="U716" i="6" s="1"/>
  <c r="G716" i="6"/>
  <c r="G715" i="6"/>
  <c r="O714" i="6"/>
  <c r="U715" i="6" s="1"/>
  <c r="K714" i="6"/>
  <c r="U714" i="6" s="1"/>
  <c r="G714" i="6"/>
  <c r="K712" i="6"/>
  <c r="U712" i="6" s="1"/>
  <c r="O712" i="6"/>
  <c r="U713" i="6" s="1"/>
  <c r="M710" i="6"/>
  <c r="S711" i="6" s="1"/>
  <c r="H710" i="6"/>
  <c r="K708" i="6"/>
  <c r="U708" i="6" s="1"/>
  <c r="O708" i="6"/>
  <c r="U709" i="6" s="1"/>
  <c r="G709" i="6"/>
  <c r="M706" i="6"/>
  <c r="S707" i="6" s="1"/>
  <c r="H706" i="6"/>
  <c r="K704" i="6"/>
  <c r="U704" i="6" s="1"/>
  <c r="O704" i="6"/>
  <c r="U705" i="6" s="1"/>
  <c r="G705" i="6"/>
  <c r="M702" i="6"/>
  <c r="H702" i="6"/>
  <c r="R702" i="6" s="1"/>
  <c r="K700" i="6"/>
  <c r="U700" i="6" s="1"/>
  <c r="O700" i="6"/>
  <c r="G701" i="6"/>
  <c r="M698" i="6"/>
  <c r="S699" i="6" s="1"/>
  <c r="H698" i="6"/>
  <c r="K696" i="6"/>
  <c r="O696" i="6"/>
  <c r="G697" i="6"/>
  <c r="M694" i="6"/>
  <c r="S695" i="6" s="1"/>
  <c r="H694" i="6"/>
  <c r="R694" i="6" s="1"/>
  <c r="K692" i="6"/>
  <c r="O692" i="6"/>
  <c r="U693" i="6" s="1"/>
  <c r="G693" i="6"/>
  <c r="M690" i="6"/>
  <c r="H690" i="6"/>
  <c r="K688" i="6"/>
  <c r="U688" i="6" s="1"/>
  <c r="O688" i="6"/>
  <c r="G689" i="6"/>
  <c r="M686" i="6"/>
  <c r="H686" i="6"/>
  <c r="R686" i="6" s="1"/>
  <c r="K684" i="6"/>
  <c r="O684" i="6"/>
  <c r="U685" i="6" s="1"/>
  <c r="G685" i="6"/>
  <c r="M682" i="6"/>
  <c r="S683" i="6" s="1"/>
  <c r="H682" i="6"/>
  <c r="R682" i="6" s="1"/>
  <c r="K680" i="6"/>
  <c r="O680" i="6"/>
  <c r="U681" i="6" s="1"/>
  <c r="G681" i="6"/>
  <c r="M678" i="6"/>
  <c r="S679" i="6" s="1"/>
  <c r="H678" i="6"/>
  <c r="K676" i="6"/>
  <c r="O676" i="6"/>
  <c r="G677" i="6"/>
  <c r="M674" i="6"/>
  <c r="S675" i="6" s="1"/>
  <c r="H674" i="6"/>
  <c r="K672" i="6"/>
  <c r="U672" i="6" s="1"/>
  <c r="O672" i="6"/>
  <c r="G673" i="6"/>
  <c r="M670" i="6"/>
  <c r="H670" i="6"/>
  <c r="R670" i="6" s="1"/>
  <c r="K668" i="6"/>
  <c r="U668" i="6" s="1"/>
  <c r="O668" i="6"/>
  <c r="G669" i="6"/>
  <c r="M666" i="6"/>
  <c r="H666" i="6"/>
  <c r="R666" i="6" s="1"/>
  <c r="K664" i="6"/>
  <c r="O664" i="6"/>
  <c r="U665" i="6" s="1"/>
  <c r="G665" i="6"/>
  <c r="M662" i="6"/>
  <c r="H662" i="6"/>
  <c r="P660" i="6"/>
  <c r="H660" i="6"/>
  <c r="I658" i="6"/>
  <c r="S658" i="6" s="1"/>
  <c r="J656" i="6"/>
  <c r="N656" i="6"/>
  <c r="T657" i="6" s="1"/>
  <c r="K656" i="6"/>
  <c r="U656" i="6" s="1"/>
  <c r="O656" i="6"/>
  <c r="G657" i="6"/>
  <c r="I652" i="6"/>
  <c r="S652" i="6" s="1"/>
  <c r="J648" i="6"/>
  <c r="N648" i="6"/>
  <c r="T649" i="6" s="1"/>
  <c r="K648" i="6"/>
  <c r="U648" i="6" s="1"/>
  <c r="O648" i="6"/>
  <c r="G649" i="6"/>
  <c r="H648" i="6"/>
  <c r="L648" i="6"/>
  <c r="R649" i="6" s="1"/>
  <c r="P648" i="6"/>
  <c r="J646" i="6"/>
  <c r="N646" i="6"/>
  <c r="T647" i="6" s="1"/>
  <c r="K646" i="6"/>
  <c r="U646" i="6" s="1"/>
  <c r="O646" i="6"/>
  <c r="G647" i="6"/>
  <c r="H646" i="6"/>
  <c r="R646" i="6" s="1"/>
  <c r="L646" i="6"/>
  <c r="R647" i="6" s="1"/>
  <c r="P646" i="6"/>
  <c r="I646" i="6"/>
  <c r="I644" i="6"/>
  <c r="S644" i="6" s="1"/>
  <c r="J640" i="6"/>
  <c r="T640" i="6" s="1"/>
  <c r="N640" i="6"/>
  <c r="K640" i="6"/>
  <c r="O640" i="6"/>
  <c r="U641" i="6" s="1"/>
  <c r="G641" i="6"/>
  <c r="H640" i="6"/>
  <c r="R640" i="6" s="1"/>
  <c r="L640" i="6"/>
  <c r="R641" i="6" s="1"/>
  <c r="P640" i="6"/>
  <c r="J632" i="6"/>
  <c r="T632" i="6" s="1"/>
  <c r="N632" i="6"/>
  <c r="K632" i="6"/>
  <c r="U632" i="6" s="1"/>
  <c r="O632" i="6"/>
  <c r="G633" i="6"/>
  <c r="H632" i="6"/>
  <c r="R632" i="6" s="1"/>
  <c r="L632" i="6"/>
  <c r="R633" i="6" s="1"/>
  <c r="P632" i="6"/>
  <c r="M632" i="6"/>
  <c r="I628" i="6"/>
  <c r="S628" i="6" s="1"/>
  <c r="N781" i="6"/>
  <c r="N779" i="6"/>
  <c r="N777" i="6"/>
  <c r="N775" i="6"/>
  <c r="N773" i="6"/>
  <c r="N771" i="6"/>
  <c r="N769" i="6"/>
  <c r="N767" i="6"/>
  <c r="N765" i="6"/>
  <c r="N763" i="6"/>
  <c r="N761" i="6"/>
  <c r="N759" i="6"/>
  <c r="N757" i="6"/>
  <c r="N755" i="6"/>
  <c r="N753" i="6"/>
  <c r="T752" i="6" s="1"/>
  <c r="N752" i="6"/>
  <c r="T753" i="6" s="1"/>
  <c r="N751" i="6"/>
  <c r="N750" i="6"/>
  <c r="N749" i="6"/>
  <c r="T748" i="6" s="1"/>
  <c r="N748" i="6"/>
  <c r="T749" i="6" s="1"/>
  <c r="N747" i="6"/>
  <c r="T746" i="6" s="1"/>
  <c r="N746" i="6"/>
  <c r="N745" i="6"/>
  <c r="T744" i="6" s="1"/>
  <c r="N744" i="6"/>
  <c r="T745" i="6" s="1"/>
  <c r="N743" i="6"/>
  <c r="T742" i="6" s="1"/>
  <c r="N742" i="6"/>
  <c r="T743" i="6" s="1"/>
  <c r="N741" i="6"/>
  <c r="T740" i="6" s="1"/>
  <c r="N740" i="6"/>
  <c r="T741" i="6" s="1"/>
  <c r="N739" i="6"/>
  <c r="N738" i="6"/>
  <c r="N737" i="6"/>
  <c r="N736" i="6"/>
  <c r="T737" i="6" s="1"/>
  <c r="N735" i="6"/>
  <c r="T734" i="6" s="1"/>
  <c r="N734" i="6"/>
  <c r="T735" i="6" s="1"/>
  <c r="N733" i="6"/>
  <c r="T732" i="6" s="1"/>
  <c r="N732" i="6"/>
  <c r="T733" i="6" s="1"/>
  <c r="N731" i="6"/>
  <c r="N730" i="6"/>
  <c r="T731" i="6" s="1"/>
  <c r="N729" i="6"/>
  <c r="N728" i="6"/>
  <c r="T729" i="6" s="1"/>
  <c r="N727" i="6"/>
  <c r="T726" i="6" s="1"/>
  <c r="N726" i="6"/>
  <c r="N725" i="6"/>
  <c r="T724" i="6" s="1"/>
  <c r="N724" i="6"/>
  <c r="T725" i="6" s="1"/>
  <c r="N723" i="6"/>
  <c r="N722" i="6"/>
  <c r="N721" i="6"/>
  <c r="N720" i="6"/>
  <c r="T721" i="6" s="1"/>
  <c r="N719" i="6"/>
  <c r="T718" i="6" s="1"/>
  <c r="N718" i="6"/>
  <c r="T719" i="6" s="1"/>
  <c r="N717" i="6"/>
  <c r="N716" i="6"/>
  <c r="T717" i="6" s="1"/>
  <c r="N715" i="6"/>
  <c r="N714" i="6"/>
  <c r="T715" i="6" s="1"/>
  <c r="N712" i="6"/>
  <c r="T713" i="6" s="1"/>
  <c r="I712" i="6"/>
  <c r="S712" i="6" s="1"/>
  <c r="L710" i="6"/>
  <c r="R711" i="6" s="1"/>
  <c r="N708" i="6"/>
  <c r="I708" i="6"/>
  <c r="S708" i="6" s="1"/>
  <c r="L706" i="6"/>
  <c r="R707" i="6" s="1"/>
  <c r="N704" i="6"/>
  <c r="T705" i="6" s="1"/>
  <c r="I704" i="6"/>
  <c r="L702" i="6"/>
  <c r="R703" i="6" s="1"/>
  <c r="N700" i="6"/>
  <c r="T701" i="6" s="1"/>
  <c r="I700" i="6"/>
  <c r="S700" i="6" s="1"/>
  <c r="L698" i="6"/>
  <c r="R699" i="6" s="1"/>
  <c r="N696" i="6"/>
  <c r="I696" i="6"/>
  <c r="S696" i="6" s="1"/>
  <c r="L694" i="6"/>
  <c r="R695" i="6" s="1"/>
  <c r="N692" i="6"/>
  <c r="I692" i="6"/>
  <c r="L690" i="6"/>
  <c r="R691" i="6" s="1"/>
  <c r="N688" i="6"/>
  <c r="T689" i="6" s="1"/>
  <c r="I688" i="6"/>
  <c r="S688" i="6" s="1"/>
  <c r="L686" i="6"/>
  <c r="N684" i="6"/>
  <c r="T685" i="6" s="1"/>
  <c r="I684" i="6"/>
  <c r="S684" i="6" s="1"/>
  <c r="L682" i="6"/>
  <c r="R683" i="6" s="1"/>
  <c r="N680" i="6"/>
  <c r="I680" i="6"/>
  <c r="S680" i="6" s="1"/>
  <c r="L678" i="6"/>
  <c r="R679" i="6" s="1"/>
  <c r="N676" i="6"/>
  <c r="T677" i="6" s="1"/>
  <c r="I676" i="6"/>
  <c r="S676" i="6" s="1"/>
  <c r="L674" i="6"/>
  <c r="R675" i="6" s="1"/>
  <c r="N672" i="6"/>
  <c r="T673" i="6" s="1"/>
  <c r="I672" i="6"/>
  <c r="S672" i="6" s="1"/>
  <c r="L670" i="6"/>
  <c r="N668" i="6"/>
  <c r="T669" i="6" s="1"/>
  <c r="I668" i="6"/>
  <c r="S668" i="6" s="1"/>
  <c r="L666" i="6"/>
  <c r="R667" i="6" s="1"/>
  <c r="S664" i="6"/>
  <c r="L662" i="6"/>
  <c r="R663" i="6" s="1"/>
  <c r="M660" i="6"/>
  <c r="P658" i="6"/>
  <c r="H658" i="6"/>
  <c r="R658" i="6" s="1"/>
  <c r="J654" i="6"/>
  <c r="T654" i="6" s="1"/>
  <c r="N654" i="6"/>
  <c r="K654" i="6"/>
  <c r="U654" i="6" s="1"/>
  <c r="O654" i="6"/>
  <c r="G655" i="6"/>
  <c r="J636" i="6"/>
  <c r="N636" i="6"/>
  <c r="T637" i="6" s="1"/>
  <c r="K636" i="6"/>
  <c r="U636" i="6" s="1"/>
  <c r="O636" i="6"/>
  <c r="U637" i="6" s="1"/>
  <c r="G637" i="6"/>
  <c r="H636" i="6"/>
  <c r="L636" i="6"/>
  <c r="R637" i="6" s="1"/>
  <c r="P636" i="6"/>
  <c r="M636" i="6"/>
  <c r="S637" i="6" s="1"/>
  <c r="J624" i="6"/>
  <c r="N624" i="6"/>
  <c r="T625" i="6" s="1"/>
  <c r="K624" i="6"/>
  <c r="U624" i="6" s="1"/>
  <c r="O624" i="6"/>
  <c r="G625" i="6"/>
  <c r="H624" i="6"/>
  <c r="L624" i="6"/>
  <c r="R625" i="6" s="1"/>
  <c r="P624" i="6"/>
  <c r="M624" i="6"/>
  <c r="S625" i="6" s="1"/>
  <c r="J616" i="6"/>
  <c r="T616" i="6" s="1"/>
  <c r="N616" i="6"/>
  <c r="T617" i="6" s="1"/>
  <c r="K616" i="6"/>
  <c r="O616" i="6"/>
  <c r="U617" i="6" s="1"/>
  <c r="G617" i="6"/>
  <c r="H616" i="6"/>
  <c r="L616" i="6"/>
  <c r="R617" i="6" s="1"/>
  <c r="P616" i="6"/>
  <c r="I616" i="6"/>
  <c r="S616" i="6" s="1"/>
  <c r="M616" i="6"/>
  <c r="S617" i="6" s="1"/>
  <c r="J650" i="6"/>
  <c r="N650" i="6"/>
  <c r="T651" i="6" s="1"/>
  <c r="K650" i="6"/>
  <c r="U650" i="6" s="1"/>
  <c r="O650" i="6"/>
  <c r="G651" i="6"/>
  <c r="H650" i="6"/>
  <c r="L650" i="6"/>
  <c r="P650" i="6"/>
  <c r="S647" i="6"/>
  <c r="J642" i="6"/>
  <c r="T642" i="6" s="1"/>
  <c r="N642" i="6"/>
  <c r="K642" i="6"/>
  <c r="O642" i="6"/>
  <c r="U643" i="6" s="1"/>
  <c r="G643" i="6"/>
  <c r="H642" i="6"/>
  <c r="L642" i="6"/>
  <c r="R643" i="6" s="1"/>
  <c r="P642" i="6"/>
  <c r="J634" i="6"/>
  <c r="T634" i="6" s="1"/>
  <c r="N634" i="6"/>
  <c r="T635" i="6" s="1"/>
  <c r="K634" i="6"/>
  <c r="U634" i="6" s="1"/>
  <c r="O634" i="6"/>
  <c r="G635" i="6"/>
  <c r="H634" i="6"/>
  <c r="L634" i="6"/>
  <c r="R635" i="6" s="1"/>
  <c r="P634" i="6"/>
  <c r="J626" i="6"/>
  <c r="T626" i="6" s="1"/>
  <c r="N626" i="6"/>
  <c r="T627" i="6" s="1"/>
  <c r="K626" i="6"/>
  <c r="O626" i="6"/>
  <c r="U627" i="6" s="1"/>
  <c r="G627" i="6"/>
  <c r="H626" i="6"/>
  <c r="R626" i="6" s="1"/>
  <c r="L626" i="6"/>
  <c r="P626" i="6"/>
  <c r="S623" i="6"/>
  <c r="J618" i="6"/>
  <c r="T618" i="6" s="1"/>
  <c r="N618" i="6"/>
  <c r="T619" i="6" s="1"/>
  <c r="K618" i="6"/>
  <c r="U618" i="6" s="1"/>
  <c r="O618" i="6"/>
  <c r="G619" i="6"/>
  <c r="H618" i="6"/>
  <c r="R618" i="6" s="1"/>
  <c r="L618" i="6"/>
  <c r="P618" i="6"/>
  <c r="J610" i="6"/>
  <c r="T610" i="6" s="1"/>
  <c r="N610" i="6"/>
  <c r="T611" i="6" s="1"/>
  <c r="K610" i="6"/>
  <c r="O610" i="6"/>
  <c r="U611" i="6" s="1"/>
  <c r="G611" i="6"/>
  <c r="H610" i="6"/>
  <c r="R610" i="6" s="1"/>
  <c r="L610" i="6"/>
  <c r="P610" i="6"/>
  <c r="J602" i="6"/>
  <c r="N602" i="6"/>
  <c r="T603" i="6" s="1"/>
  <c r="K602" i="6"/>
  <c r="U602" i="6" s="1"/>
  <c r="O602" i="6"/>
  <c r="G603" i="6"/>
  <c r="H602" i="6"/>
  <c r="R602" i="6" s="1"/>
  <c r="L602" i="6"/>
  <c r="P602" i="6"/>
  <c r="J594" i="6"/>
  <c r="T594" i="6" s="1"/>
  <c r="N594" i="6"/>
  <c r="T595" i="6" s="1"/>
  <c r="K594" i="6"/>
  <c r="O594" i="6"/>
  <c r="U595" i="6" s="1"/>
  <c r="G595" i="6"/>
  <c r="H594" i="6"/>
  <c r="R594" i="6" s="1"/>
  <c r="L594" i="6"/>
  <c r="R595" i="6" s="1"/>
  <c r="P594" i="6"/>
  <c r="S591" i="6"/>
  <c r="S587" i="6"/>
  <c r="J582" i="6"/>
  <c r="N582" i="6"/>
  <c r="T583" i="6" s="1"/>
  <c r="K582" i="6"/>
  <c r="U582" i="6" s="1"/>
  <c r="O582" i="6"/>
  <c r="U583" i="6" s="1"/>
  <c r="G583" i="6"/>
  <c r="H582" i="6"/>
  <c r="R582" i="6" s="1"/>
  <c r="L582" i="6"/>
  <c r="R583" i="6" s="1"/>
  <c r="P582" i="6"/>
  <c r="J608" i="6"/>
  <c r="T608" i="6" s="1"/>
  <c r="N608" i="6"/>
  <c r="T609" i="6" s="1"/>
  <c r="K608" i="6"/>
  <c r="U608" i="6" s="1"/>
  <c r="O608" i="6"/>
  <c r="U609" i="6" s="1"/>
  <c r="G609" i="6"/>
  <c r="H608" i="6"/>
  <c r="R608" i="6" s="1"/>
  <c r="L608" i="6"/>
  <c r="R609" i="6" s="1"/>
  <c r="P608" i="6"/>
  <c r="J600" i="6"/>
  <c r="T600" i="6" s="1"/>
  <c r="N600" i="6"/>
  <c r="K600" i="6"/>
  <c r="U600" i="6" s="1"/>
  <c r="O600" i="6"/>
  <c r="G601" i="6"/>
  <c r="H600" i="6"/>
  <c r="R600" i="6" s="1"/>
  <c r="L600" i="6"/>
  <c r="R601" i="6" s="1"/>
  <c r="P600" i="6"/>
  <c r="S597" i="6"/>
  <c r="J592" i="6"/>
  <c r="N592" i="6"/>
  <c r="T593" i="6" s="1"/>
  <c r="K592" i="6"/>
  <c r="O592" i="6"/>
  <c r="U593" i="6" s="1"/>
  <c r="G593" i="6"/>
  <c r="H592" i="6"/>
  <c r="R592" i="6" s="1"/>
  <c r="L592" i="6"/>
  <c r="R593" i="6" s="1"/>
  <c r="P592" i="6"/>
  <c r="J584" i="6"/>
  <c r="N584" i="6"/>
  <c r="T585" i="6" s="1"/>
  <c r="K584" i="6"/>
  <c r="U584" i="6" s="1"/>
  <c r="O584" i="6"/>
  <c r="G585" i="6"/>
  <c r="H584" i="6"/>
  <c r="L584" i="6"/>
  <c r="R585" i="6" s="1"/>
  <c r="P584" i="6"/>
  <c r="J638" i="6"/>
  <c r="N638" i="6"/>
  <c r="K638" i="6"/>
  <c r="U638" i="6" s="1"/>
  <c r="O638" i="6"/>
  <c r="U639" i="6" s="1"/>
  <c r="G639" i="6"/>
  <c r="H638" i="6"/>
  <c r="R638" i="6" s="1"/>
  <c r="L638" i="6"/>
  <c r="R639" i="6" s="1"/>
  <c r="P638" i="6"/>
  <c r="S635" i="6"/>
  <c r="J630" i="6"/>
  <c r="N630" i="6"/>
  <c r="T631" i="6" s="1"/>
  <c r="K630" i="6"/>
  <c r="U630" i="6" s="1"/>
  <c r="O630" i="6"/>
  <c r="U631" i="6" s="1"/>
  <c r="G631" i="6"/>
  <c r="H630" i="6"/>
  <c r="R630" i="6" s="1"/>
  <c r="L630" i="6"/>
  <c r="R631" i="6" s="1"/>
  <c r="P630" i="6"/>
  <c r="J622" i="6"/>
  <c r="T622" i="6" s="1"/>
  <c r="N622" i="6"/>
  <c r="T623" i="6" s="1"/>
  <c r="K622" i="6"/>
  <c r="U622" i="6" s="1"/>
  <c r="O622" i="6"/>
  <c r="G623" i="6"/>
  <c r="H622" i="6"/>
  <c r="R622" i="6" s="1"/>
  <c r="L622" i="6"/>
  <c r="R623" i="6" s="1"/>
  <c r="P622" i="6"/>
  <c r="J614" i="6"/>
  <c r="T614" i="6" s="1"/>
  <c r="N614" i="6"/>
  <c r="K614" i="6"/>
  <c r="O614" i="6"/>
  <c r="U615" i="6" s="1"/>
  <c r="G615" i="6"/>
  <c r="H614" i="6"/>
  <c r="L614" i="6"/>
  <c r="P614" i="6"/>
  <c r="S610" i="6"/>
  <c r="M608" i="6"/>
  <c r="S609" i="6" s="1"/>
  <c r="J606" i="6"/>
  <c r="T606" i="6" s="1"/>
  <c r="N606" i="6"/>
  <c r="T607" i="6" s="1"/>
  <c r="K606" i="6"/>
  <c r="U606" i="6" s="1"/>
  <c r="O606" i="6"/>
  <c r="G607" i="6"/>
  <c r="H606" i="6"/>
  <c r="R606" i="6" s="1"/>
  <c r="L606" i="6"/>
  <c r="R607" i="6" s="1"/>
  <c r="P606" i="6"/>
  <c r="M600" i="6"/>
  <c r="J598" i="6"/>
  <c r="T598" i="6" s="1"/>
  <c r="N598" i="6"/>
  <c r="K598" i="6"/>
  <c r="U598" i="6" s="1"/>
  <c r="O598" i="6"/>
  <c r="U599" i="6" s="1"/>
  <c r="G599" i="6"/>
  <c r="H598" i="6"/>
  <c r="R598" i="6" s="1"/>
  <c r="L598" i="6"/>
  <c r="P598" i="6"/>
  <c r="S595" i="6"/>
  <c r="S594" i="6"/>
  <c r="M592" i="6"/>
  <c r="S593" i="6" s="1"/>
  <c r="J590" i="6"/>
  <c r="T590" i="6" s="1"/>
  <c r="N590" i="6"/>
  <c r="T591" i="6" s="1"/>
  <c r="K590" i="6"/>
  <c r="U590" i="6" s="1"/>
  <c r="O590" i="6"/>
  <c r="G591" i="6"/>
  <c r="H590" i="6"/>
  <c r="L590" i="6"/>
  <c r="R591" i="6" s="1"/>
  <c r="P590" i="6"/>
  <c r="J586" i="6"/>
  <c r="N586" i="6"/>
  <c r="T587" i="6" s="1"/>
  <c r="K586" i="6"/>
  <c r="O586" i="6"/>
  <c r="G587" i="6"/>
  <c r="H586" i="6"/>
  <c r="L586" i="6"/>
  <c r="R587" i="6" s="1"/>
  <c r="P586" i="6"/>
  <c r="M584" i="6"/>
  <c r="J578" i="6"/>
  <c r="N578" i="6"/>
  <c r="K578" i="6"/>
  <c r="O578" i="6"/>
  <c r="U579" i="6" s="1"/>
  <c r="G579" i="6"/>
  <c r="H578" i="6"/>
  <c r="R578" i="6" s="1"/>
  <c r="L578" i="6"/>
  <c r="R579" i="6" s="1"/>
  <c r="P578" i="6"/>
  <c r="J576" i="6"/>
  <c r="N576" i="6"/>
  <c r="K576" i="6"/>
  <c r="U576" i="6" s="1"/>
  <c r="O576" i="6"/>
  <c r="U577" i="6" s="1"/>
  <c r="G577" i="6"/>
  <c r="H576" i="6"/>
  <c r="L576" i="6"/>
  <c r="P576" i="6"/>
  <c r="J574" i="6"/>
  <c r="N574" i="6"/>
  <c r="T575" i="6" s="1"/>
  <c r="K574" i="6"/>
  <c r="U574" i="6" s="1"/>
  <c r="O574" i="6"/>
  <c r="U575" i="6" s="1"/>
  <c r="G575" i="6"/>
  <c r="H574" i="6"/>
  <c r="L574" i="6"/>
  <c r="P574" i="6"/>
  <c r="J572" i="6"/>
  <c r="N572" i="6"/>
  <c r="T573" i="6" s="1"/>
  <c r="K572" i="6"/>
  <c r="U572" i="6" s="1"/>
  <c r="O572" i="6"/>
  <c r="G573" i="6"/>
  <c r="H572" i="6"/>
  <c r="L572" i="6"/>
  <c r="P572" i="6"/>
  <c r="J570" i="6"/>
  <c r="N570" i="6"/>
  <c r="T571" i="6" s="1"/>
  <c r="K570" i="6"/>
  <c r="U570" i="6" s="1"/>
  <c r="O570" i="6"/>
  <c r="G571" i="6"/>
  <c r="H570" i="6"/>
  <c r="L570" i="6"/>
  <c r="P570" i="6"/>
  <c r="J568" i="6"/>
  <c r="N568" i="6"/>
  <c r="K568" i="6"/>
  <c r="U568" i="6" s="1"/>
  <c r="O568" i="6"/>
  <c r="U569" i="6" s="1"/>
  <c r="G569" i="6"/>
  <c r="H568" i="6"/>
  <c r="L568" i="6"/>
  <c r="P568" i="6"/>
  <c r="J566" i="6"/>
  <c r="N566" i="6"/>
  <c r="K566" i="6"/>
  <c r="U566" i="6" s="1"/>
  <c r="O566" i="6"/>
  <c r="U567" i="6" s="1"/>
  <c r="G567" i="6"/>
  <c r="H566" i="6"/>
  <c r="L566" i="6"/>
  <c r="P566" i="6"/>
  <c r="J564" i="6"/>
  <c r="N564" i="6"/>
  <c r="K564" i="6"/>
  <c r="U564" i="6" s="1"/>
  <c r="O564" i="6"/>
  <c r="U565" i="6" s="1"/>
  <c r="G565" i="6"/>
  <c r="H564" i="6"/>
  <c r="L564" i="6"/>
  <c r="P564" i="6"/>
  <c r="J562" i="6"/>
  <c r="N562" i="6"/>
  <c r="T563" i="6" s="1"/>
  <c r="K562" i="6"/>
  <c r="U562" i="6" s="1"/>
  <c r="O562" i="6"/>
  <c r="U563" i="6" s="1"/>
  <c r="G563" i="6"/>
  <c r="H562" i="6"/>
  <c r="L562" i="6"/>
  <c r="P562" i="6"/>
  <c r="J560" i="6"/>
  <c r="N560" i="6"/>
  <c r="T561" i="6" s="1"/>
  <c r="K560" i="6"/>
  <c r="O560" i="6"/>
  <c r="U561" i="6" s="1"/>
  <c r="G561" i="6"/>
  <c r="H560" i="6"/>
  <c r="L560" i="6"/>
  <c r="P560" i="6"/>
  <c r="J558" i="6"/>
  <c r="N558" i="6"/>
  <c r="T559" i="6" s="1"/>
  <c r="K558" i="6"/>
  <c r="O558" i="6"/>
  <c r="U559" i="6" s="1"/>
  <c r="G559" i="6"/>
  <c r="H558" i="6"/>
  <c r="L558" i="6"/>
  <c r="P558" i="6"/>
  <c r="J556" i="6"/>
  <c r="N556" i="6"/>
  <c r="K556" i="6"/>
  <c r="U556" i="6" s="1"/>
  <c r="O556" i="6"/>
  <c r="U557" i="6" s="1"/>
  <c r="G557" i="6"/>
  <c r="H556" i="6"/>
  <c r="L556" i="6"/>
  <c r="P556" i="6"/>
  <c r="J620" i="6"/>
  <c r="T620" i="6" s="1"/>
  <c r="N620" i="6"/>
  <c r="T621" i="6" s="1"/>
  <c r="K620" i="6"/>
  <c r="U620" i="6" s="1"/>
  <c r="O620" i="6"/>
  <c r="U621" i="6" s="1"/>
  <c r="G621" i="6"/>
  <c r="H620" i="6"/>
  <c r="L620" i="6"/>
  <c r="R621" i="6" s="1"/>
  <c r="P620" i="6"/>
  <c r="J612" i="6"/>
  <c r="T612" i="6" s="1"/>
  <c r="N612" i="6"/>
  <c r="K612" i="6"/>
  <c r="U612" i="6" s="1"/>
  <c r="O612" i="6"/>
  <c r="G613" i="6"/>
  <c r="H612" i="6"/>
  <c r="R612" i="6" s="1"/>
  <c r="L612" i="6"/>
  <c r="R613" i="6" s="1"/>
  <c r="P612" i="6"/>
  <c r="I608" i="6"/>
  <c r="S608" i="6" s="1"/>
  <c r="J604" i="6"/>
  <c r="T604" i="6" s="1"/>
  <c r="N604" i="6"/>
  <c r="T605" i="6" s="1"/>
  <c r="K604" i="6"/>
  <c r="U604" i="6" s="1"/>
  <c r="O604" i="6"/>
  <c r="U605" i="6" s="1"/>
  <c r="G605" i="6"/>
  <c r="H604" i="6"/>
  <c r="L604" i="6"/>
  <c r="R605" i="6" s="1"/>
  <c r="P604" i="6"/>
  <c r="I600" i="6"/>
  <c r="S600" i="6" s="1"/>
  <c r="J596" i="6"/>
  <c r="T596" i="6" s="1"/>
  <c r="N596" i="6"/>
  <c r="T597" i="6" s="1"/>
  <c r="K596" i="6"/>
  <c r="U596" i="6" s="1"/>
  <c r="O596" i="6"/>
  <c r="U597" i="6" s="1"/>
  <c r="G597" i="6"/>
  <c r="H596" i="6"/>
  <c r="R596" i="6" s="1"/>
  <c r="L596" i="6"/>
  <c r="R597" i="6" s="1"/>
  <c r="P596" i="6"/>
  <c r="I592" i="6"/>
  <c r="J588" i="6"/>
  <c r="T588" i="6" s="1"/>
  <c r="N588" i="6"/>
  <c r="K588" i="6"/>
  <c r="U588" i="6" s="1"/>
  <c r="O588" i="6"/>
  <c r="U589" i="6" s="1"/>
  <c r="G589" i="6"/>
  <c r="H588" i="6"/>
  <c r="R588" i="6" s="1"/>
  <c r="L588" i="6"/>
  <c r="R589" i="6" s="1"/>
  <c r="P588" i="6"/>
  <c r="I584" i="6"/>
  <c r="S584" i="6" s="1"/>
  <c r="J580" i="6"/>
  <c r="N580" i="6"/>
  <c r="T581" i="6" s="1"/>
  <c r="K580" i="6"/>
  <c r="O580" i="6"/>
  <c r="U581" i="6" s="1"/>
  <c r="G581" i="6"/>
  <c r="H580" i="6"/>
  <c r="L580" i="6"/>
  <c r="R581" i="6" s="1"/>
  <c r="P580" i="6"/>
  <c r="J460" i="6"/>
  <c r="N460" i="6"/>
  <c r="K460" i="6"/>
  <c r="P460" i="6"/>
  <c r="L460" i="6"/>
  <c r="H460" i="6"/>
  <c r="R460" i="6" s="1"/>
  <c r="M460" i="6"/>
  <c r="J444" i="6"/>
  <c r="N444" i="6"/>
  <c r="K444" i="6"/>
  <c r="P444" i="6"/>
  <c r="L444" i="6"/>
  <c r="H444" i="6"/>
  <c r="R444" i="6" s="1"/>
  <c r="M444" i="6"/>
  <c r="J406" i="6"/>
  <c r="N406" i="6"/>
  <c r="T407" i="6" s="1"/>
  <c r="K406" i="6"/>
  <c r="U406" i="6" s="1"/>
  <c r="O406" i="6"/>
  <c r="G407" i="6"/>
  <c r="H406" i="6"/>
  <c r="R406" i="6" s="1"/>
  <c r="L406" i="6"/>
  <c r="R407" i="6" s="1"/>
  <c r="P406" i="6"/>
  <c r="I406" i="6"/>
  <c r="S406" i="6" s="1"/>
  <c r="M406" i="6"/>
  <c r="P577" i="6"/>
  <c r="L577" i="6"/>
  <c r="H577" i="6"/>
  <c r="P575" i="6"/>
  <c r="L575" i="6"/>
  <c r="H575" i="6"/>
  <c r="P573" i="6"/>
  <c r="L573" i="6"/>
  <c r="H573" i="6"/>
  <c r="P571" i="6"/>
  <c r="L571" i="6"/>
  <c r="H571" i="6"/>
  <c r="P569" i="6"/>
  <c r="L569" i="6"/>
  <c r="H569" i="6"/>
  <c r="P567" i="6"/>
  <c r="L567" i="6"/>
  <c r="H567" i="6"/>
  <c r="P565" i="6"/>
  <c r="L565" i="6"/>
  <c r="H565" i="6"/>
  <c r="P563" i="6"/>
  <c r="L563" i="6"/>
  <c r="H563" i="6"/>
  <c r="P561" i="6"/>
  <c r="L561" i="6"/>
  <c r="H561" i="6"/>
  <c r="P559" i="6"/>
  <c r="L559" i="6"/>
  <c r="H559" i="6"/>
  <c r="P557" i="6"/>
  <c r="L557" i="6"/>
  <c r="H557" i="6"/>
  <c r="P555" i="6"/>
  <c r="L555" i="6"/>
  <c r="R554" i="6" s="1"/>
  <c r="H555" i="6"/>
  <c r="R555" i="6" s="1"/>
  <c r="N553" i="6"/>
  <c r="I551" i="6"/>
  <c r="S551" i="6" s="1"/>
  <c r="M551" i="6"/>
  <c r="G550" i="6"/>
  <c r="T484" i="6"/>
  <c r="T468" i="6"/>
  <c r="T467" i="6"/>
  <c r="G461" i="6"/>
  <c r="J461" i="6"/>
  <c r="N461" i="6"/>
  <c r="H461" i="6"/>
  <c r="M461" i="6"/>
  <c r="G460" i="6"/>
  <c r="I461" i="6"/>
  <c r="O461" i="6"/>
  <c r="K461" i="6"/>
  <c r="P461" i="6"/>
  <c r="O460" i="6"/>
  <c r="G445" i="6"/>
  <c r="J445" i="6"/>
  <c r="N445" i="6"/>
  <c r="H445" i="6"/>
  <c r="M445" i="6"/>
  <c r="G444" i="6"/>
  <c r="I445" i="6"/>
  <c r="O445" i="6"/>
  <c r="K445" i="6"/>
  <c r="P445" i="6"/>
  <c r="O444" i="6"/>
  <c r="R441" i="6"/>
  <c r="J414" i="6"/>
  <c r="N414" i="6"/>
  <c r="T415" i="6" s="1"/>
  <c r="K414" i="6"/>
  <c r="U414" i="6" s="1"/>
  <c r="O414" i="6"/>
  <c r="G415" i="6"/>
  <c r="H414" i="6"/>
  <c r="R414" i="6" s="1"/>
  <c r="L414" i="6"/>
  <c r="R415" i="6" s="1"/>
  <c r="P414" i="6"/>
  <c r="I414" i="6"/>
  <c r="S414" i="6" s="1"/>
  <c r="M414" i="6"/>
  <c r="S415" i="6" s="1"/>
  <c r="J396" i="6"/>
  <c r="N396" i="6"/>
  <c r="K396" i="6"/>
  <c r="O396" i="6"/>
  <c r="U397" i="6" s="1"/>
  <c r="G397" i="6"/>
  <c r="H396" i="6"/>
  <c r="R396" i="6" s="1"/>
  <c r="L396" i="6"/>
  <c r="R397" i="6" s="1"/>
  <c r="P396" i="6"/>
  <c r="I396" i="6"/>
  <c r="S396" i="6" s="1"/>
  <c r="M396" i="6"/>
  <c r="J380" i="6"/>
  <c r="T380" i="6" s="1"/>
  <c r="N380" i="6"/>
  <c r="T381" i="6" s="1"/>
  <c r="K380" i="6"/>
  <c r="U380" i="6" s="1"/>
  <c r="O380" i="6"/>
  <c r="U381" i="6" s="1"/>
  <c r="G381" i="6"/>
  <c r="H380" i="6"/>
  <c r="R380" i="6" s="1"/>
  <c r="L380" i="6"/>
  <c r="R381" i="6" s="1"/>
  <c r="P380" i="6"/>
  <c r="I380" i="6"/>
  <c r="M380" i="6"/>
  <c r="S381" i="6" s="1"/>
  <c r="J364" i="6"/>
  <c r="N364" i="6"/>
  <c r="T365" i="6" s="1"/>
  <c r="K364" i="6"/>
  <c r="O364" i="6"/>
  <c r="G365" i="6"/>
  <c r="H364" i="6"/>
  <c r="R364" i="6" s="1"/>
  <c r="L364" i="6"/>
  <c r="R365" i="6" s="1"/>
  <c r="P364" i="6"/>
  <c r="I364" i="6"/>
  <c r="S364" i="6" s="1"/>
  <c r="M364" i="6"/>
  <c r="S365" i="6" s="1"/>
  <c r="G586" i="6"/>
  <c r="G584" i="6"/>
  <c r="G582" i="6"/>
  <c r="G580" i="6"/>
  <c r="G578" i="6"/>
  <c r="G576" i="6"/>
  <c r="G574" i="6"/>
  <c r="G572" i="6"/>
  <c r="G570" i="6"/>
  <c r="G568" i="6"/>
  <c r="G566" i="6"/>
  <c r="G564" i="6"/>
  <c r="G562" i="6"/>
  <c r="G560" i="6"/>
  <c r="G558" i="6"/>
  <c r="G556" i="6"/>
  <c r="I553" i="6"/>
  <c r="S553" i="6" s="1"/>
  <c r="M553" i="6"/>
  <c r="S552" i="6" s="1"/>
  <c r="U552" i="6"/>
  <c r="G552" i="6"/>
  <c r="T548" i="6"/>
  <c r="T546" i="6"/>
  <c r="T544" i="6"/>
  <c r="T536" i="6"/>
  <c r="T534" i="6"/>
  <c r="T526" i="6"/>
  <c r="T524" i="6"/>
  <c r="T522" i="6"/>
  <c r="T518" i="6"/>
  <c r="T516" i="6"/>
  <c r="T512" i="6"/>
  <c r="T510" i="6"/>
  <c r="T506" i="6"/>
  <c r="T504" i="6"/>
  <c r="T500" i="6"/>
  <c r="T498" i="6"/>
  <c r="I460" i="6"/>
  <c r="J452" i="6"/>
  <c r="N452" i="6"/>
  <c r="K452" i="6"/>
  <c r="P452" i="6"/>
  <c r="L452" i="6"/>
  <c r="H452" i="6"/>
  <c r="R452" i="6" s="1"/>
  <c r="M452" i="6"/>
  <c r="I444" i="6"/>
  <c r="J436" i="6"/>
  <c r="N436" i="6"/>
  <c r="K436" i="6"/>
  <c r="P436" i="6"/>
  <c r="L436" i="6"/>
  <c r="H436" i="6"/>
  <c r="R436" i="6" s="1"/>
  <c r="M436" i="6"/>
  <c r="J428" i="6"/>
  <c r="N428" i="6"/>
  <c r="T429" i="6" s="1"/>
  <c r="K428" i="6"/>
  <c r="U428" i="6" s="1"/>
  <c r="O428" i="6"/>
  <c r="U429" i="6" s="1"/>
  <c r="G429" i="6"/>
  <c r="M428" i="6"/>
  <c r="H428" i="6"/>
  <c r="R428" i="6" s="1"/>
  <c r="P428" i="6"/>
  <c r="I428" i="6"/>
  <c r="S428" i="6" s="1"/>
  <c r="J422" i="6"/>
  <c r="N422" i="6"/>
  <c r="K422" i="6"/>
  <c r="U422" i="6" s="1"/>
  <c r="O422" i="6"/>
  <c r="U423" i="6" s="1"/>
  <c r="G423" i="6"/>
  <c r="H422" i="6"/>
  <c r="R422" i="6" s="1"/>
  <c r="L422" i="6"/>
  <c r="P422" i="6"/>
  <c r="I422" i="6"/>
  <c r="M422" i="6"/>
  <c r="S423" i="6" s="1"/>
  <c r="G342" i="6"/>
  <c r="J343" i="6"/>
  <c r="T343" i="6" s="1"/>
  <c r="N343" i="6"/>
  <c r="T342" i="6" s="1"/>
  <c r="H343" i="6"/>
  <c r="R343" i="6" s="1"/>
  <c r="M343" i="6"/>
  <c r="I343" i="6"/>
  <c r="O343" i="6"/>
  <c r="U342" i="6" s="1"/>
  <c r="K343" i="6"/>
  <c r="U343" i="6" s="1"/>
  <c r="P343" i="6"/>
  <c r="L343" i="6"/>
  <c r="R342" i="6" s="1"/>
  <c r="N587" i="6"/>
  <c r="N585" i="6"/>
  <c r="N583" i="6"/>
  <c r="N581" i="6"/>
  <c r="N579" i="6"/>
  <c r="N577" i="6"/>
  <c r="N575" i="6"/>
  <c r="N573" i="6"/>
  <c r="N571" i="6"/>
  <c r="N569" i="6"/>
  <c r="N567" i="6"/>
  <c r="N565" i="6"/>
  <c r="N563" i="6"/>
  <c r="N561" i="6"/>
  <c r="N559" i="6"/>
  <c r="N557" i="6"/>
  <c r="N555" i="6"/>
  <c r="J555" i="6"/>
  <c r="T555" i="6" s="1"/>
  <c r="P553" i="6"/>
  <c r="K553" i="6"/>
  <c r="U553" i="6" s="1"/>
  <c r="O551" i="6"/>
  <c r="J551" i="6"/>
  <c r="H549" i="6"/>
  <c r="L549" i="6"/>
  <c r="R548" i="6" s="1"/>
  <c r="P549" i="6"/>
  <c r="I549" i="6"/>
  <c r="S549" i="6" s="1"/>
  <c r="M549" i="6"/>
  <c r="H547" i="6"/>
  <c r="R547" i="6" s="1"/>
  <c r="L547" i="6"/>
  <c r="R546" i="6" s="1"/>
  <c r="P547" i="6"/>
  <c r="I547" i="6"/>
  <c r="S547" i="6" s="1"/>
  <c r="M547" i="6"/>
  <c r="H545" i="6"/>
  <c r="R545" i="6" s="1"/>
  <c r="L545" i="6"/>
  <c r="R544" i="6" s="1"/>
  <c r="P545" i="6"/>
  <c r="I545" i="6"/>
  <c r="S545" i="6" s="1"/>
  <c r="M545" i="6"/>
  <c r="S544" i="6" s="1"/>
  <c r="H543" i="6"/>
  <c r="L543" i="6"/>
  <c r="R542" i="6" s="1"/>
  <c r="P543" i="6"/>
  <c r="I543" i="6"/>
  <c r="S543" i="6" s="1"/>
  <c r="M543" i="6"/>
  <c r="S542" i="6" s="1"/>
  <c r="H541" i="6"/>
  <c r="L541" i="6"/>
  <c r="P541" i="6"/>
  <c r="I541" i="6"/>
  <c r="M541" i="6"/>
  <c r="H539" i="6"/>
  <c r="R539" i="6" s="1"/>
  <c r="L539" i="6"/>
  <c r="P539" i="6"/>
  <c r="I539" i="6"/>
  <c r="S539" i="6" s="1"/>
  <c r="M539" i="6"/>
  <c r="S538" i="6" s="1"/>
  <c r="H537" i="6"/>
  <c r="L537" i="6"/>
  <c r="P537" i="6"/>
  <c r="I537" i="6"/>
  <c r="M537" i="6"/>
  <c r="S536" i="6" s="1"/>
  <c r="H535" i="6"/>
  <c r="L535" i="6"/>
  <c r="R534" i="6" s="1"/>
  <c r="P535" i="6"/>
  <c r="I535" i="6"/>
  <c r="S535" i="6" s="1"/>
  <c r="M535" i="6"/>
  <c r="S534" i="6" s="1"/>
  <c r="H533" i="6"/>
  <c r="R533" i="6" s="1"/>
  <c r="L533" i="6"/>
  <c r="P533" i="6"/>
  <c r="I533" i="6"/>
  <c r="M533" i="6"/>
  <c r="S532" i="6" s="1"/>
  <c r="H531" i="6"/>
  <c r="R531" i="6" s="1"/>
  <c r="L531" i="6"/>
  <c r="R530" i="6" s="1"/>
  <c r="P531" i="6"/>
  <c r="I531" i="6"/>
  <c r="M531" i="6"/>
  <c r="S530" i="6" s="1"/>
  <c r="H529" i="6"/>
  <c r="R529" i="6" s="1"/>
  <c r="L529" i="6"/>
  <c r="R528" i="6" s="1"/>
  <c r="P529" i="6"/>
  <c r="I529" i="6"/>
  <c r="M529" i="6"/>
  <c r="H527" i="6"/>
  <c r="R527" i="6" s="1"/>
  <c r="L527" i="6"/>
  <c r="R526" i="6" s="1"/>
  <c r="P527" i="6"/>
  <c r="I527" i="6"/>
  <c r="S527" i="6" s="1"/>
  <c r="M527" i="6"/>
  <c r="H525" i="6"/>
  <c r="L525" i="6"/>
  <c r="R524" i="6" s="1"/>
  <c r="P525" i="6"/>
  <c r="I525" i="6"/>
  <c r="S525" i="6" s="1"/>
  <c r="M525" i="6"/>
  <c r="H523" i="6"/>
  <c r="R523" i="6" s="1"/>
  <c r="L523" i="6"/>
  <c r="R522" i="6" s="1"/>
  <c r="P523" i="6"/>
  <c r="I523" i="6"/>
  <c r="S523" i="6" s="1"/>
  <c r="M523" i="6"/>
  <c r="S522" i="6" s="1"/>
  <c r="H521" i="6"/>
  <c r="L521" i="6"/>
  <c r="P521" i="6"/>
  <c r="I521" i="6"/>
  <c r="S521" i="6" s="1"/>
  <c r="M521" i="6"/>
  <c r="S520" i="6" s="1"/>
  <c r="H519" i="6"/>
  <c r="R519" i="6" s="1"/>
  <c r="L519" i="6"/>
  <c r="R518" i="6" s="1"/>
  <c r="P519" i="6"/>
  <c r="I519" i="6"/>
  <c r="M519" i="6"/>
  <c r="S518" i="6" s="1"/>
  <c r="H517" i="6"/>
  <c r="L517" i="6"/>
  <c r="R516" i="6" s="1"/>
  <c r="P517" i="6"/>
  <c r="I517" i="6"/>
  <c r="M517" i="6"/>
  <c r="S516" i="6" s="1"/>
  <c r="H515" i="6"/>
  <c r="L515" i="6"/>
  <c r="P515" i="6"/>
  <c r="I515" i="6"/>
  <c r="S515" i="6" s="1"/>
  <c r="M515" i="6"/>
  <c r="S514" i="6" s="1"/>
  <c r="H513" i="6"/>
  <c r="R513" i="6" s="1"/>
  <c r="L513" i="6"/>
  <c r="P513" i="6"/>
  <c r="I513" i="6"/>
  <c r="S513" i="6" s="1"/>
  <c r="M513" i="6"/>
  <c r="H511" i="6"/>
  <c r="R511" i="6" s="1"/>
  <c r="L511" i="6"/>
  <c r="R510" i="6" s="1"/>
  <c r="P511" i="6"/>
  <c r="I511" i="6"/>
  <c r="S511" i="6" s="1"/>
  <c r="M511" i="6"/>
  <c r="S510" i="6" s="1"/>
  <c r="H509" i="6"/>
  <c r="R509" i="6" s="1"/>
  <c r="L509" i="6"/>
  <c r="R508" i="6" s="1"/>
  <c r="P509" i="6"/>
  <c r="I509" i="6"/>
  <c r="S509" i="6" s="1"/>
  <c r="M509" i="6"/>
  <c r="H507" i="6"/>
  <c r="L507" i="6"/>
  <c r="P507" i="6"/>
  <c r="I507" i="6"/>
  <c r="S507" i="6" s="1"/>
  <c r="M507" i="6"/>
  <c r="S506" i="6" s="1"/>
  <c r="H505" i="6"/>
  <c r="R505" i="6" s="1"/>
  <c r="L505" i="6"/>
  <c r="P505" i="6"/>
  <c r="I505" i="6"/>
  <c r="M505" i="6"/>
  <c r="S504" i="6" s="1"/>
  <c r="H503" i="6"/>
  <c r="L503" i="6"/>
  <c r="P503" i="6"/>
  <c r="I503" i="6"/>
  <c r="S503" i="6" s="1"/>
  <c r="M503" i="6"/>
  <c r="H501" i="6"/>
  <c r="R501" i="6" s="1"/>
  <c r="L501" i="6"/>
  <c r="R500" i="6" s="1"/>
  <c r="P501" i="6"/>
  <c r="I501" i="6"/>
  <c r="S501" i="6" s="1"/>
  <c r="M501" i="6"/>
  <c r="S500" i="6" s="1"/>
  <c r="H499" i="6"/>
  <c r="L499" i="6"/>
  <c r="P499" i="6"/>
  <c r="I499" i="6"/>
  <c r="M499" i="6"/>
  <c r="T487" i="6"/>
  <c r="T480" i="6"/>
  <c r="T472" i="6"/>
  <c r="T471" i="6"/>
  <c r="U464" i="6"/>
  <c r="J453" i="6"/>
  <c r="N453" i="6"/>
  <c r="H453" i="6"/>
  <c r="M453" i="6"/>
  <c r="S452" i="6" s="1"/>
  <c r="G452" i="6"/>
  <c r="I453" i="6"/>
  <c r="O453" i="6"/>
  <c r="K453" i="6"/>
  <c r="P453" i="6"/>
  <c r="U448" i="6"/>
  <c r="J437" i="6"/>
  <c r="N437" i="6"/>
  <c r="H437" i="6"/>
  <c r="M437" i="6"/>
  <c r="S436" i="6" s="1"/>
  <c r="G436" i="6"/>
  <c r="I437" i="6"/>
  <c r="O437" i="6"/>
  <c r="K437" i="6"/>
  <c r="P437" i="6"/>
  <c r="U432" i="6"/>
  <c r="J398" i="6"/>
  <c r="N398" i="6"/>
  <c r="T399" i="6" s="1"/>
  <c r="K398" i="6"/>
  <c r="O398" i="6"/>
  <c r="G399" i="6"/>
  <c r="H398" i="6"/>
  <c r="R398" i="6" s="1"/>
  <c r="L398" i="6"/>
  <c r="P398" i="6"/>
  <c r="I398" i="6"/>
  <c r="M398" i="6"/>
  <c r="J388" i="6"/>
  <c r="T388" i="6" s="1"/>
  <c r="N388" i="6"/>
  <c r="T389" i="6" s="1"/>
  <c r="K388" i="6"/>
  <c r="U388" i="6" s="1"/>
  <c r="O388" i="6"/>
  <c r="U389" i="6" s="1"/>
  <c r="G389" i="6"/>
  <c r="H388" i="6"/>
  <c r="R388" i="6" s="1"/>
  <c r="L388" i="6"/>
  <c r="P388" i="6"/>
  <c r="I388" i="6"/>
  <c r="M388" i="6"/>
  <c r="S389" i="6" s="1"/>
  <c r="S384" i="6"/>
  <c r="J372" i="6"/>
  <c r="T372" i="6" s="1"/>
  <c r="N372" i="6"/>
  <c r="K372" i="6"/>
  <c r="U372" i="6" s="1"/>
  <c r="O372" i="6"/>
  <c r="U373" i="6" s="1"/>
  <c r="G373" i="6"/>
  <c r="H372" i="6"/>
  <c r="R372" i="6" s="1"/>
  <c r="L372" i="6"/>
  <c r="P372" i="6"/>
  <c r="I372" i="6"/>
  <c r="S372" i="6" s="1"/>
  <c r="M372" i="6"/>
  <c r="S373" i="6" s="1"/>
  <c r="J356" i="6"/>
  <c r="T356" i="6" s="1"/>
  <c r="N356" i="6"/>
  <c r="K356" i="6"/>
  <c r="U356" i="6" s="1"/>
  <c r="O356" i="6"/>
  <c r="G357" i="6"/>
  <c r="H356" i="6"/>
  <c r="R356" i="6" s="1"/>
  <c r="L356" i="6"/>
  <c r="R357" i="6" s="1"/>
  <c r="P356" i="6"/>
  <c r="I356" i="6"/>
  <c r="M356" i="6"/>
  <c r="S357" i="6" s="1"/>
  <c r="J350" i="6"/>
  <c r="N350" i="6"/>
  <c r="K350" i="6"/>
  <c r="P350" i="6"/>
  <c r="L350" i="6"/>
  <c r="H350" i="6"/>
  <c r="R350" i="6" s="1"/>
  <c r="M350" i="6"/>
  <c r="I350" i="6"/>
  <c r="O350" i="6"/>
  <c r="G351" i="6"/>
  <c r="I337" i="6"/>
  <c r="S337" i="6" s="1"/>
  <c r="M337" i="6"/>
  <c r="J337" i="6"/>
  <c r="N337" i="6"/>
  <c r="T336" i="6" s="1"/>
  <c r="K337" i="6"/>
  <c r="U337" i="6" s="1"/>
  <c r="H337" i="6"/>
  <c r="R337" i="6" s="1"/>
  <c r="G336" i="6"/>
  <c r="L337" i="6"/>
  <c r="R336" i="6" s="1"/>
  <c r="O337" i="6"/>
  <c r="U336" i="6" s="1"/>
  <c r="P337" i="6"/>
  <c r="M497" i="6"/>
  <c r="I497" i="6"/>
  <c r="S497" i="6" s="1"/>
  <c r="M495" i="6"/>
  <c r="I495" i="6"/>
  <c r="M493" i="6"/>
  <c r="S492" i="6" s="1"/>
  <c r="I493" i="6"/>
  <c r="S493" i="6" s="1"/>
  <c r="M491" i="6"/>
  <c r="I491" i="6"/>
  <c r="S491" i="6" s="1"/>
  <c r="M489" i="6"/>
  <c r="S488" i="6" s="1"/>
  <c r="I489" i="6"/>
  <c r="M487" i="6"/>
  <c r="S486" i="6" s="1"/>
  <c r="I487" i="6"/>
  <c r="S487" i="6" s="1"/>
  <c r="M485" i="6"/>
  <c r="I485" i="6"/>
  <c r="S485" i="6" s="1"/>
  <c r="M483" i="6"/>
  <c r="S482" i="6" s="1"/>
  <c r="I483" i="6"/>
  <c r="S483" i="6" s="1"/>
  <c r="M481" i="6"/>
  <c r="S480" i="6" s="1"/>
  <c r="I481" i="6"/>
  <c r="S481" i="6" s="1"/>
  <c r="M479" i="6"/>
  <c r="S478" i="6" s="1"/>
  <c r="I479" i="6"/>
  <c r="M477" i="6"/>
  <c r="I477" i="6"/>
  <c r="M475" i="6"/>
  <c r="I475" i="6"/>
  <c r="S475" i="6" s="1"/>
  <c r="M473" i="6"/>
  <c r="S472" i="6" s="1"/>
  <c r="I473" i="6"/>
  <c r="S473" i="6" s="1"/>
  <c r="M471" i="6"/>
  <c r="S470" i="6" s="1"/>
  <c r="I471" i="6"/>
  <c r="S471" i="6" s="1"/>
  <c r="M469" i="6"/>
  <c r="I469" i="6"/>
  <c r="M467" i="6"/>
  <c r="S466" i="6" s="1"/>
  <c r="I467" i="6"/>
  <c r="S467" i="6" s="1"/>
  <c r="M465" i="6"/>
  <c r="P464" i="6"/>
  <c r="O463" i="6"/>
  <c r="U462" i="6" s="1"/>
  <c r="I463" i="6"/>
  <c r="S463" i="6" s="1"/>
  <c r="L462" i="6"/>
  <c r="R463" i="6" s="1"/>
  <c r="G462" i="6"/>
  <c r="J459" i="6"/>
  <c r="N459" i="6"/>
  <c r="J458" i="6"/>
  <c r="N458" i="6"/>
  <c r="M457" i="6"/>
  <c r="S456" i="6" s="1"/>
  <c r="P456" i="6"/>
  <c r="O455" i="6"/>
  <c r="I455" i="6"/>
  <c r="L454" i="6"/>
  <c r="R455" i="6" s="1"/>
  <c r="G454" i="6"/>
  <c r="J451" i="6"/>
  <c r="N451" i="6"/>
  <c r="J450" i="6"/>
  <c r="N450" i="6"/>
  <c r="M449" i="6"/>
  <c r="S448" i="6" s="1"/>
  <c r="P448" i="6"/>
  <c r="O447" i="6"/>
  <c r="U446" i="6" s="1"/>
  <c r="I447" i="6"/>
  <c r="S447" i="6" s="1"/>
  <c r="L446" i="6"/>
  <c r="R447" i="6" s="1"/>
  <c r="G446" i="6"/>
  <c r="J443" i="6"/>
  <c r="N443" i="6"/>
  <c r="J442" i="6"/>
  <c r="N442" i="6"/>
  <c r="M441" i="6"/>
  <c r="S440" i="6" s="1"/>
  <c r="P440" i="6"/>
  <c r="O439" i="6"/>
  <c r="U438" i="6" s="1"/>
  <c r="I439" i="6"/>
  <c r="S439" i="6" s="1"/>
  <c r="L438" i="6"/>
  <c r="R439" i="6" s="1"/>
  <c r="G438" i="6"/>
  <c r="J435" i="6"/>
  <c r="N435" i="6"/>
  <c r="J434" i="6"/>
  <c r="N434" i="6"/>
  <c r="M433" i="6"/>
  <c r="P432" i="6"/>
  <c r="J430" i="6"/>
  <c r="N430" i="6"/>
  <c r="T431" i="6" s="1"/>
  <c r="K430" i="6"/>
  <c r="U430" i="6" s="1"/>
  <c r="O430" i="6"/>
  <c r="R427" i="6"/>
  <c r="P426" i="6"/>
  <c r="H426" i="6"/>
  <c r="R426" i="6" s="1"/>
  <c r="J424" i="6"/>
  <c r="N424" i="6"/>
  <c r="T425" i="6" s="1"/>
  <c r="K424" i="6"/>
  <c r="O424" i="6"/>
  <c r="U425" i="6" s="1"/>
  <c r="G425" i="6"/>
  <c r="H424" i="6"/>
  <c r="R424" i="6" s="1"/>
  <c r="L424" i="6"/>
  <c r="R425" i="6" s="1"/>
  <c r="P424" i="6"/>
  <c r="J416" i="6"/>
  <c r="N416" i="6"/>
  <c r="T417" i="6" s="1"/>
  <c r="K416" i="6"/>
  <c r="O416" i="6"/>
  <c r="U417" i="6" s="1"/>
  <c r="G417" i="6"/>
  <c r="H416" i="6"/>
  <c r="L416" i="6"/>
  <c r="P416" i="6"/>
  <c r="S413" i="6"/>
  <c r="J408" i="6"/>
  <c r="N408" i="6"/>
  <c r="T409" i="6" s="1"/>
  <c r="K408" i="6"/>
  <c r="O408" i="6"/>
  <c r="U409" i="6" s="1"/>
  <c r="G409" i="6"/>
  <c r="H408" i="6"/>
  <c r="L408" i="6"/>
  <c r="R409" i="6" s="1"/>
  <c r="P408" i="6"/>
  <c r="J400" i="6"/>
  <c r="N400" i="6"/>
  <c r="K400" i="6"/>
  <c r="U400" i="6" s="1"/>
  <c r="O400" i="6"/>
  <c r="G401" i="6"/>
  <c r="H400" i="6"/>
  <c r="R400" i="6" s="1"/>
  <c r="L400" i="6"/>
  <c r="R401" i="6" s="1"/>
  <c r="P400" i="6"/>
  <c r="J394" i="6"/>
  <c r="T394" i="6" s="1"/>
  <c r="N394" i="6"/>
  <c r="T395" i="6" s="1"/>
  <c r="K394" i="6"/>
  <c r="O394" i="6"/>
  <c r="U395" i="6" s="1"/>
  <c r="G395" i="6"/>
  <c r="H394" i="6"/>
  <c r="L394" i="6"/>
  <c r="R395" i="6" s="1"/>
  <c r="P394" i="6"/>
  <c r="J386" i="6"/>
  <c r="T386" i="6" s="1"/>
  <c r="N386" i="6"/>
  <c r="K386" i="6"/>
  <c r="O386" i="6"/>
  <c r="G387" i="6"/>
  <c r="H386" i="6"/>
  <c r="R386" i="6" s="1"/>
  <c r="L386" i="6"/>
  <c r="R387" i="6" s="1"/>
  <c r="P386" i="6"/>
  <c r="J378" i="6"/>
  <c r="N378" i="6"/>
  <c r="K378" i="6"/>
  <c r="U378" i="6" s="1"/>
  <c r="O378" i="6"/>
  <c r="U379" i="6" s="1"/>
  <c r="G379" i="6"/>
  <c r="H378" i="6"/>
  <c r="R378" i="6" s="1"/>
  <c r="L378" i="6"/>
  <c r="P378" i="6"/>
  <c r="J370" i="6"/>
  <c r="T370" i="6" s="1"/>
  <c r="N370" i="6"/>
  <c r="K370" i="6"/>
  <c r="U370" i="6" s="1"/>
  <c r="O370" i="6"/>
  <c r="U371" i="6" s="1"/>
  <c r="G371" i="6"/>
  <c r="H370" i="6"/>
  <c r="R370" i="6" s="1"/>
  <c r="L370" i="6"/>
  <c r="R371" i="6" s="1"/>
  <c r="P370" i="6"/>
  <c r="S367" i="6"/>
  <c r="J362" i="6"/>
  <c r="T362" i="6" s="1"/>
  <c r="N362" i="6"/>
  <c r="K362" i="6"/>
  <c r="O362" i="6"/>
  <c r="U363" i="6" s="1"/>
  <c r="G363" i="6"/>
  <c r="H362" i="6"/>
  <c r="R362" i="6" s="1"/>
  <c r="L362" i="6"/>
  <c r="R363" i="6" s="1"/>
  <c r="P362" i="6"/>
  <c r="J351" i="6"/>
  <c r="N351" i="6"/>
  <c r="H351" i="6"/>
  <c r="M351" i="6"/>
  <c r="G350" i="6"/>
  <c r="I351" i="6"/>
  <c r="O351" i="6"/>
  <c r="K351" i="6"/>
  <c r="P351" i="6"/>
  <c r="P497" i="6"/>
  <c r="L497" i="6"/>
  <c r="R496" i="6" s="1"/>
  <c r="H497" i="6"/>
  <c r="R497" i="6" s="1"/>
  <c r="P495" i="6"/>
  <c r="L495" i="6"/>
  <c r="H495" i="6"/>
  <c r="P493" i="6"/>
  <c r="L493" i="6"/>
  <c r="R492" i="6" s="1"/>
  <c r="H493" i="6"/>
  <c r="R493" i="6" s="1"/>
  <c r="P491" i="6"/>
  <c r="L491" i="6"/>
  <c r="H491" i="6"/>
  <c r="P489" i="6"/>
  <c r="L489" i="6"/>
  <c r="R488" i="6" s="1"/>
  <c r="H489" i="6"/>
  <c r="P487" i="6"/>
  <c r="L487" i="6"/>
  <c r="R486" i="6" s="1"/>
  <c r="H487" i="6"/>
  <c r="P485" i="6"/>
  <c r="L485" i="6"/>
  <c r="H485" i="6"/>
  <c r="P483" i="6"/>
  <c r="L483" i="6"/>
  <c r="R482" i="6" s="1"/>
  <c r="H483" i="6"/>
  <c r="R483" i="6" s="1"/>
  <c r="P481" i="6"/>
  <c r="L481" i="6"/>
  <c r="R480" i="6" s="1"/>
  <c r="H481" i="6"/>
  <c r="R481" i="6" s="1"/>
  <c r="P479" i="6"/>
  <c r="L479" i="6"/>
  <c r="R478" i="6" s="1"/>
  <c r="H479" i="6"/>
  <c r="P477" i="6"/>
  <c r="L477" i="6"/>
  <c r="R476" i="6" s="1"/>
  <c r="H477" i="6"/>
  <c r="R477" i="6" s="1"/>
  <c r="P475" i="6"/>
  <c r="L475" i="6"/>
  <c r="H475" i="6"/>
  <c r="P473" i="6"/>
  <c r="L473" i="6"/>
  <c r="R472" i="6" s="1"/>
  <c r="H473" i="6"/>
  <c r="R473" i="6" s="1"/>
  <c r="P471" i="6"/>
  <c r="L471" i="6"/>
  <c r="R470" i="6" s="1"/>
  <c r="H471" i="6"/>
  <c r="P469" i="6"/>
  <c r="L469" i="6"/>
  <c r="R468" i="6" s="1"/>
  <c r="H469" i="6"/>
  <c r="P467" i="6"/>
  <c r="L467" i="6"/>
  <c r="R466" i="6" s="1"/>
  <c r="H467" i="6"/>
  <c r="R467" i="6" s="1"/>
  <c r="J465" i="6"/>
  <c r="N465" i="6"/>
  <c r="J464" i="6"/>
  <c r="N464" i="6"/>
  <c r="M463" i="6"/>
  <c r="P462" i="6"/>
  <c r="J457" i="6"/>
  <c r="N457" i="6"/>
  <c r="J456" i="6"/>
  <c r="N456" i="6"/>
  <c r="M455" i="6"/>
  <c r="P454" i="6"/>
  <c r="J449" i="6"/>
  <c r="N449" i="6"/>
  <c r="J448" i="6"/>
  <c r="N448" i="6"/>
  <c r="M447" i="6"/>
  <c r="P446" i="6"/>
  <c r="J441" i="6"/>
  <c r="N441" i="6"/>
  <c r="J440" i="6"/>
  <c r="N440" i="6"/>
  <c r="M439" i="6"/>
  <c r="S438" i="6" s="1"/>
  <c r="P438" i="6"/>
  <c r="J433" i="6"/>
  <c r="N433" i="6"/>
  <c r="J432" i="6"/>
  <c r="N432" i="6"/>
  <c r="S430" i="6"/>
  <c r="R429" i="6"/>
  <c r="J418" i="6"/>
  <c r="N418" i="6"/>
  <c r="T419" i="6" s="1"/>
  <c r="K418" i="6"/>
  <c r="U418" i="6" s="1"/>
  <c r="O418" i="6"/>
  <c r="U419" i="6" s="1"/>
  <c r="G419" i="6"/>
  <c r="H418" i="6"/>
  <c r="R418" i="6" s="1"/>
  <c r="L418" i="6"/>
  <c r="R419" i="6" s="1"/>
  <c r="P418" i="6"/>
  <c r="J410" i="6"/>
  <c r="N410" i="6"/>
  <c r="K410" i="6"/>
  <c r="U410" i="6" s="1"/>
  <c r="O410" i="6"/>
  <c r="U411" i="6" s="1"/>
  <c r="G411" i="6"/>
  <c r="H410" i="6"/>
  <c r="R410" i="6" s="1"/>
  <c r="L410" i="6"/>
  <c r="R411" i="6" s="1"/>
  <c r="P410" i="6"/>
  <c r="J402" i="6"/>
  <c r="N402" i="6"/>
  <c r="T403" i="6" s="1"/>
  <c r="K402" i="6"/>
  <c r="U402" i="6" s="1"/>
  <c r="O402" i="6"/>
  <c r="U403" i="6" s="1"/>
  <c r="G403" i="6"/>
  <c r="H402" i="6"/>
  <c r="L402" i="6"/>
  <c r="P402" i="6"/>
  <c r="M394" i="6"/>
  <c r="S395" i="6" s="1"/>
  <c r="J392" i="6"/>
  <c r="T392" i="6" s="1"/>
  <c r="N392" i="6"/>
  <c r="T393" i="6" s="1"/>
  <c r="K392" i="6"/>
  <c r="U392" i="6" s="1"/>
  <c r="O392" i="6"/>
  <c r="U393" i="6" s="1"/>
  <c r="G393" i="6"/>
  <c r="H392" i="6"/>
  <c r="R392" i="6" s="1"/>
  <c r="L392" i="6"/>
  <c r="P392" i="6"/>
  <c r="M386" i="6"/>
  <c r="S387" i="6" s="1"/>
  <c r="J384" i="6"/>
  <c r="T384" i="6" s="1"/>
  <c r="N384" i="6"/>
  <c r="T385" i="6" s="1"/>
  <c r="K384" i="6"/>
  <c r="O384" i="6"/>
  <c r="U385" i="6" s="1"/>
  <c r="G385" i="6"/>
  <c r="H384" i="6"/>
  <c r="R384" i="6" s="1"/>
  <c r="L384" i="6"/>
  <c r="R385" i="6" s="1"/>
  <c r="P384" i="6"/>
  <c r="M378" i="6"/>
  <c r="S379" i="6" s="1"/>
  <c r="J376" i="6"/>
  <c r="T376" i="6" s="1"/>
  <c r="N376" i="6"/>
  <c r="T377" i="6" s="1"/>
  <c r="K376" i="6"/>
  <c r="U376" i="6" s="1"/>
  <c r="O376" i="6"/>
  <c r="U377" i="6" s="1"/>
  <c r="G377" i="6"/>
  <c r="H376" i="6"/>
  <c r="L376" i="6"/>
  <c r="R377" i="6" s="1"/>
  <c r="P376" i="6"/>
  <c r="M370" i="6"/>
  <c r="J368" i="6"/>
  <c r="T368" i="6" s="1"/>
  <c r="N368" i="6"/>
  <c r="T369" i="6" s="1"/>
  <c r="K368" i="6"/>
  <c r="U368" i="6" s="1"/>
  <c r="O368" i="6"/>
  <c r="U369" i="6" s="1"/>
  <c r="G369" i="6"/>
  <c r="H368" i="6"/>
  <c r="L368" i="6"/>
  <c r="R369" i="6" s="1"/>
  <c r="P368" i="6"/>
  <c r="M362" i="6"/>
  <c r="S363" i="6" s="1"/>
  <c r="J360" i="6"/>
  <c r="T360" i="6" s="1"/>
  <c r="N360" i="6"/>
  <c r="T361" i="6" s="1"/>
  <c r="K360" i="6"/>
  <c r="U360" i="6" s="1"/>
  <c r="O360" i="6"/>
  <c r="G361" i="6"/>
  <c r="H360" i="6"/>
  <c r="R360" i="6" s="1"/>
  <c r="L360" i="6"/>
  <c r="R361" i="6" s="1"/>
  <c r="P360" i="6"/>
  <c r="I341" i="6"/>
  <c r="S341" i="6" s="1"/>
  <c r="M341" i="6"/>
  <c r="S340" i="6" s="1"/>
  <c r="J341" i="6"/>
  <c r="T341" i="6" s="1"/>
  <c r="N341" i="6"/>
  <c r="T340" i="6" s="1"/>
  <c r="K341" i="6"/>
  <c r="U341" i="6" s="1"/>
  <c r="H341" i="6"/>
  <c r="G340" i="6"/>
  <c r="L341" i="6"/>
  <c r="O341" i="6"/>
  <c r="U340" i="6" s="1"/>
  <c r="J463" i="6"/>
  <c r="N463" i="6"/>
  <c r="J462" i="6"/>
  <c r="N462" i="6"/>
  <c r="J455" i="6"/>
  <c r="N455" i="6"/>
  <c r="J454" i="6"/>
  <c r="N454" i="6"/>
  <c r="J447" i="6"/>
  <c r="N447" i="6"/>
  <c r="J446" i="6"/>
  <c r="N446" i="6"/>
  <c r="J439" i="6"/>
  <c r="N439" i="6"/>
  <c r="J438" i="6"/>
  <c r="N438" i="6"/>
  <c r="R430" i="6"/>
  <c r="J426" i="6"/>
  <c r="N426" i="6"/>
  <c r="T427" i="6" s="1"/>
  <c r="K426" i="6"/>
  <c r="U426" i="6" s="1"/>
  <c r="O426" i="6"/>
  <c r="U427" i="6" s="1"/>
  <c r="G427" i="6"/>
  <c r="J420" i="6"/>
  <c r="N420" i="6"/>
  <c r="T421" i="6" s="1"/>
  <c r="K420" i="6"/>
  <c r="O420" i="6"/>
  <c r="U421" i="6" s="1"/>
  <c r="G421" i="6"/>
  <c r="H420" i="6"/>
  <c r="R420" i="6" s="1"/>
  <c r="L420" i="6"/>
  <c r="R421" i="6" s="1"/>
  <c r="P420" i="6"/>
  <c r="S416" i="6"/>
  <c r="J412" i="6"/>
  <c r="N412" i="6"/>
  <c r="K412" i="6"/>
  <c r="U412" i="6" s="1"/>
  <c r="O412" i="6"/>
  <c r="U413" i="6" s="1"/>
  <c r="G413" i="6"/>
  <c r="H412" i="6"/>
  <c r="R412" i="6" s="1"/>
  <c r="L412" i="6"/>
  <c r="R413" i="6" s="1"/>
  <c r="P412" i="6"/>
  <c r="S408" i="6"/>
  <c r="J404" i="6"/>
  <c r="N404" i="6"/>
  <c r="T405" i="6" s="1"/>
  <c r="K404" i="6"/>
  <c r="U404" i="6" s="1"/>
  <c r="O404" i="6"/>
  <c r="U405" i="6" s="1"/>
  <c r="G405" i="6"/>
  <c r="H404" i="6"/>
  <c r="L404" i="6"/>
  <c r="P404" i="6"/>
  <c r="S400" i="6"/>
  <c r="S394" i="6"/>
  <c r="J390" i="6"/>
  <c r="N390" i="6"/>
  <c r="K390" i="6"/>
  <c r="U390" i="6" s="1"/>
  <c r="O390" i="6"/>
  <c r="U391" i="6" s="1"/>
  <c r="G391" i="6"/>
  <c r="H390" i="6"/>
  <c r="R390" i="6" s="1"/>
  <c r="L390" i="6"/>
  <c r="R391" i="6" s="1"/>
  <c r="P390" i="6"/>
  <c r="J382" i="6"/>
  <c r="T382" i="6" s="1"/>
  <c r="N382" i="6"/>
  <c r="T383" i="6" s="1"/>
  <c r="K382" i="6"/>
  <c r="U382" i="6" s="1"/>
  <c r="O382" i="6"/>
  <c r="G383" i="6"/>
  <c r="H382" i="6"/>
  <c r="R382" i="6" s="1"/>
  <c r="L382" i="6"/>
  <c r="P382" i="6"/>
  <c r="S378" i="6"/>
  <c r="J374" i="6"/>
  <c r="T374" i="6" s="1"/>
  <c r="N374" i="6"/>
  <c r="K374" i="6"/>
  <c r="U374" i="6" s="1"/>
  <c r="O374" i="6"/>
  <c r="U375" i="6" s="1"/>
  <c r="G375" i="6"/>
  <c r="H374" i="6"/>
  <c r="R374" i="6" s="1"/>
  <c r="L374" i="6"/>
  <c r="R375" i="6" s="1"/>
  <c r="P374" i="6"/>
  <c r="S370" i="6"/>
  <c r="J366" i="6"/>
  <c r="T366" i="6" s="1"/>
  <c r="N366" i="6"/>
  <c r="T367" i="6" s="1"/>
  <c r="K366" i="6"/>
  <c r="U366" i="6" s="1"/>
  <c r="O366" i="6"/>
  <c r="U367" i="6" s="1"/>
  <c r="G367" i="6"/>
  <c r="H366" i="6"/>
  <c r="R366" i="6" s="1"/>
  <c r="L366" i="6"/>
  <c r="P366" i="6"/>
  <c r="S362" i="6"/>
  <c r="J358" i="6"/>
  <c r="T358" i="6" s="1"/>
  <c r="N358" i="6"/>
  <c r="K358" i="6"/>
  <c r="U358" i="6" s="1"/>
  <c r="O358" i="6"/>
  <c r="U359" i="6" s="1"/>
  <c r="G359" i="6"/>
  <c r="H358" i="6"/>
  <c r="L358" i="6"/>
  <c r="R359" i="6" s="1"/>
  <c r="P358" i="6"/>
  <c r="H237" i="6"/>
  <c r="L237" i="6"/>
  <c r="P237" i="6"/>
  <c r="G236" i="6"/>
  <c r="I237" i="6"/>
  <c r="N237" i="6"/>
  <c r="K237" i="6"/>
  <c r="M237" i="6"/>
  <c r="J237" i="6"/>
  <c r="O237" i="6"/>
  <c r="U236" i="6" s="1"/>
  <c r="J349" i="6"/>
  <c r="N349" i="6"/>
  <c r="J348" i="6"/>
  <c r="N348" i="6"/>
  <c r="G344" i="6"/>
  <c r="I321" i="6"/>
  <c r="S321" i="6" s="1"/>
  <c r="M321" i="6"/>
  <c r="S320" i="6" s="1"/>
  <c r="J321" i="6"/>
  <c r="N321" i="6"/>
  <c r="T320" i="6" s="1"/>
  <c r="L321" i="6"/>
  <c r="R320" i="6" s="1"/>
  <c r="H321" i="6"/>
  <c r="R321" i="6" s="1"/>
  <c r="P321" i="6"/>
  <c r="G320" i="6"/>
  <c r="O317" i="6"/>
  <c r="U316" i="6" s="1"/>
  <c r="G316" i="6"/>
  <c r="U315" i="6"/>
  <c r="R310" i="6"/>
  <c r="R300" i="6"/>
  <c r="R298" i="6"/>
  <c r="R290" i="6"/>
  <c r="R266" i="6"/>
  <c r="U247" i="6"/>
  <c r="G430" i="6"/>
  <c r="G428" i="6"/>
  <c r="G426" i="6"/>
  <c r="G424" i="6"/>
  <c r="G422" i="6"/>
  <c r="G420" i="6"/>
  <c r="G418" i="6"/>
  <c r="G416" i="6"/>
  <c r="G414" i="6"/>
  <c r="G412" i="6"/>
  <c r="G410" i="6"/>
  <c r="G408" i="6"/>
  <c r="G406" i="6"/>
  <c r="G404" i="6"/>
  <c r="G402" i="6"/>
  <c r="G400" i="6"/>
  <c r="G398" i="6"/>
  <c r="G396" i="6"/>
  <c r="J354" i="6"/>
  <c r="N354" i="6"/>
  <c r="T355" i="6" s="1"/>
  <c r="M353" i="6"/>
  <c r="P352" i="6"/>
  <c r="P349" i="6"/>
  <c r="K349" i="6"/>
  <c r="M348" i="6"/>
  <c r="H348" i="6"/>
  <c r="R348" i="6" s="1"/>
  <c r="J347" i="6"/>
  <c r="N347" i="6"/>
  <c r="J346" i="6"/>
  <c r="N346" i="6"/>
  <c r="M345" i="6"/>
  <c r="S344" i="6" s="1"/>
  <c r="P344" i="6"/>
  <c r="R335" i="6"/>
  <c r="R330" i="6"/>
  <c r="I319" i="6"/>
  <c r="M319" i="6"/>
  <c r="J319" i="6"/>
  <c r="N319" i="6"/>
  <c r="L319" i="6"/>
  <c r="H319" i="6"/>
  <c r="P319" i="6"/>
  <c r="G318" i="6"/>
  <c r="I315" i="6"/>
  <c r="M315" i="6"/>
  <c r="S314" i="6" s="1"/>
  <c r="J315" i="6"/>
  <c r="T315" i="6" s="1"/>
  <c r="N315" i="6"/>
  <c r="T314" i="6" s="1"/>
  <c r="G314" i="6"/>
  <c r="H315" i="6"/>
  <c r="R315" i="6" s="1"/>
  <c r="P315" i="6"/>
  <c r="L315" i="6"/>
  <c r="I279" i="6"/>
  <c r="M279" i="6"/>
  <c r="J279" i="6"/>
  <c r="N279" i="6"/>
  <c r="T278" i="6" s="1"/>
  <c r="H279" i="6"/>
  <c r="P279" i="6"/>
  <c r="K279" i="6"/>
  <c r="U279" i="6" s="1"/>
  <c r="L279" i="6"/>
  <c r="R278" i="6" s="1"/>
  <c r="U278" i="6"/>
  <c r="G278" i="6"/>
  <c r="R277" i="6"/>
  <c r="H244" i="6"/>
  <c r="L244" i="6"/>
  <c r="P244" i="6"/>
  <c r="M244" i="6"/>
  <c r="N244" i="6"/>
  <c r="I244" i="6"/>
  <c r="S244" i="6" s="1"/>
  <c r="O244" i="6"/>
  <c r="G245" i="6"/>
  <c r="J244" i="6"/>
  <c r="K244" i="6"/>
  <c r="U244" i="6" s="1"/>
  <c r="N431" i="6"/>
  <c r="N429" i="6"/>
  <c r="N427" i="6"/>
  <c r="N425" i="6"/>
  <c r="N423" i="6"/>
  <c r="N421" i="6"/>
  <c r="N419" i="6"/>
  <c r="N417" i="6"/>
  <c r="N415" i="6"/>
  <c r="N413" i="6"/>
  <c r="N411" i="6"/>
  <c r="N409" i="6"/>
  <c r="N407" i="6"/>
  <c r="N405" i="6"/>
  <c r="N403" i="6"/>
  <c r="N401" i="6"/>
  <c r="N399" i="6"/>
  <c r="J353" i="6"/>
  <c r="N353" i="6"/>
  <c r="J352" i="6"/>
  <c r="N352" i="6"/>
  <c r="O349" i="6"/>
  <c r="U348" i="6" s="1"/>
  <c r="I349" i="6"/>
  <c r="L348" i="6"/>
  <c r="R349" i="6" s="1"/>
  <c r="G348" i="6"/>
  <c r="J345" i="6"/>
  <c r="N345" i="6"/>
  <c r="J344" i="6"/>
  <c r="N344" i="6"/>
  <c r="R334" i="6"/>
  <c r="I317" i="6"/>
  <c r="S317" i="6" s="1"/>
  <c r="M317" i="6"/>
  <c r="S316" i="6" s="1"/>
  <c r="J317" i="6"/>
  <c r="T317" i="6" s="1"/>
  <c r="N317" i="6"/>
  <c r="T316" i="6" s="1"/>
  <c r="L317" i="6"/>
  <c r="R316" i="6" s="1"/>
  <c r="H317" i="6"/>
  <c r="R317" i="6" s="1"/>
  <c r="P317" i="6"/>
  <c r="H214" i="6"/>
  <c r="L214" i="6"/>
  <c r="P214" i="6"/>
  <c r="K214" i="6"/>
  <c r="U214" i="6" s="1"/>
  <c r="G215" i="6"/>
  <c r="M214" i="6"/>
  <c r="S215" i="6" s="1"/>
  <c r="N214" i="6"/>
  <c r="T215" i="6" s="1"/>
  <c r="O214" i="6"/>
  <c r="U215" i="6" s="1"/>
  <c r="I214" i="6"/>
  <c r="S214" i="6" s="1"/>
  <c r="H209" i="6"/>
  <c r="L209" i="6"/>
  <c r="P209" i="6"/>
  <c r="K209" i="6"/>
  <c r="U209" i="6" s="1"/>
  <c r="J209" i="6"/>
  <c r="T209" i="6" s="1"/>
  <c r="M209" i="6"/>
  <c r="G208" i="6"/>
  <c r="I209" i="6"/>
  <c r="S209" i="6" s="1"/>
  <c r="N209" i="6"/>
  <c r="T208" i="6" s="1"/>
  <c r="O209" i="6"/>
  <c r="I339" i="6"/>
  <c r="S339" i="6" s="1"/>
  <c r="M339" i="6"/>
  <c r="S338" i="6" s="1"/>
  <c r="J339" i="6"/>
  <c r="T339" i="6" s="1"/>
  <c r="N339" i="6"/>
  <c r="T338" i="6" s="1"/>
  <c r="G338" i="6"/>
  <c r="I335" i="6"/>
  <c r="S335" i="6" s="1"/>
  <c r="M335" i="6"/>
  <c r="S334" i="6" s="1"/>
  <c r="J335" i="6"/>
  <c r="T335" i="6" s="1"/>
  <c r="N335" i="6"/>
  <c r="U334" i="6"/>
  <c r="G334" i="6"/>
  <c r="I331" i="6"/>
  <c r="M331" i="6"/>
  <c r="J331" i="6"/>
  <c r="N331" i="6"/>
  <c r="T330" i="6" s="1"/>
  <c r="I329" i="6"/>
  <c r="S329" i="6" s="1"/>
  <c r="M329" i="6"/>
  <c r="J329" i="6"/>
  <c r="N329" i="6"/>
  <c r="I327" i="6"/>
  <c r="S327" i="6" s="1"/>
  <c r="M327" i="6"/>
  <c r="S326" i="6" s="1"/>
  <c r="J327" i="6"/>
  <c r="N327" i="6"/>
  <c r="I325" i="6"/>
  <c r="S325" i="6" s="1"/>
  <c r="M325" i="6"/>
  <c r="S324" i="6" s="1"/>
  <c r="J325" i="6"/>
  <c r="N325" i="6"/>
  <c r="T324" i="6" s="1"/>
  <c r="I323" i="6"/>
  <c r="S323" i="6" s="1"/>
  <c r="M323" i="6"/>
  <c r="J323" i="6"/>
  <c r="T323" i="6" s="1"/>
  <c r="N323" i="6"/>
  <c r="T322" i="6" s="1"/>
  <c r="U320" i="6"/>
  <c r="U318" i="6"/>
  <c r="I313" i="6"/>
  <c r="S313" i="6" s="1"/>
  <c r="M313" i="6"/>
  <c r="S312" i="6" s="1"/>
  <c r="J313" i="6"/>
  <c r="T313" i="6" s="1"/>
  <c r="N313" i="6"/>
  <c r="U312" i="6"/>
  <c r="G312" i="6"/>
  <c r="K311" i="6"/>
  <c r="U311" i="6" s="1"/>
  <c r="K309" i="6"/>
  <c r="U309" i="6" s="1"/>
  <c r="K307" i="6"/>
  <c r="U307" i="6" s="1"/>
  <c r="K305" i="6"/>
  <c r="U305" i="6" s="1"/>
  <c r="K303" i="6"/>
  <c r="U303" i="6" s="1"/>
  <c r="K301" i="6"/>
  <c r="K299" i="6"/>
  <c r="U299" i="6" s="1"/>
  <c r="K297" i="6"/>
  <c r="U297" i="6" s="1"/>
  <c r="K295" i="6"/>
  <c r="U295" i="6" s="1"/>
  <c r="K293" i="6"/>
  <c r="K291" i="6"/>
  <c r="U291" i="6" s="1"/>
  <c r="I287" i="6"/>
  <c r="M287" i="6"/>
  <c r="J287" i="6"/>
  <c r="T287" i="6" s="1"/>
  <c r="N287" i="6"/>
  <c r="U286" i="6"/>
  <c r="P285" i="6"/>
  <c r="P283" i="6"/>
  <c r="P281" i="6"/>
  <c r="P277" i="6"/>
  <c r="P275" i="6"/>
  <c r="P273" i="6"/>
  <c r="U272" i="6"/>
  <c r="P271" i="6"/>
  <c r="U270" i="6"/>
  <c r="P269" i="6"/>
  <c r="H269" i="6"/>
  <c r="R269" i="6" s="1"/>
  <c r="K267" i="6"/>
  <c r="U267" i="6" s="1"/>
  <c r="K265" i="6"/>
  <c r="U265" i="6" s="1"/>
  <c r="I261" i="6"/>
  <c r="S261" i="6" s="1"/>
  <c r="M261" i="6"/>
  <c r="S260" i="6" s="1"/>
  <c r="J261" i="6"/>
  <c r="N261" i="6"/>
  <c r="I259" i="6"/>
  <c r="S259" i="6" s="1"/>
  <c r="M259" i="6"/>
  <c r="S258" i="6" s="1"/>
  <c r="J259" i="6"/>
  <c r="N259" i="6"/>
  <c r="T258" i="6" s="1"/>
  <c r="I257" i="6"/>
  <c r="M257" i="6"/>
  <c r="S256" i="6" s="1"/>
  <c r="J257" i="6"/>
  <c r="N257" i="6"/>
  <c r="T256" i="6" s="1"/>
  <c r="I255" i="6"/>
  <c r="M255" i="6"/>
  <c r="S254" i="6" s="1"/>
  <c r="J255" i="6"/>
  <c r="N255" i="6"/>
  <c r="T254" i="6" s="1"/>
  <c r="I253" i="6"/>
  <c r="S253" i="6" s="1"/>
  <c r="M253" i="6"/>
  <c r="S252" i="6" s="1"/>
  <c r="J253" i="6"/>
  <c r="N253" i="6"/>
  <c r="T252" i="6" s="1"/>
  <c r="G250" i="6"/>
  <c r="I251" i="6"/>
  <c r="S251" i="6" s="1"/>
  <c r="M251" i="6"/>
  <c r="J251" i="6"/>
  <c r="N251" i="6"/>
  <c r="T250" i="6" s="1"/>
  <c r="H246" i="6"/>
  <c r="L246" i="6"/>
  <c r="P246" i="6"/>
  <c r="K246" i="6"/>
  <c r="U246" i="6" s="1"/>
  <c r="G247" i="6"/>
  <c r="M246" i="6"/>
  <c r="N246" i="6"/>
  <c r="T247" i="6" s="1"/>
  <c r="H241" i="6"/>
  <c r="L241" i="6"/>
  <c r="P241" i="6"/>
  <c r="K241" i="6"/>
  <c r="U241" i="6" s="1"/>
  <c r="J241" i="6"/>
  <c r="T241" i="6" s="1"/>
  <c r="M241" i="6"/>
  <c r="S240" i="6" s="1"/>
  <c r="H236" i="6"/>
  <c r="L236" i="6"/>
  <c r="P236" i="6"/>
  <c r="M236" i="6"/>
  <c r="I236" i="6"/>
  <c r="O236" i="6"/>
  <c r="J236" i="6"/>
  <c r="N235" i="6"/>
  <c r="T234" i="6" s="1"/>
  <c r="H217" i="6"/>
  <c r="L217" i="6"/>
  <c r="P217" i="6"/>
  <c r="K217" i="6"/>
  <c r="I217" i="6"/>
  <c r="O217" i="6"/>
  <c r="U216" i="6" s="1"/>
  <c r="J217" i="6"/>
  <c r="T217" i="6" s="1"/>
  <c r="G216" i="6"/>
  <c r="J212" i="6"/>
  <c r="H211" i="6"/>
  <c r="L211" i="6"/>
  <c r="P211" i="6"/>
  <c r="J211" i="6"/>
  <c r="O211" i="6"/>
  <c r="G210" i="6"/>
  <c r="I211" i="6"/>
  <c r="K211" i="6"/>
  <c r="T205" i="6"/>
  <c r="H189" i="6"/>
  <c r="L189" i="6"/>
  <c r="P189" i="6"/>
  <c r="G188" i="6"/>
  <c r="I189" i="6"/>
  <c r="N189" i="6"/>
  <c r="J189" i="6"/>
  <c r="O189" i="6"/>
  <c r="K189" i="6"/>
  <c r="U189" i="6" s="1"/>
  <c r="M189" i="6"/>
  <c r="H188" i="6"/>
  <c r="L188" i="6"/>
  <c r="P188" i="6"/>
  <c r="M188" i="6"/>
  <c r="I188" i="6"/>
  <c r="N188" i="6"/>
  <c r="J188" i="6"/>
  <c r="K188" i="6"/>
  <c r="R288" i="6"/>
  <c r="I285" i="6"/>
  <c r="M285" i="6"/>
  <c r="S284" i="6" s="1"/>
  <c r="J285" i="6"/>
  <c r="N285" i="6"/>
  <c r="T284" i="6" s="1"/>
  <c r="I283" i="6"/>
  <c r="M283" i="6"/>
  <c r="S282" i="6" s="1"/>
  <c r="J283" i="6"/>
  <c r="N283" i="6"/>
  <c r="T282" i="6" s="1"/>
  <c r="I281" i="6"/>
  <c r="S281" i="6" s="1"/>
  <c r="M281" i="6"/>
  <c r="J281" i="6"/>
  <c r="T281" i="6" s="1"/>
  <c r="N281" i="6"/>
  <c r="T280" i="6" s="1"/>
  <c r="G280" i="6"/>
  <c r="I277" i="6"/>
  <c r="S277" i="6" s="1"/>
  <c r="M277" i="6"/>
  <c r="J277" i="6"/>
  <c r="N277" i="6"/>
  <c r="I275" i="6"/>
  <c r="S275" i="6" s="1"/>
  <c r="M275" i="6"/>
  <c r="S274" i="6" s="1"/>
  <c r="J275" i="6"/>
  <c r="N275" i="6"/>
  <c r="T274" i="6" s="1"/>
  <c r="I273" i="6"/>
  <c r="S273" i="6" s="1"/>
  <c r="M273" i="6"/>
  <c r="S272" i="6" s="1"/>
  <c r="J273" i="6"/>
  <c r="N273" i="6"/>
  <c r="T272" i="6" s="1"/>
  <c r="I271" i="6"/>
  <c r="S271" i="6" s="1"/>
  <c r="M271" i="6"/>
  <c r="J271" i="6"/>
  <c r="N271" i="6"/>
  <c r="I269" i="6"/>
  <c r="M269" i="6"/>
  <c r="S268" i="6" s="1"/>
  <c r="J269" i="6"/>
  <c r="T269" i="6" s="1"/>
  <c r="N269" i="6"/>
  <c r="R260" i="6"/>
  <c r="R256" i="6"/>
  <c r="H243" i="6"/>
  <c r="L243" i="6"/>
  <c r="P243" i="6"/>
  <c r="J243" i="6"/>
  <c r="O243" i="6"/>
  <c r="U242" i="6" s="1"/>
  <c r="G242" i="6"/>
  <c r="I243" i="6"/>
  <c r="S243" i="6" s="1"/>
  <c r="K243" i="6"/>
  <c r="H238" i="6"/>
  <c r="L238" i="6"/>
  <c r="P238" i="6"/>
  <c r="K238" i="6"/>
  <c r="G239" i="6"/>
  <c r="N238" i="6"/>
  <c r="T239" i="6" s="1"/>
  <c r="I238" i="6"/>
  <c r="S238" i="6" s="1"/>
  <c r="O238" i="6"/>
  <c r="U239" i="6" s="1"/>
  <c r="H213" i="6"/>
  <c r="L213" i="6"/>
  <c r="P213" i="6"/>
  <c r="G212" i="6"/>
  <c r="I213" i="6"/>
  <c r="N213" i="6"/>
  <c r="J213" i="6"/>
  <c r="K213" i="6"/>
  <c r="H210" i="6"/>
  <c r="L210" i="6"/>
  <c r="P210" i="6"/>
  <c r="I210" i="6"/>
  <c r="S210" i="6" s="1"/>
  <c r="N210" i="6"/>
  <c r="O210" i="6"/>
  <c r="J210" i="6"/>
  <c r="T210" i="6" s="1"/>
  <c r="I333" i="6"/>
  <c r="S333" i="6" s="1"/>
  <c r="M333" i="6"/>
  <c r="S332" i="6" s="1"/>
  <c r="J333" i="6"/>
  <c r="T333" i="6" s="1"/>
  <c r="N333" i="6"/>
  <c r="T332" i="6" s="1"/>
  <c r="G332" i="6"/>
  <c r="I311" i="6"/>
  <c r="M311" i="6"/>
  <c r="J311" i="6"/>
  <c r="N311" i="6"/>
  <c r="T310" i="6" s="1"/>
  <c r="I309" i="6"/>
  <c r="M309" i="6"/>
  <c r="S308" i="6" s="1"/>
  <c r="J309" i="6"/>
  <c r="N309" i="6"/>
  <c r="T308" i="6" s="1"/>
  <c r="I307" i="6"/>
  <c r="M307" i="6"/>
  <c r="S306" i="6" s="1"/>
  <c r="J307" i="6"/>
  <c r="N307" i="6"/>
  <c r="T306" i="6" s="1"/>
  <c r="I305" i="6"/>
  <c r="S305" i="6" s="1"/>
  <c r="M305" i="6"/>
  <c r="S304" i="6" s="1"/>
  <c r="J305" i="6"/>
  <c r="N305" i="6"/>
  <c r="T304" i="6" s="1"/>
  <c r="I303" i="6"/>
  <c r="M303" i="6"/>
  <c r="J303" i="6"/>
  <c r="N303" i="6"/>
  <c r="T302" i="6" s="1"/>
  <c r="I301" i="6"/>
  <c r="M301" i="6"/>
  <c r="S300" i="6" s="1"/>
  <c r="J301" i="6"/>
  <c r="N301" i="6"/>
  <c r="I299" i="6"/>
  <c r="M299" i="6"/>
  <c r="S298" i="6" s="1"/>
  <c r="J299" i="6"/>
  <c r="N299" i="6"/>
  <c r="I297" i="6"/>
  <c r="M297" i="6"/>
  <c r="S296" i="6" s="1"/>
  <c r="J297" i="6"/>
  <c r="N297" i="6"/>
  <c r="T296" i="6" s="1"/>
  <c r="I295" i="6"/>
  <c r="M295" i="6"/>
  <c r="J295" i="6"/>
  <c r="N295" i="6"/>
  <c r="T294" i="6" s="1"/>
  <c r="I293" i="6"/>
  <c r="S293" i="6" s="1"/>
  <c r="M293" i="6"/>
  <c r="S292" i="6" s="1"/>
  <c r="J293" i="6"/>
  <c r="N293" i="6"/>
  <c r="I291" i="6"/>
  <c r="M291" i="6"/>
  <c r="J291" i="6"/>
  <c r="N291" i="6"/>
  <c r="I289" i="6"/>
  <c r="S289" i="6" s="1"/>
  <c r="M289" i="6"/>
  <c r="S288" i="6" s="1"/>
  <c r="J289" i="6"/>
  <c r="T289" i="6" s="1"/>
  <c r="N289" i="6"/>
  <c r="T288" i="6" s="1"/>
  <c r="U288" i="6"/>
  <c r="G288" i="6"/>
  <c r="R286" i="6"/>
  <c r="L285" i="6"/>
  <c r="L283" i="6"/>
  <c r="R282" i="6" s="1"/>
  <c r="L281" i="6"/>
  <c r="R280" i="6" s="1"/>
  <c r="L277" i="6"/>
  <c r="R276" i="6" s="1"/>
  <c r="L275" i="6"/>
  <c r="L273" i="6"/>
  <c r="R272" i="6" s="1"/>
  <c r="L271" i="6"/>
  <c r="R270" i="6" s="1"/>
  <c r="L269" i="6"/>
  <c r="R268" i="6" s="1"/>
  <c r="I267" i="6"/>
  <c r="M267" i="6"/>
  <c r="J267" i="6"/>
  <c r="N267" i="6"/>
  <c r="T266" i="6" s="1"/>
  <c r="I265" i="6"/>
  <c r="M265" i="6"/>
  <c r="J265" i="6"/>
  <c r="N265" i="6"/>
  <c r="T264" i="6" s="1"/>
  <c r="I263" i="6"/>
  <c r="S263" i="6" s="1"/>
  <c r="M263" i="6"/>
  <c r="S262" i="6" s="1"/>
  <c r="J263" i="6"/>
  <c r="T263" i="6" s="1"/>
  <c r="N263" i="6"/>
  <c r="T262" i="6" s="1"/>
  <c r="U262" i="6"/>
  <c r="G262" i="6"/>
  <c r="H245" i="6"/>
  <c r="L245" i="6"/>
  <c r="P245" i="6"/>
  <c r="G244" i="6"/>
  <c r="I245" i="6"/>
  <c r="N245" i="6"/>
  <c r="J245" i="6"/>
  <c r="K245" i="6"/>
  <c r="H242" i="6"/>
  <c r="L242" i="6"/>
  <c r="P242" i="6"/>
  <c r="I242" i="6"/>
  <c r="S242" i="6" s="1"/>
  <c r="N242" i="6"/>
  <c r="O242" i="6"/>
  <c r="J242" i="6"/>
  <c r="T242" i="6" s="1"/>
  <c r="J238" i="6"/>
  <c r="T238" i="6" s="1"/>
  <c r="H235" i="6"/>
  <c r="L235" i="6"/>
  <c r="P235" i="6"/>
  <c r="J235" i="6"/>
  <c r="O235" i="6"/>
  <c r="U234" i="6" s="1"/>
  <c r="K235" i="6"/>
  <c r="U235" i="6" s="1"/>
  <c r="M235" i="6"/>
  <c r="T221" i="6"/>
  <c r="H218" i="6"/>
  <c r="L218" i="6"/>
  <c r="P218" i="6"/>
  <c r="I218" i="6"/>
  <c r="S218" i="6" s="1"/>
  <c r="N218" i="6"/>
  <c r="M218" i="6"/>
  <c r="G219" i="6"/>
  <c r="O218" i="6"/>
  <c r="U219" i="6" s="1"/>
  <c r="H212" i="6"/>
  <c r="L212" i="6"/>
  <c r="P212" i="6"/>
  <c r="M212" i="6"/>
  <c r="N212" i="6"/>
  <c r="I212" i="6"/>
  <c r="S212" i="6" s="1"/>
  <c r="O212" i="6"/>
  <c r="H190" i="6"/>
  <c r="L190" i="6"/>
  <c r="P190" i="6"/>
  <c r="K190" i="6"/>
  <c r="U190" i="6" s="1"/>
  <c r="G191" i="6"/>
  <c r="M190" i="6"/>
  <c r="S191" i="6" s="1"/>
  <c r="N190" i="6"/>
  <c r="T191" i="6" s="1"/>
  <c r="O190" i="6"/>
  <c r="I190" i="6"/>
  <c r="S190" i="6" s="1"/>
  <c r="J169" i="6"/>
  <c r="N169" i="6"/>
  <c r="G168" i="6"/>
  <c r="I169" i="6"/>
  <c r="O169" i="6"/>
  <c r="U168" i="6" s="1"/>
  <c r="K169" i="6"/>
  <c r="P169" i="6"/>
  <c r="L169" i="6"/>
  <c r="M169" i="6"/>
  <c r="H169" i="6"/>
  <c r="H206" i="6"/>
  <c r="L206" i="6"/>
  <c r="P206" i="6"/>
  <c r="K206" i="6"/>
  <c r="U206" i="6" s="1"/>
  <c r="G207" i="6"/>
  <c r="H205" i="6"/>
  <c r="L205" i="6"/>
  <c r="P205" i="6"/>
  <c r="G204" i="6"/>
  <c r="I205" i="6"/>
  <c r="N205" i="6"/>
  <c r="H204" i="6"/>
  <c r="L204" i="6"/>
  <c r="P204" i="6"/>
  <c r="M204" i="6"/>
  <c r="H203" i="6"/>
  <c r="L203" i="6"/>
  <c r="P203" i="6"/>
  <c r="J203" i="6"/>
  <c r="O203" i="6"/>
  <c r="U202" i="6" s="1"/>
  <c r="H198" i="6"/>
  <c r="L198" i="6"/>
  <c r="P198" i="6"/>
  <c r="K198" i="6"/>
  <c r="U198" i="6" s="1"/>
  <c r="G199" i="6"/>
  <c r="M198" i="6"/>
  <c r="S199" i="6" s="1"/>
  <c r="H197" i="6"/>
  <c r="L197" i="6"/>
  <c r="P197" i="6"/>
  <c r="G196" i="6"/>
  <c r="I197" i="6"/>
  <c r="N197" i="6"/>
  <c r="J197" i="6"/>
  <c r="O197" i="6"/>
  <c r="H196" i="6"/>
  <c r="L196" i="6"/>
  <c r="P196" i="6"/>
  <c r="M196" i="6"/>
  <c r="I196" i="6"/>
  <c r="N196" i="6"/>
  <c r="H195" i="6"/>
  <c r="L195" i="6"/>
  <c r="P195" i="6"/>
  <c r="J195" i="6"/>
  <c r="O195" i="6"/>
  <c r="K195" i="6"/>
  <c r="U195" i="6" s="1"/>
  <c r="G194" i="6"/>
  <c r="K178" i="6"/>
  <c r="O178" i="6"/>
  <c r="U179" i="6" s="1"/>
  <c r="G179" i="6"/>
  <c r="H178" i="6"/>
  <c r="L178" i="6"/>
  <c r="P178" i="6"/>
  <c r="I178" i="6"/>
  <c r="S178" i="6" s="1"/>
  <c r="J178" i="6"/>
  <c r="T178" i="6" s="1"/>
  <c r="J171" i="6"/>
  <c r="N171" i="6"/>
  <c r="H171" i="6"/>
  <c r="M171" i="6"/>
  <c r="S170" i="6" s="1"/>
  <c r="G170" i="6"/>
  <c r="I171" i="6"/>
  <c r="S171" i="6" s="1"/>
  <c r="O171" i="6"/>
  <c r="L171" i="6"/>
  <c r="P171" i="6"/>
  <c r="S160" i="6"/>
  <c r="J152" i="6"/>
  <c r="N152" i="6"/>
  <c r="T153" i="6" s="1"/>
  <c r="K152" i="6"/>
  <c r="U152" i="6" s="1"/>
  <c r="O152" i="6"/>
  <c r="U153" i="6" s="1"/>
  <c r="G153" i="6"/>
  <c r="M152" i="6"/>
  <c r="H152" i="6"/>
  <c r="P152" i="6"/>
  <c r="I152" i="6"/>
  <c r="S152" i="6" s="1"/>
  <c r="N330" i="6"/>
  <c r="N328" i="6"/>
  <c r="N326" i="6"/>
  <c r="N324" i="6"/>
  <c r="N320" i="6"/>
  <c r="N318" i="6"/>
  <c r="N310" i="6"/>
  <c r="N308" i="6"/>
  <c r="N306" i="6"/>
  <c r="N304" i="6"/>
  <c r="N302" i="6"/>
  <c r="N300" i="6"/>
  <c r="N298" i="6"/>
  <c r="N296" i="6"/>
  <c r="N294" i="6"/>
  <c r="N292" i="6"/>
  <c r="N290" i="6"/>
  <c r="N284" i="6"/>
  <c r="N282" i="6"/>
  <c r="N276" i="6"/>
  <c r="N274" i="6"/>
  <c r="N272" i="6"/>
  <c r="N270" i="6"/>
  <c r="N266" i="6"/>
  <c r="N264" i="6"/>
  <c r="N260" i="6"/>
  <c r="N258" i="6"/>
  <c r="N256" i="6"/>
  <c r="N254" i="6"/>
  <c r="N252" i="6"/>
  <c r="U240" i="6"/>
  <c r="H234" i="6"/>
  <c r="L234" i="6"/>
  <c r="P234" i="6"/>
  <c r="I234" i="6"/>
  <c r="N234" i="6"/>
  <c r="H233" i="6"/>
  <c r="L233" i="6"/>
  <c r="P233" i="6"/>
  <c r="K233" i="6"/>
  <c r="U233" i="6" s="1"/>
  <c r="G232" i="6"/>
  <c r="T230" i="6"/>
  <c r="H230" i="6"/>
  <c r="L230" i="6"/>
  <c r="P230" i="6"/>
  <c r="K230" i="6"/>
  <c r="U230" i="6" s="1"/>
  <c r="G231" i="6"/>
  <c r="H229" i="6"/>
  <c r="L229" i="6"/>
  <c r="P229" i="6"/>
  <c r="G228" i="6"/>
  <c r="I229" i="6"/>
  <c r="N229" i="6"/>
  <c r="T228" i="6" s="1"/>
  <c r="H228" i="6"/>
  <c r="L228" i="6"/>
  <c r="P228" i="6"/>
  <c r="M228" i="6"/>
  <c r="G227" i="6"/>
  <c r="H227" i="6"/>
  <c r="L227" i="6"/>
  <c r="P227" i="6"/>
  <c r="J227" i="6"/>
  <c r="O227" i="6"/>
  <c r="U226" i="6" s="1"/>
  <c r="O225" i="6"/>
  <c r="I219" i="6"/>
  <c r="O206" i="6"/>
  <c r="U207" i="6" s="1"/>
  <c r="I206" i="6"/>
  <c r="S206" i="6" s="1"/>
  <c r="M205" i="6"/>
  <c r="J204" i="6"/>
  <c r="M203" i="6"/>
  <c r="H202" i="6"/>
  <c r="L202" i="6"/>
  <c r="P202" i="6"/>
  <c r="I202" i="6"/>
  <c r="N202" i="6"/>
  <c r="I198" i="6"/>
  <c r="S198" i="6" s="1"/>
  <c r="K196" i="6"/>
  <c r="N195" i="6"/>
  <c r="T194" i="6" s="1"/>
  <c r="K186" i="6"/>
  <c r="U186" i="6" s="1"/>
  <c r="O186" i="6"/>
  <c r="U187" i="6" s="1"/>
  <c r="G187" i="6"/>
  <c r="H186" i="6"/>
  <c r="L186" i="6"/>
  <c r="P186" i="6"/>
  <c r="I186" i="6"/>
  <c r="S186" i="6" s="1"/>
  <c r="J186" i="6"/>
  <c r="T186" i="6" s="1"/>
  <c r="N178" i="6"/>
  <c r="T179" i="6" s="1"/>
  <c r="J168" i="6"/>
  <c r="N168" i="6"/>
  <c r="L168" i="6"/>
  <c r="H168" i="6"/>
  <c r="M168" i="6"/>
  <c r="P168" i="6"/>
  <c r="I168" i="6"/>
  <c r="S249" i="6"/>
  <c r="S248" i="6"/>
  <c r="U232" i="6"/>
  <c r="H226" i="6"/>
  <c r="L226" i="6"/>
  <c r="P226" i="6"/>
  <c r="I226" i="6"/>
  <c r="S226" i="6" s="1"/>
  <c r="N226" i="6"/>
  <c r="H225" i="6"/>
  <c r="L225" i="6"/>
  <c r="P225" i="6"/>
  <c r="K225" i="6"/>
  <c r="U225" i="6" s="1"/>
  <c r="G224" i="6"/>
  <c r="H222" i="6"/>
  <c r="L222" i="6"/>
  <c r="P222" i="6"/>
  <c r="K222" i="6"/>
  <c r="U222" i="6" s="1"/>
  <c r="G223" i="6"/>
  <c r="H221" i="6"/>
  <c r="L221" i="6"/>
  <c r="P221" i="6"/>
  <c r="G220" i="6"/>
  <c r="I221" i="6"/>
  <c r="N221" i="6"/>
  <c r="T220" i="6" s="1"/>
  <c r="H220" i="6"/>
  <c r="L220" i="6"/>
  <c r="P220" i="6"/>
  <c r="M220" i="6"/>
  <c r="H219" i="6"/>
  <c r="L219" i="6"/>
  <c r="P219" i="6"/>
  <c r="J219" i="6"/>
  <c r="O219" i="6"/>
  <c r="U218" i="6" s="1"/>
  <c r="N206" i="6"/>
  <c r="K205" i="6"/>
  <c r="O204" i="6"/>
  <c r="I204" i="6"/>
  <c r="K203" i="6"/>
  <c r="U203" i="6" s="1"/>
  <c r="J202" i="6"/>
  <c r="T202" i="6" s="1"/>
  <c r="O198" i="6"/>
  <c r="U199" i="6" s="1"/>
  <c r="M197" i="6"/>
  <c r="J196" i="6"/>
  <c r="M195" i="6"/>
  <c r="T193" i="6"/>
  <c r="N186" i="6"/>
  <c r="T187" i="6" s="1"/>
  <c r="K184" i="6"/>
  <c r="U184" i="6" s="1"/>
  <c r="O184" i="6"/>
  <c r="U185" i="6" s="1"/>
  <c r="G185" i="6"/>
  <c r="H184" i="6"/>
  <c r="L184" i="6"/>
  <c r="P184" i="6"/>
  <c r="N184" i="6"/>
  <c r="T185" i="6" s="1"/>
  <c r="I184" i="6"/>
  <c r="S184" i="6" s="1"/>
  <c r="M178" i="6"/>
  <c r="J170" i="6"/>
  <c r="N170" i="6"/>
  <c r="K170" i="6"/>
  <c r="P170" i="6"/>
  <c r="L170" i="6"/>
  <c r="O170" i="6"/>
  <c r="U171" i="6" s="1"/>
  <c r="H170" i="6"/>
  <c r="O168" i="6"/>
  <c r="L152" i="6"/>
  <c r="R153" i="6" s="1"/>
  <c r="R134" i="6"/>
  <c r="H201" i="6"/>
  <c r="L201" i="6"/>
  <c r="P201" i="6"/>
  <c r="H194" i="6"/>
  <c r="L194" i="6"/>
  <c r="P194" i="6"/>
  <c r="H193" i="6"/>
  <c r="L193" i="6"/>
  <c r="P193" i="6"/>
  <c r="S187" i="6"/>
  <c r="T181" i="6"/>
  <c r="K180" i="6"/>
  <c r="U180" i="6" s="1"/>
  <c r="O180" i="6"/>
  <c r="U181" i="6" s="1"/>
  <c r="G181" i="6"/>
  <c r="H180" i="6"/>
  <c r="L180" i="6"/>
  <c r="P180" i="6"/>
  <c r="J176" i="6"/>
  <c r="N176" i="6"/>
  <c r="T177" i="6" s="1"/>
  <c r="L176" i="6"/>
  <c r="G177" i="6"/>
  <c r="H176" i="6"/>
  <c r="M176" i="6"/>
  <c r="S177" i="6" s="1"/>
  <c r="R175" i="6"/>
  <c r="J162" i="6"/>
  <c r="N162" i="6"/>
  <c r="K162" i="6"/>
  <c r="P162" i="6"/>
  <c r="L162" i="6"/>
  <c r="J160" i="6"/>
  <c r="N160" i="6"/>
  <c r="L160" i="6"/>
  <c r="R161" i="6" s="1"/>
  <c r="H160" i="6"/>
  <c r="R160" i="6" s="1"/>
  <c r="M160" i="6"/>
  <c r="J154" i="6"/>
  <c r="N154" i="6"/>
  <c r="T155" i="6" s="1"/>
  <c r="K154" i="6"/>
  <c r="U154" i="6" s="1"/>
  <c r="O154" i="6"/>
  <c r="U155" i="6" s="1"/>
  <c r="G155" i="6"/>
  <c r="H154" i="6"/>
  <c r="R154" i="6" s="1"/>
  <c r="P154" i="6"/>
  <c r="I154" i="6"/>
  <c r="S154" i="6" s="1"/>
  <c r="K118" i="6"/>
  <c r="U118" i="6" s="1"/>
  <c r="O118" i="6"/>
  <c r="U119" i="6" s="1"/>
  <c r="L118" i="6"/>
  <c r="R119" i="6" s="1"/>
  <c r="H118" i="6"/>
  <c r="R118" i="6" s="1"/>
  <c r="M118" i="6"/>
  <c r="S119" i="6" s="1"/>
  <c r="I118" i="6"/>
  <c r="S118" i="6" s="1"/>
  <c r="N118" i="6"/>
  <c r="T119" i="6" s="1"/>
  <c r="G119" i="6"/>
  <c r="J118" i="6"/>
  <c r="T118" i="6" s="1"/>
  <c r="K114" i="6"/>
  <c r="U114" i="6" s="1"/>
  <c r="O114" i="6"/>
  <c r="G115" i="6"/>
  <c r="L114" i="6"/>
  <c r="R115" i="6" s="1"/>
  <c r="H114" i="6"/>
  <c r="R114" i="6" s="1"/>
  <c r="M114" i="6"/>
  <c r="S115" i="6" s="1"/>
  <c r="I114" i="6"/>
  <c r="N114" i="6"/>
  <c r="T115" i="6" s="1"/>
  <c r="J114" i="6"/>
  <c r="T114" i="6" s="1"/>
  <c r="H248" i="6"/>
  <c r="R248" i="6" s="1"/>
  <c r="L248" i="6"/>
  <c r="R249" i="6" s="1"/>
  <c r="H247" i="6"/>
  <c r="L247" i="6"/>
  <c r="P247" i="6"/>
  <c r="T240" i="6"/>
  <c r="H240" i="6"/>
  <c r="L240" i="6"/>
  <c r="P240" i="6"/>
  <c r="H239" i="6"/>
  <c r="L239" i="6"/>
  <c r="P239" i="6"/>
  <c r="H232" i="6"/>
  <c r="L232" i="6"/>
  <c r="P232" i="6"/>
  <c r="H231" i="6"/>
  <c r="L231" i="6"/>
  <c r="P231" i="6"/>
  <c r="H224" i="6"/>
  <c r="L224" i="6"/>
  <c r="P224" i="6"/>
  <c r="H223" i="6"/>
  <c r="L223" i="6"/>
  <c r="P223" i="6"/>
  <c r="T216" i="6"/>
  <c r="H216" i="6"/>
  <c r="L216" i="6"/>
  <c r="P216" i="6"/>
  <c r="H215" i="6"/>
  <c r="L215" i="6"/>
  <c r="P215" i="6"/>
  <c r="H208" i="6"/>
  <c r="L208" i="6"/>
  <c r="P208" i="6"/>
  <c r="H207" i="6"/>
  <c r="L207" i="6"/>
  <c r="P207" i="6"/>
  <c r="K201" i="6"/>
  <c r="U201" i="6" s="1"/>
  <c r="H200" i="6"/>
  <c r="L200" i="6"/>
  <c r="P200" i="6"/>
  <c r="H199" i="6"/>
  <c r="L199" i="6"/>
  <c r="P199" i="6"/>
  <c r="N194" i="6"/>
  <c r="I194" i="6"/>
  <c r="K193" i="6"/>
  <c r="U193" i="6" s="1"/>
  <c r="H192" i="6"/>
  <c r="L192" i="6"/>
  <c r="P192" i="6"/>
  <c r="H191" i="6"/>
  <c r="L191" i="6"/>
  <c r="P191" i="6"/>
  <c r="K182" i="6"/>
  <c r="U182" i="6" s="1"/>
  <c r="O182" i="6"/>
  <c r="U183" i="6" s="1"/>
  <c r="G183" i="6"/>
  <c r="H182" i="6"/>
  <c r="L182" i="6"/>
  <c r="P182" i="6"/>
  <c r="J180" i="6"/>
  <c r="T180" i="6" s="1"/>
  <c r="K176" i="6"/>
  <c r="U172" i="6"/>
  <c r="R165" i="6"/>
  <c r="G163" i="6"/>
  <c r="J163" i="6"/>
  <c r="N163" i="6"/>
  <c r="H163" i="6"/>
  <c r="M163" i="6"/>
  <c r="G162" i="6"/>
  <c r="I163" i="6"/>
  <c r="O163" i="6"/>
  <c r="I162" i="6"/>
  <c r="G161" i="6"/>
  <c r="J161" i="6"/>
  <c r="N161" i="6"/>
  <c r="G160" i="6"/>
  <c r="I161" i="6"/>
  <c r="O161" i="6"/>
  <c r="K161" i="6"/>
  <c r="P161" i="6"/>
  <c r="K160" i="6"/>
  <c r="S158" i="6"/>
  <c r="M154" i="6"/>
  <c r="S155" i="6" s="1"/>
  <c r="P187" i="6"/>
  <c r="L187" i="6"/>
  <c r="H187" i="6"/>
  <c r="P185" i="6"/>
  <c r="L185" i="6"/>
  <c r="H185" i="6"/>
  <c r="P183" i="6"/>
  <c r="L183" i="6"/>
  <c r="H183" i="6"/>
  <c r="P181" i="6"/>
  <c r="L181" i="6"/>
  <c r="H181" i="6"/>
  <c r="P179" i="6"/>
  <c r="L179" i="6"/>
  <c r="H179" i="6"/>
  <c r="P177" i="6"/>
  <c r="L177" i="6"/>
  <c r="H177" i="6"/>
  <c r="J175" i="6"/>
  <c r="N175" i="6"/>
  <c r="J174" i="6"/>
  <c r="N174" i="6"/>
  <c r="M173" i="6"/>
  <c r="P172" i="6"/>
  <c r="J167" i="6"/>
  <c r="N167" i="6"/>
  <c r="J166" i="6"/>
  <c r="N166" i="6"/>
  <c r="M165" i="6"/>
  <c r="P164" i="6"/>
  <c r="J156" i="6"/>
  <c r="N156" i="6"/>
  <c r="T157" i="6" s="1"/>
  <c r="K156" i="6"/>
  <c r="U156" i="6" s="1"/>
  <c r="O156" i="6"/>
  <c r="U157" i="6" s="1"/>
  <c r="G157" i="6"/>
  <c r="J173" i="6"/>
  <c r="N173" i="6"/>
  <c r="J172" i="6"/>
  <c r="N172" i="6"/>
  <c r="J165" i="6"/>
  <c r="N165" i="6"/>
  <c r="J164" i="6"/>
  <c r="N164" i="6"/>
  <c r="J158" i="6"/>
  <c r="N158" i="6"/>
  <c r="T159" i="6" s="1"/>
  <c r="K158" i="6"/>
  <c r="U158" i="6" s="1"/>
  <c r="O158" i="6"/>
  <c r="U159" i="6" s="1"/>
  <c r="G159" i="6"/>
  <c r="S156" i="6"/>
  <c r="R155" i="6"/>
  <c r="R141" i="6"/>
  <c r="R137" i="6"/>
  <c r="R129" i="6"/>
  <c r="R128" i="6"/>
  <c r="R125" i="6"/>
  <c r="R124" i="6"/>
  <c r="R121" i="6"/>
  <c r="G158" i="6"/>
  <c r="G156" i="6"/>
  <c r="G154" i="6"/>
  <c r="G152" i="6"/>
  <c r="G151" i="6"/>
  <c r="O150" i="6"/>
  <c r="U151" i="6" s="1"/>
  <c r="K150" i="6"/>
  <c r="U150" i="6" s="1"/>
  <c r="G150" i="6"/>
  <c r="G149" i="6"/>
  <c r="O148" i="6"/>
  <c r="K148" i="6"/>
  <c r="U148" i="6" s="1"/>
  <c r="G148" i="6"/>
  <c r="G147" i="6"/>
  <c r="O146" i="6"/>
  <c r="U147" i="6" s="1"/>
  <c r="K146" i="6"/>
  <c r="U146" i="6" s="1"/>
  <c r="G146" i="6"/>
  <c r="G145" i="6"/>
  <c r="O144" i="6"/>
  <c r="U145" i="6" s="1"/>
  <c r="K144" i="6"/>
  <c r="G144" i="6"/>
  <c r="G143" i="6"/>
  <c r="O142" i="6"/>
  <c r="U143" i="6" s="1"/>
  <c r="K142" i="6"/>
  <c r="U142" i="6" s="1"/>
  <c r="G142" i="6"/>
  <c r="G141" i="6"/>
  <c r="O140" i="6"/>
  <c r="U141" i="6" s="1"/>
  <c r="K140" i="6"/>
  <c r="G139" i="6"/>
  <c r="O138" i="6"/>
  <c r="K138" i="6"/>
  <c r="G137" i="6"/>
  <c r="O136" i="6"/>
  <c r="K136" i="6"/>
  <c r="U136" i="6" s="1"/>
  <c r="G135" i="6"/>
  <c r="O134" i="6"/>
  <c r="K134" i="6"/>
  <c r="G133" i="6"/>
  <c r="O132" i="6"/>
  <c r="U133" i="6" s="1"/>
  <c r="K132" i="6"/>
  <c r="G131" i="6"/>
  <c r="O130" i="6"/>
  <c r="U131" i="6" s="1"/>
  <c r="K130" i="6"/>
  <c r="G129" i="6"/>
  <c r="O128" i="6"/>
  <c r="U129" i="6" s="1"/>
  <c r="K128" i="6"/>
  <c r="G127" i="6"/>
  <c r="O126" i="6"/>
  <c r="K126" i="6"/>
  <c r="U126" i="6" s="1"/>
  <c r="G125" i="6"/>
  <c r="O124" i="6"/>
  <c r="K124" i="6"/>
  <c r="U124" i="6" s="1"/>
  <c r="G123" i="6"/>
  <c r="O122" i="6"/>
  <c r="U123" i="6" s="1"/>
  <c r="K122" i="6"/>
  <c r="U122" i="6" s="1"/>
  <c r="G121" i="6"/>
  <c r="O120" i="6"/>
  <c r="U121" i="6" s="1"/>
  <c r="K120" i="6"/>
  <c r="S117" i="6"/>
  <c r="S113" i="6"/>
  <c r="N159" i="6"/>
  <c r="N157" i="6"/>
  <c r="N155" i="6"/>
  <c r="N153" i="6"/>
  <c r="N151" i="6"/>
  <c r="T150" i="6" s="1"/>
  <c r="N150" i="6"/>
  <c r="T151" i="6" s="1"/>
  <c r="N149" i="6"/>
  <c r="T148" i="6" s="1"/>
  <c r="N148" i="6"/>
  <c r="T149" i="6" s="1"/>
  <c r="N147" i="6"/>
  <c r="T146" i="6" s="1"/>
  <c r="N146" i="6"/>
  <c r="T147" i="6" s="1"/>
  <c r="N145" i="6"/>
  <c r="T144" i="6" s="1"/>
  <c r="N144" i="6"/>
  <c r="T145" i="6" s="1"/>
  <c r="N143" i="6"/>
  <c r="T142" i="6" s="1"/>
  <c r="N142" i="6"/>
  <c r="T143" i="6" s="1"/>
  <c r="N140" i="6"/>
  <c r="T141" i="6" s="1"/>
  <c r="N138" i="6"/>
  <c r="T139" i="6" s="1"/>
  <c r="N136" i="6"/>
  <c r="T137" i="6" s="1"/>
  <c r="N134" i="6"/>
  <c r="N132" i="6"/>
  <c r="N130" i="6"/>
  <c r="N128" i="6"/>
  <c r="T129" i="6" s="1"/>
  <c r="N126" i="6"/>
  <c r="T127" i="6" s="1"/>
  <c r="N124" i="6"/>
  <c r="T125" i="6" s="1"/>
  <c r="N122" i="6"/>
  <c r="N120" i="6"/>
  <c r="T121" i="6" s="1"/>
  <c r="K116" i="6"/>
  <c r="O116" i="6"/>
  <c r="U117" i="6" s="1"/>
  <c r="G117" i="6"/>
  <c r="R102" i="6"/>
  <c r="K90" i="6"/>
  <c r="U90" i="6" s="1"/>
  <c r="O90" i="6"/>
  <c r="G91" i="6"/>
  <c r="L90" i="6"/>
  <c r="R91" i="6" s="1"/>
  <c r="H90" i="6"/>
  <c r="M90" i="6"/>
  <c r="I90" i="6"/>
  <c r="N90" i="6"/>
  <c r="T91" i="6" s="1"/>
  <c r="R87" i="6"/>
  <c r="K94" i="6"/>
  <c r="O94" i="6"/>
  <c r="U95" i="6" s="1"/>
  <c r="G95" i="6"/>
  <c r="L94" i="6"/>
  <c r="R95" i="6" s="1"/>
  <c r="H94" i="6"/>
  <c r="M94" i="6"/>
  <c r="S95" i="6" s="1"/>
  <c r="I94" i="6"/>
  <c r="N94" i="6"/>
  <c r="T88" i="6"/>
  <c r="I55" i="6"/>
  <c r="S55" i="6" s="1"/>
  <c r="M55" i="6"/>
  <c r="S54" i="6" s="1"/>
  <c r="H55" i="6"/>
  <c r="N55" i="6"/>
  <c r="T54" i="6" s="1"/>
  <c r="J55" i="6"/>
  <c r="O55" i="6"/>
  <c r="K55" i="6"/>
  <c r="U55" i="6" s="1"/>
  <c r="P55" i="6"/>
  <c r="L55" i="6"/>
  <c r="R54" i="6" s="1"/>
  <c r="G54" i="6"/>
  <c r="G113" i="6"/>
  <c r="O112" i="6"/>
  <c r="U113" i="6" s="1"/>
  <c r="G111" i="6"/>
  <c r="O110" i="6"/>
  <c r="U111" i="6" s="1"/>
  <c r="G109" i="6"/>
  <c r="O108" i="6"/>
  <c r="U109" i="6" s="1"/>
  <c r="G107" i="6"/>
  <c r="O106" i="6"/>
  <c r="U107" i="6" s="1"/>
  <c r="G105" i="6"/>
  <c r="O104" i="6"/>
  <c r="U105" i="6" s="1"/>
  <c r="G103" i="6"/>
  <c r="O102" i="6"/>
  <c r="U103" i="6" s="1"/>
  <c r="G101" i="6"/>
  <c r="O100" i="6"/>
  <c r="U101" i="6" s="1"/>
  <c r="G99" i="6"/>
  <c r="O98" i="6"/>
  <c r="G97" i="6"/>
  <c r="O96" i="6"/>
  <c r="U97" i="6" s="1"/>
  <c r="U80" i="6"/>
  <c r="J42" i="6"/>
  <c r="N42" i="6"/>
  <c r="K42" i="6"/>
  <c r="P42" i="6"/>
  <c r="L42" i="6"/>
  <c r="H42" i="6"/>
  <c r="R42" i="6" s="1"/>
  <c r="M42" i="6"/>
  <c r="I42" i="6"/>
  <c r="O42" i="6"/>
  <c r="G43" i="6"/>
  <c r="K92" i="6"/>
  <c r="U92" i="6" s="1"/>
  <c r="O92" i="6"/>
  <c r="G93" i="6"/>
  <c r="K88" i="6"/>
  <c r="U88" i="6" s="1"/>
  <c r="O88" i="6"/>
  <c r="U89" i="6" s="1"/>
  <c r="G89" i="6"/>
  <c r="S86" i="6"/>
  <c r="J76" i="6"/>
  <c r="N76" i="6"/>
  <c r="K76" i="6"/>
  <c r="P76" i="6"/>
  <c r="L76" i="6"/>
  <c r="H76" i="6"/>
  <c r="R76" i="6" s="1"/>
  <c r="M76" i="6"/>
  <c r="N92" i="6"/>
  <c r="I92" i="6"/>
  <c r="N88" i="6"/>
  <c r="T89" i="6" s="1"/>
  <c r="I88" i="6"/>
  <c r="G77" i="6"/>
  <c r="J77" i="6"/>
  <c r="N77" i="6"/>
  <c r="H77" i="6"/>
  <c r="M77" i="6"/>
  <c r="S76" i="6" s="1"/>
  <c r="G76" i="6"/>
  <c r="I77" i="6"/>
  <c r="O77" i="6"/>
  <c r="K77" i="6"/>
  <c r="P77" i="6"/>
  <c r="O76" i="6"/>
  <c r="I63" i="6"/>
  <c r="S63" i="6" s="1"/>
  <c r="M63" i="6"/>
  <c r="J63" i="6"/>
  <c r="N63" i="6"/>
  <c r="G62" i="6"/>
  <c r="H63" i="6"/>
  <c r="R63" i="6" s="1"/>
  <c r="P63" i="6"/>
  <c r="K63" i="6"/>
  <c r="U63" i="6" s="1"/>
  <c r="L63" i="6"/>
  <c r="J83" i="6"/>
  <c r="N83" i="6"/>
  <c r="J82" i="6"/>
  <c r="N82" i="6"/>
  <c r="M81" i="6"/>
  <c r="P80" i="6"/>
  <c r="J75" i="6"/>
  <c r="N75" i="6"/>
  <c r="J74" i="6"/>
  <c r="N74" i="6"/>
  <c r="M73" i="6"/>
  <c r="S72" i="6" s="1"/>
  <c r="P71" i="6"/>
  <c r="P69" i="6"/>
  <c r="P67" i="6"/>
  <c r="U66" i="6"/>
  <c r="P65" i="6"/>
  <c r="R58" i="6"/>
  <c r="J81" i="6"/>
  <c r="N81" i="6"/>
  <c r="J80" i="6"/>
  <c r="N80" i="6"/>
  <c r="J73" i="6"/>
  <c r="N73" i="6"/>
  <c r="I71" i="6"/>
  <c r="S71" i="6" s="1"/>
  <c r="M71" i="6"/>
  <c r="S70" i="6" s="1"/>
  <c r="J71" i="6"/>
  <c r="N71" i="6"/>
  <c r="I69" i="6"/>
  <c r="M69" i="6"/>
  <c r="S68" i="6" s="1"/>
  <c r="J69" i="6"/>
  <c r="N69" i="6"/>
  <c r="I67" i="6"/>
  <c r="M67" i="6"/>
  <c r="S66" i="6" s="1"/>
  <c r="J67" i="6"/>
  <c r="N67" i="6"/>
  <c r="T66" i="6" s="1"/>
  <c r="I65" i="6"/>
  <c r="M65" i="6"/>
  <c r="S64" i="6" s="1"/>
  <c r="J65" i="6"/>
  <c r="N65" i="6"/>
  <c r="G64" i="6"/>
  <c r="G87" i="6"/>
  <c r="O86" i="6"/>
  <c r="U87" i="6" s="1"/>
  <c r="G85" i="6"/>
  <c r="O84" i="6"/>
  <c r="O83" i="6"/>
  <c r="I83" i="6"/>
  <c r="L82" i="6"/>
  <c r="R83" i="6" s="1"/>
  <c r="G82" i="6"/>
  <c r="P81" i="6"/>
  <c r="K81" i="6"/>
  <c r="M80" i="6"/>
  <c r="H80" i="6"/>
  <c r="R80" i="6" s="1"/>
  <c r="J79" i="6"/>
  <c r="N79" i="6"/>
  <c r="J78" i="6"/>
  <c r="N78" i="6"/>
  <c r="O75" i="6"/>
  <c r="I75" i="6"/>
  <c r="S75" i="6" s="1"/>
  <c r="L74" i="6"/>
  <c r="R75" i="6" s="1"/>
  <c r="G74" i="6"/>
  <c r="P73" i="6"/>
  <c r="K73" i="6"/>
  <c r="U73" i="6" s="1"/>
  <c r="L71" i="6"/>
  <c r="R70" i="6" s="1"/>
  <c r="L69" i="6"/>
  <c r="L67" i="6"/>
  <c r="L65" i="6"/>
  <c r="G60" i="6"/>
  <c r="G58" i="6"/>
  <c r="G56" i="6"/>
  <c r="J43" i="6"/>
  <c r="N43" i="6"/>
  <c r="H43" i="6"/>
  <c r="M43" i="6"/>
  <c r="G42" i="6"/>
  <c r="I43" i="6"/>
  <c r="O43" i="6"/>
  <c r="K43" i="6"/>
  <c r="P43" i="6"/>
  <c r="N72" i="6"/>
  <c r="N70" i="6"/>
  <c r="N68" i="6"/>
  <c r="N66" i="6"/>
  <c r="N61" i="6"/>
  <c r="T60" i="6" s="1"/>
  <c r="J61" i="6"/>
  <c r="N59" i="6"/>
  <c r="T58" i="6" s="1"/>
  <c r="J59" i="6"/>
  <c r="T59" i="6" s="1"/>
  <c r="N57" i="6"/>
  <c r="T56" i="6" s="1"/>
  <c r="J57" i="6"/>
  <c r="T57" i="6" s="1"/>
  <c r="I51" i="6"/>
  <c r="S51" i="6" s="1"/>
  <c r="M51" i="6"/>
  <c r="S50" i="6" s="1"/>
  <c r="G50" i="6"/>
  <c r="M61" i="6"/>
  <c r="M59" i="6"/>
  <c r="S58" i="6" s="1"/>
  <c r="M57" i="6"/>
  <c r="I53" i="6"/>
  <c r="S53" i="6" s="1"/>
  <c r="M53" i="6"/>
  <c r="S52" i="6" s="1"/>
  <c r="G52" i="6"/>
  <c r="P51" i="6"/>
  <c r="K51" i="6"/>
  <c r="U51" i="6" s="1"/>
  <c r="G48" i="6"/>
  <c r="G47" i="6"/>
  <c r="O46" i="6"/>
  <c r="U47" i="6" s="1"/>
  <c r="K46" i="6"/>
  <c r="U46" i="6" s="1"/>
  <c r="J41" i="6"/>
  <c r="N41" i="6"/>
  <c r="J40" i="6"/>
  <c r="N40" i="6"/>
  <c r="R30" i="6"/>
  <c r="R33" i="6"/>
  <c r="M49" i="6"/>
  <c r="M47" i="6"/>
  <c r="S46" i="6" s="1"/>
  <c r="M46" i="6"/>
  <c r="S47" i="6" s="1"/>
  <c r="H46" i="6"/>
  <c r="R46" i="6" s="1"/>
  <c r="J45" i="6"/>
  <c r="N45" i="6"/>
  <c r="J44" i="6"/>
  <c r="N44" i="6"/>
  <c r="O41" i="6"/>
  <c r="U40" i="6" s="1"/>
  <c r="I41" i="6"/>
  <c r="S41" i="6" s="1"/>
  <c r="L40" i="6"/>
  <c r="R41" i="6" s="1"/>
  <c r="G40" i="6"/>
  <c r="J38" i="6"/>
  <c r="N38" i="6"/>
  <c r="K38" i="6"/>
  <c r="U38" i="6" s="1"/>
  <c r="O38" i="6"/>
  <c r="G39" i="6"/>
  <c r="G38" i="6"/>
  <c r="G37" i="6"/>
  <c r="O36" i="6"/>
  <c r="K36" i="6"/>
  <c r="U36" i="6" s="1"/>
  <c r="G36" i="6"/>
  <c r="G35" i="6"/>
  <c r="O34" i="6"/>
  <c r="U35" i="6" s="1"/>
  <c r="K34" i="6"/>
  <c r="G34" i="6"/>
  <c r="G33" i="6"/>
  <c r="O32" i="6"/>
  <c r="K32" i="6"/>
  <c r="U32" i="6" s="1"/>
  <c r="O30" i="6"/>
  <c r="U31" i="6" s="1"/>
  <c r="K30" i="6"/>
  <c r="U30" i="6" s="1"/>
  <c r="N39" i="6"/>
  <c r="N37" i="6"/>
  <c r="T36" i="6" s="1"/>
  <c r="N36" i="6"/>
  <c r="T37" i="6" s="1"/>
  <c r="N35" i="6"/>
  <c r="T34" i="6" s="1"/>
  <c r="N34" i="6"/>
  <c r="N32" i="6"/>
  <c r="T33" i="6" s="1"/>
  <c r="N30" i="6"/>
  <c r="T31" i="6" s="1"/>
  <c r="X2" i="6"/>
  <c r="F2" i="6"/>
  <c r="F3" i="6"/>
  <c r="F4" i="6"/>
  <c r="X4" i="6"/>
  <c r="F5" i="6"/>
  <c r="F6" i="6"/>
  <c r="X6" i="6"/>
  <c r="F7" i="6"/>
  <c r="F8" i="6"/>
  <c r="X8" i="6"/>
  <c r="F9" i="6"/>
  <c r="F10" i="6"/>
  <c r="X10" i="6"/>
  <c r="F11" i="6"/>
  <c r="F12" i="6"/>
  <c r="X12" i="6"/>
  <c r="F13" i="6"/>
  <c r="F14" i="6"/>
  <c r="X14" i="6"/>
  <c r="F15" i="6"/>
  <c r="F16" i="6"/>
  <c r="X16" i="6"/>
  <c r="F17" i="6"/>
  <c r="F18" i="6"/>
  <c r="X18" i="6"/>
  <c r="F19" i="6"/>
  <c r="F20" i="6"/>
  <c r="X20" i="6"/>
  <c r="F21" i="6"/>
  <c r="F22" i="6"/>
  <c r="X22" i="6"/>
  <c r="F23" i="6"/>
  <c r="F24" i="6"/>
  <c r="X24" i="6"/>
  <c r="F25" i="6"/>
  <c r="F26" i="6"/>
  <c r="X26" i="6"/>
  <c r="F27" i="6"/>
  <c r="F28" i="6"/>
  <c r="X28" i="6"/>
  <c r="F29" i="6"/>
  <c r="R252" i="6" l="1"/>
  <c r="S1557" i="6"/>
  <c r="U231" i="6"/>
  <c r="S383" i="6"/>
  <c r="U1448" i="6"/>
  <c r="S223" i="6"/>
  <c r="S721" i="6"/>
  <c r="R299" i="6"/>
  <c r="S753" i="6"/>
  <c r="S745" i="6"/>
  <c r="R326" i="6"/>
  <c r="R251" i="6"/>
  <c r="S424" i="6"/>
  <c r="R1778" i="6"/>
  <c r="S162" i="6"/>
  <c r="R322" i="6"/>
  <c r="U324" i="6"/>
  <c r="T476" i="6"/>
  <c r="S615" i="6"/>
  <c r="S202" i="6"/>
  <c r="S693" i="6"/>
  <c r="U1442" i="6"/>
  <c r="U96" i="6"/>
  <c r="S375" i="6"/>
  <c r="S560" i="6"/>
  <c r="S421" i="6"/>
  <c r="T200" i="6"/>
  <c r="T479" i="6"/>
  <c r="R55" i="6"/>
  <c r="S163" i="6"/>
  <c r="S303" i="6"/>
  <c r="S311" i="6"/>
  <c r="S270" i="6"/>
  <c r="S255" i="6"/>
  <c r="S322" i="6"/>
  <c r="S330" i="6"/>
  <c r="R318" i="6"/>
  <c r="U349" i="6"/>
  <c r="R475" i="6"/>
  <c r="R491" i="6"/>
  <c r="S469" i="6"/>
  <c r="S489" i="6"/>
  <c r="R498" i="6"/>
  <c r="R506" i="6"/>
  <c r="R521" i="6"/>
  <c r="S528" i="6"/>
  <c r="S911" i="6"/>
  <c r="S834" i="6"/>
  <c r="S995" i="6"/>
  <c r="U1011" i="6"/>
  <c r="S1001" i="6"/>
  <c r="S1316" i="6"/>
  <c r="S1372" i="6"/>
  <c r="S1380" i="6"/>
  <c r="T1276" i="6"/>
  <c r="S1401" i="6"/>
  <c r="S1417" i="6"/>
  <c r="S1457" i="6"/>
  <c r="U1397" i="6"/>
  <c r="U1405" i="6"/>
  <c r="U1421" i="6"/>
  <c r="U1433" i="6"/>
  <c r="U1457" i="6"/>
  <c r="U1707" i="6"/>
  <c r="U1731" i="6"/>
  <c r="T477" i="6"/>
  <c r="S1283" i="6"/>
  <c r="R1334" i="6"/>
  <c r="T232" i="6"/>
  <c r="T68" i="6"/>
  <c r="S267" i="6"/>
  <c r="R274" i="6"/>
  <c r="R284" i="6"/>
  <c r="T300" i="6"/>
  <c r="S269" i="6"/>
  <c r="S280" i="6"/>
  <c r="T260" i="6"/>
  <c r="S484" i="6"/>
  <c r="S496" i="6"/>
  <c r="U437" i="6"/>
  <c r="S537" i="6"/>
  <c r="T730" i="6"/>
  <c r="T738" i="6"/>
  <c r="S883" i="6"/>
  <c r="S932" i="6"/>
  <c r="S951" i="6"/>
  <c r="T964" i="6"/>
  <c r="R970" i="6"/>
  <c r="U993" i="6"/>
  <c r="S1079" i="6"/>
  <c r="S1099" i="6"/>
  <c r="T1000" i="6"/>
  <c r="S1334" i="6"/>
  <c r="S1342" i="6"/>
  <c r="S1390" i="6"/>
  <c r="U1114" i="6"/>
  <c r="R1126" i="6"/>
  <c r="U1203" i="6"/>
  <c r="U1219" i="6"/>
  <c r="U1235" i="6"/>
  <c r="U1251" i="6"/>
  <c r="S1130" i="6"/>
  <c r="T1460" i="6"/>
  <c r="R64" i="6"/>
  <c r="U81" i="6"/>
  <c r="T268" i="6"/>
  <c r="T270" i="6"/>
  <c r="T276" i="6"/>
  <c r="T326" i="6"/>
  <c r="T328" i="6"/>
  <c r="T279" i="6"/>
  <c r="S479" i="6"/>
  <c r="R502" i="6"/>
  <c r="S524" i="6"/>
  <c r="S548" i="6"/>
  <c r="R549" i="6"/>
  <c r="T552" i="6"/>
  <c r="S812" i="6"/>
  <c r="U924" i="6"/>
  <c r="S940" i="6"/>
  <c r="S1078" i="6"/>
  <c r="S1106" i="6"/>
  <c r="S1114" i="6"/>
  <c r="S1123" i="6"/>
  <c r="S1336" i="6"/>
  <c r="S1368" i="6"/>
  <c r="T1306" i="6"/>
  <c r="T1336" i="6"/>
  <c r="T1368" i="6"/>
  <c r="S1738" i="6"/>
  <c r="S1746" i="6"/>
  <c r="U1599" i="6"/>
  <c r="U1725" i="6"/>
  <c r="T951" i="6"/>
  <c r="U928" i="6"/>
  <c r="S909" i="6"/>
  <c r="U1108" i="6"/>
  <c r="R38" i="6"/>
  <c r="T528" i="6"/>
  <c r="U960" i="6"/>
  <c r="R1710" i="6"/>
  <c r="U289" i="6"/>
  <c r="T508" i="6"/>
  <c r="R1644" i="6"/>
  <c r="U1396" i="6"/>
  <c r="S1677" i="6"/>
  <c r="S392" i="6"/>
  <c r="S579" i="6"/>
  <c r="S588" i="6"/>
  <c r="S604" i="6"/>
  <c r="R1685" i="6"/>
  <c r="T199" i="6"/>
  <c r="U806" i="6"/>
  <c r="S643" i="6"/>
  <c r="S735" i="6"/>
  <c r="R1661" i="6"/>
  <c r="U224" i="6"/>
  <c r="S257" i="6"/>
  <c r="R314" i="6"/>
  <c r="R358" i="6"/>
  <c r="R367" i="6"/>
  <c r="T390" i="6"/>
  <c r="R405" i="6"/>
  <c r="R376" i="6"/>
  <c r="S454" i="6"/>
  <c r="S477" i="6"/>
  <c r="U357" i="6"/>
  <c r="R399" i="6"/>
  <c r="R503" i="6"/>
  <c r="R504" i="6"/>
  <c r="S517" i="6"/>
  <c r="R536" i="6"/>
  <c r="T423" i="6"/>
  <c r="U571" i="6"/>
  <c r="U592" i="6"/>
  <c r="T750" i="6"/>
  <c r="R648" i="6"/>
  <c r="S663" i="6"/>
  <c r="U673" i="6"/>
  <c r="U689" i="6"/>
  <c r="R698" i="6"/>
  <c r="U732" i="6"/>
  <c r="U742" i="6"/>
  <c r="T691" i="6"/>
  <c r="S1119" i="6"/>
  <c r="U1163" i="6"/>
  <c r="U1167" i="6"/>
  <c r="S1162" i="6"/>
  <c r="S1194" i="6"/>
  <c r="U1425" i="6"/>
  <c r="U1429" i="6"/>
  <c r="T1752" i="6"/>
  <c r="T525" i="6"/>
  <c r="R748" i="6"/>
  <c r="S164" i="6"/>
  <c r="S65" i="6"/>
  <c r="U191" i="6"/>
  <c r="S286" i="6"/>
  <c r="T237" i="6"/>
  <c r="U383" i="6"/>
  <c r="R479" i="6"/>
  <c r="R495" i="6"/>
  <c r="R394" i="6"/>
  <c r="R408" i="6"/>
  <c r="R417" i="6"/>
  <c r="S432" i="6"/>
  <c r="S512" i="6"/>
  <c r="U550" i="6"/>
  <c r="S429" i="6"/>
  <c r="S380" i="6"/>
  <c r="S592" i="6"/>
  <c r="R604" i="6"/>
  <c r="U558" i="6"/>
  <c r="U587" i="6"/>
  <c r="U601" i="6"/>
  <c r="R627" i="6"/>
  <c r="S667" i="6"/>
  <c r="U677" i="6"/>
  <c r="T659" i="6"/>
  <c r="T775" i="6"/>
  <c r="S791" i="6"/>
  <c r="S866" i="6"/>
  <c r="R976" i="6"/>
  <c r="T1065" i="6"/>
  <c r="S992" i="6"/>
  <c r="S752" i="6"/>
  <c r="U132" i="6"/>
  <c r="S92" i="6"/>
  <c r="T39" i="6"/>
  <c r="S62" i="6"/>
  <c r="U128" i="6"/>
  <c r="S285" i="6"/>
  <c r="S247" i="6"/>
  <c r="S287" i="6"/>
  <c r="S352" i="6"/>
  <c r="T413" i="6"/>
  <c r="S462" i="6"/>
  <c r="R416" i="6"/>
  <c r="U424" i="6"/>
  <c r="R389" i="6"/>
  <c r="R499" i="6"/>
  <c r="R507" i="6"/>
  <c r="S529" i="6"/>
  <c r="R532" i="6"/>
  <c r="R540" i="6"/>
  <c r="R620" i="6"/>
  <c r="T577" i="6"/>
  <c r="U585" i="6"/>
  <c r="R603" i="6"/>
  <c r="R634" i="6"/>
  <c r="R651" i="6"/>
  <c r="R624" i="6"/>
  <c r="R671" i="6"/>
  <c r="U675" i="6"/>
  <c r="S880" i="6"/>
  <c r="U921" i="6"/>
  <c r="S953" i="6"/>
  <c r="U1654" i="6"/>
  <c r="R1564" i="6"/>
  <c r="R1347" i="6"/>
  <c r="R1554" i="6"/>
  <c r="T954" i="6"/>
  <c r="R962" i="6"/>
  <c r="S1007" i="6"/>
  <c r="S1015" i="6"/>
  <c r="S1059" i="6"/>
  <c r="S1072" i="6"/>
  <c r="S1080" i="6"/>
  <c r="S1092" i="6"/>
  <c r="S1006" i="6"/>
  <c r="S993" i="6"/>
  <c r="S1308" i="6"/>
  <c r="T1294" i="6"/>
  <c r="T1312" i="6"/>
  <c r="S1206" i="6"/>
  <c r="S1718" i="6"/>
  <c r="S1750" i="6"/>
  <c r="S1774" i="6"/>
  <c r="S1522" i="6"/>
  <c r="T1734" i="6"/>
  <c r="R1430" i="6"/>
  <c r="U308" i="6"/>
  <c r="S368" i="6"/>
  <c r="R157" i="6"/>
  <c r="U212" i="6"/>
  <c r="T535" i="6"/>
  <c r="S569" i="6"/>
  <c r="U784" i="6"/>
  <c r="U970" i="6"/>
  <c r="S1311" i="6"/>
  <c r="R1539" i="6"/>
  <c r="U503" i="6"/>
  <c r="U1348" i="6"/>
  <c r="S1493" i="6"/>
  <c r="S1173" i="6"/>
  <c r="T931" i="6"/>
  <c r="R1677" i="6"/>
  <c r="R132" i="6"/>
  <c r="R1754" i="6"/>
  <c r="T52" i="6"/>
  <c r="R62" i="6"/>
  <c r="S692" i="6"/>
  <c r="T697" i="6"/>
  <c r="U649" i="6"/>
  <c r="S671" i="6"/>
  <c r="R674" i="6"/>
  <c r="U692" i="6"/>
  <c r="S703" i="6"/>
  <c r="T703" i="6"/>
  <c r="U683" i="6"/>
  <c r="U759" i="6"/>
  <c r="U775" i="6"/>
  <c r="U779" i="6"/>
  <c r="S788" i="6"/>
  <c r="S799" i="6"/>
  <c r="S847" i="6"/>
  <c r="S948" i="6"/>
  <c r="T970" i="6"/>
  <c r="S945" i="6"/>
  <c r="S1038" i="6"/>
  <c r="T1040" i="6"/>
  <c r="S1054" i="6"/>
  <c r="S989" i="6"/>
  <c r="S1103" i="6"/>
  <c r="S983" i="6"/>
  <c r="S999" i="6"/>
  <c r="S1018" i="6"/>
  <c r="S1050" i="6"/>
  <c r="U1057" i="6"/>
  <c r="S1122" i="6"/>
  <c r="S1124" i="6"/>
  <c r="S1326" i="6"/>
  <c r="S1366" i="6"/>
  <c r="S1374" i="6"/>
  <c r="T1269" i="6"/>
  <c r="T1297" i="6"/>
  <c r="T1318" i="6"/>
  <c r="T1334" i="6"/>
  <c r="T1390" i="6"/>
  <c r="U1550" i="6"/>
  <c r="U1582" i="6"/>
  <c r="S1712" i="6"/>
  <c r="U1431" i="6"/>
  <c r="R1424" i="6"/>
  <c r="R352" i="6"/>
  <c r="U546" i="6"/>
  <c r="U482" i="6"/>
  <c r="S583" i="6"/>
  <c r="S586" i="6"/>
  <c r="U1005" i="6"/>
  <c r="S893" i="6"/>
  <c r="R1540" i="6"/>
  <c r="U1333" i="6"/>
  <c r="R650" i="6"/>
  <c r="T624" i="6"/>
  <c r="R636" i="6"/>
  <c r="S704" i="6"/>
  <c r="R662" i="6"/>
  <c r="U664" i="6"/>
  <c r="R678" i="6"/>
  <c r="S678" i="6"/>
  <c r="S694" i="6"/>
  <c r="S706" i="6"/>
  <c r="U762" i="6"/>
  <c r="U770" i="6"/>
  <c r="U776" i="6"/>
  <c r="S824" i="6"/>
  <c r="S840" i="6"/>
  <c r="S867" i="6"/>
  <c r="S872" i="6"/>
  <c r="S810" i="6"/>
  <c r="S858" i="6"/>
  <c r="T965" i="6"/>
  <c r="T969" i="6"/>
  <c r="T981" i="6"/>
  <c r="T946" i="6"/>
  <c r="S994" i="6"/>
  <c r="S1016" i="6"/>
  <c r="U1045" i="6"/>
  <c r="R1066" i="6"/>
  <c r="R1070" i="6"/>
  <c r="R1080" i="6"/>
  <c r="R1106" i="6"/>
  <c r="U1000" i="6"/>
  <c r="U1048" i="6"/>
  <c r="S1086" i="6"/>
  <c r="S1094" i="6"/>
  <c r="U1165" i="6"/>
  <c r="U1201" i="6"/>
  <c r="U1233" i="6"/>
  <c r="S1344" i="6"/>
  <c r="T1272" i="6"/>
  <c r="T1280" i="6"/>
  <c r="T1288" i="6"/>
  <c r="T1316" i="6"/>
  <c r="T1324" i="6"/>
  <c r="T1348" i="6"/>
  <c r="T1364" i="6"/>
  <c r="T1372" i="6"/>
  <c r="T1380" i="6"/>
  <c r="S1121" i="6"/>
  <c r="U1265" i="6"/>
  <c r="S1416" i="6"/>
  <c r="S1430" i="6"/>
  <c r="S1438" i="6"/>
  <c r="S1440" i="6"/>
  <c r="S1462" i="6"/>
  <c r="S1562" i="6"/>
  <c r="R1625" i="6"/>
  <c r="U1704" i="6"/>
  <c r="R1576" i="6"/>
  <c r="R1632" i="6"/>
  <c r="U1757" i="6"/>
  <c r="S31" i="6"/>
  <c r="T136" i="6"/>
  <c r="R100" i="6"/>
  <c r="R254" i="6"/>
  <c r="U338" i="6"/>
  <c r="R332" i="6"/>
  <c r="R443" i="6"/>
  <c r="S665" i="6"/>
  <c r="U1158" i="6"/>
  <c r="U891" i="6"/>
  <c r="S540" i="6"/>
  <c r="R541" i="6"/>
  <c r="T364" i="6"/>
  <c r="T397" i="6"/>
  <c r="R586" i="6"/>
  <c r="T962" i="6"/>
  <c r="R964" i="6"/>
  <c r="S991" i="6"/>
  <c r="S1294" i="6"/>
  <c r="T1342" i="6"/>
  <c r="T1366" i="6"/>
  <c r="S1409" i="6"/>
  <c r="S1413" i="6"/>
  <c r="R144" i="6"/>
  <c r="U253" i="6"/>
  <c r="T63" i="6"/>
  <c r="T133" i="6"/>
  <c r="U144" i="6"/>
  <c r="R152" i="6"/>
  <c r="U210" i="6"/>
  <c r="U416" i="6"/>
  <c r="S464" i="6"/>
  <c r="S399" i="6"/>
  <c r="R538" i="6"/>
  <c r="S422" i="6"/>
  <c r="U642" i="6"/>
  <c r="R660" i="6"/>
  <c r="T916" i="6"/>
  <c r="S947" i="6"/>
  <c r="U1019" i="6"/>
  <c r="U1027" i="6"/>
  <c r="S1306" i="6"/>
  <c r="U1239" i="6"/>
  <c r="T1307" i="6"/>
  <c r="T1322" i="6"/>
  <c r="T1354" i="6"/>
  <c r="S1210" i="6"/>
  <c r="S1722" i="6"/>
  <c r="S1754" i="6"/>
  <c r="U1480" i="6"/>
  <c r="S1586" i="6"/>
  <c r="T1718" i="6"/>
  <c r="U1713" i="6"/>
  <c r="U1609" i="6"/>
  <c r="U84" i="6"/>
  <c r="S135" i="6"/>
  <c r="S180" i="6"/>
  <c r="U194" i="6"/>
  <c r="S83" i="6"/>
  <c r="T65" i="6"/>
  <c r="T93" i="6"/>
  <c r="U149" i="6"/>
  <c r="S290" i="6"/>
  <c r="S217" i="6"/>
  <c r="R236" i="6"/>
  <c r="S546" i="6"/>
  <c r="S343" i="6"/>
  <c r="U396" i="6"/>
  <c r="T599" i="6"/>
  <c r="S815" i="6"/>
  <c r="S863" i="6"/>
  <c r="S879" i="6"/>
  <c r="S850" i="6"/>
  <c r="T994" i="6"/>
  <c r="T1302" i="6"/>
  <c r="T1344" i="6"/>
  <c r="T1384" i="6"/>
  <c r="S1398" i="6"/>
  <c r="S1406" i="6"/>
  <c r="S1410" i="6"/>
  <c r="S1418" i="6"/>
  <c r="S1420" i="6"/>
  <c r="S1424" i="6"/>
  <c r="S1446" i="6"/>
  <c r="S1450" i="6"/>
  <c r="S1452" i="6"/>
  <c r="S1568" i="6"/>
  <c r="U1606" i="6"/>
  <c r="U1399" i="6"/>
  <c r="U1407" i="6"/>
  <c r="R1536" i="6"/>
  <c r="U221" i="6"/>
  <c r="R1741" i="6"/>
  <c r="R1769" i="6"/>
  <c r="R1622" i="6"/>
  <c r="R1654" i="6"/>
  <c r="S1662" i="6"/>
  <c r="U1736" i="6"/>
  <c r="R1446" i="6"/>
  <c r="R1544" i="6"/>
  <c r="U1625" i="6"/>
  <c r="S99" i="6"/>
  <c r="T122" i="6"/>
  <c r="S142" i="6"/>
  <c r="S233" i="6"/>
  <c r="U45" i="6"/>
  <c r="U475" i="6"/>
  <c r="T664" i="6"/>
  <c r="R659" i="6"/>
  <c r="R685" i="6"/>
  <c r="U1094" i="6"/>
  <c r="S1245" i="6"/>
  <c r="S1145" i="6"/>
  <c r="U1186" i="6"/>
  <c r="U1202" i="6"/>
  <c r="U1485" i="6"/>
  <c r="R1708" i="6"/>
  <c r="U1579" i="6"/>
  <c r="U1266" i="6"/>
  <c r="R1587" i="6"/>
  <c r="R1682" i="6"/>
  <c r="S1582" i="6"/>
  <c r="S34" i="6"/>
  <c r="R147" i="6"/>
  <c r="S626" i="6"/>
  <c r="U961" i="6"/>
  <c r="U1446" i="6"/>
  <c r="T1046" i="6"/>
  <c r="S1619" i="6"/>
  <c r="S232" i="6"/>
  <c r="U56" i="6"/>
  <c r="T520" i="6"/>
  <c r="S1485" i="6"/>
  <c r="S112" i="6"/>
  <c r="U787" i="6"/>
  <c r="S705" i="6"/>
  <c r="U1286" i="6"/>
  <c r="R1589" i="6"/>
  <c r="U1390" i="6"/>
  <c r="U1340" i="6"/>
  <c r="S1691" i="6"/>
  <c r="T183" i="6"/>
  <c r="U986" i="6"/>
  <c r="R159" i="6"/>
  <c r="U1398" i="6"/>
  <c r="R167" i="6"/>
  <c r="U1440" i="6"/>
  <c r="R267" i="6"/>
  <c r="U1436" i="6"/>
  <c r="S761" i="6"/>
  <c r="S743" i="6"/>
  <c r="S1594" i="6"/>
  <c r="S1626" i="6"/>
  <c r="S1690" i="6"/>
  <c r="U1705" i="6"/>
  <c r="U1577" i="6"/>
  <c r="U1706" i="6"/>
  <c r="U1777" i="6"/>
  <c r="T107" i="6"/>
  <c r="S85" i="6"/>
  <c r="T130" i="6"/>
  <c r="U300" i="6"/>
  <c r="U273" i="6"/>
  <c r="S193" i="6"/>
  <c r="R327" i="6"/>
  <c r="S348" i="6"/>
  <c r="U266" i="6"/>
  <c r="R304" i="6"/>
  <c r="R302" i="6"/>
  <c r="U459" i="6"/>
  <c r="T952" i="6"/>
  <c r="U1097" i="6"/>
  <c r="U1700" i="6"/>
  <c r="R1731" i="6"/>
  <c r="R1725" i="6"/>
  <c r="U1613" i="6"/>
  <c r="R1335" i="6"/>
  <c r="T113" i="6"/>
  <c r="R446" i="6"/>
  <c r="S655" i="6"/>
  <c r="S778" i="6"/>
  <c r="R273" i="6"/>
  <c r="U807" i="6"/>
  <c r="R1662" i="6"/>
  <c r="T1720" i="6"/>
  <c r="T1744" i="6"/>
  <c r="U1728" i="6"/>
  <c r="R1426" i="6"/>
  <c r="R1442" i="6"/>
  <c r="U1473" i="6"/>
  <c r="R1528" i="6"/>
  <c r="U1715" i="6"/>
  <c r="U1775" i="6"/>
  <c r="U53" i="6"/>
  <c r="S74" i="6"/>
  <c r="T99" i="6"/>
  <c r="R108" i="6"/>
  <c r="S201" i="6"/>
  <c r="S100" i="6"/>
  <c r="R293" i="6"/>
  <c r="R433" i="6"/>
  <c r="T501" i="6"/>
  <c r="T515" i="6"/>
  <c r="R464" i="6"/>
  <c r="T486" i="6"/>
  <c r="T668" i="6"/>
  <c r="U1020" i="6"/>
  <c r="R1350" i="6"/>
  <c r="R1377" i="6"/>
  <c r="U1458" i="6"/>
  <c r="U1595" i="6"/>
  <c r="R1775" i="6"/>
  <c r="R1353" i="6"/>
  <c r="R1698" i="6"/>
  <c r="R1498" i="6"/>
  <c r="U1214" i="6"/>
  <c r="T218" i="6"/>
  <c r="S805" i="6"/>
  <c r="U1091" i="6"/>
  <c r="R934" i="6"/>
  <c r="U1303" i="6"/>
  <c r="S1379" i="6"/>
  <c r="R1780" i="6"/>
  <c r="R1788" i="6"/>
  <c r="R1758" i="6"/>
  <c r="S1564" i="6"/>
  <c r="R110" i="6"/>
  <c r="U1424" i="6"/>
  <c r="U166" i="6"/>
  <c r="U135" i="6"/>
  <c r="S301" i="6"/>
  <c r="R279" i="6"/>
  <c r="S318" i="6"/>
  <c r="R368" i="6"/>
  <c r="R402" i="6"/>
  <c r="R379" i="6"/>
  <c r="S498" i="6"/>
  <c r="S505" i="6"/>
  <c r="R515" i="6"/>
  <c r="S550" i="6"/>
  <c r="S407" i="6"/>
  <c r="U647" i="6"/>
  <c r="S682" i="6"/>
  <c r="T759" i="6"/>
  <c r="S871" i="6"/>
  <c r="T1002" i="6"/>
  <c r="T1056" i="6"/>
  <c r="S1051" i="6"/>
  <c r="S1089" i="6"/>
  <c r="S984" i="6"/>
  <c r="R1110" i="6"/>
  <c r="U1199" i="6"/>
  <c r="U1259" i="6"/>
  <c r="T1279" i="6"/>
  <c r="T1291" i="6"/>
  <c r="T1422" i="6"/>
  <c r="T1434" i="6"/>
  <c r="T1454" i="6"/>
  <c r="R1695" i="6"/>
  <c r="S1742" i="6"/>
  <c r="U1768" i="6"/>
  <c r="U1553" i="6"/>
  <c r="S709" i="6"/>
  <c r="U1089" i="6"/>
  <c r="R1277" i="6"/>
  <c r="S143" i="6"/>
  <c r="S451" i="6"/>
  <c r="S614" i="6"/>
  <c r="T958" i="6"/>
  <c r="S266" i="6"/>
  <c r="T292" i="6"/>
  <c r="R383" i="6"/>
  <c r="U420" i="6"/>
  <c r="U361" i="6"/>
  <c r="R474" i="6"/>
  <c r="R489" i="6"/>
  <c r="R490" i="6"/>
  <c r="U394" i="6"/>
  <c r="U408" i="6"/>
  <c r="S455" i="6"/>
  <c r="R373" i="6"/>
  <c r="R423" i="6"/>
  <c r="U591" i="6"/>
  <c r="R615" i="6"/>
  <c r="U680" i="6"/>
  <c r="S832" i="6"/>
  <c r="S790" i="6"/>
  <c r="S943" i="6"/>
  <c r="U984" i="6"/>
  <c r="U1015" i="6"/>
  <c r="T1270" i="6"/>
  <c r="U1419" i="6"/>
  <c r="U1451" i="6"/>
  <c r="U491" i="6"/>
  <c r="T527" i="6"/>
  <c r="S1209" i="6"/>
  <c r="R1339" i="6"/>
  <c r="R1364" i="6"/>
  <c r="U1287" i="6"/>
  <c r="S561" i="6"/>
  <c r="S35" i="6"/>
  <c r="U176" i="6"/>
  <c r="U178" i="6"/>
  <c r="S291" i="6"/>
  <c r="S299" i="6"/>
  <c r="U130" i="6"/>
  <c r="S56" i="6"/>
  <c r="U161" i="6"/>
  <c r="U238" i="6"/>
  <c r="U301" i="6"/>
  <c r="T334" i="6"/>
  <c r="T318" i="6"/>
  <c r="R393" i="6"/>
  <c r="R471" i="6"/>
  <c r="U362" i="6"/>
  <c r="T387" i="6"/>
  <c r="T337" i="6"/>
  <c r="R445" i="6"/>
  <c r="R580" i="6"/>
  <c r="T557" i="6"/>
  <c r="T615" i="6"/>
  <c r="U640" i="6"/>
  <c r="U734" i="6"/>
  <c r="U736" i="6"/>
  <c r="U738" i="6"/>
  <c r="U757" i="6"/>
  <c r="T1032" i="6"/>
  <c r="S1442" i="6"/>
  <c r="S1444" i="6"/>
  <c r="R312" i="6"/>
  <c r="U505" i="6"/>
  <c r="U542" i="6"/>
  <c r="S581" i="6"/>
  <c r="U509" i="6"/>
  <c r="S1149" i="6"/>
  <c r="U1710" i="6"/>
  <c r="U1729" i="6"/>
  <c r="R1422" i="6"/>
  <c r="R1438" i="6"/>
  <c r="R1454" i="6"/>
  <c r="R1472" i="6"/>
  <c r="U1593" i="6"/>
  <c r="U1633" i="6"/>
  <c r="U1730" i="6"/>
  <c r="R36" i="6"/>
  <c r="U52" i="6"/>
  <c r="S59" i="6"/>
  <c r="T108" i="6"/>
  <c r="R120" i="6"/>
  <c r="T182" i="6"/>
  <c r="U259" i="6"/>
  <c r="R294" i="6"/>
  <c r="S401" i="6"/>
  <c r="U473" i="6"/>
  <c r="R173" i="6"/>
  <c r="S443" i="6"/>
  <c r="R459" i="6"/>
  <c r="S571" i="6"/>
  <c r="U902" i="6"/>
  <c r="U1206" i="6"/>
  <c r="U1254" i="6"/>
  <c r="S817" i="6"/>
  <c r="S837" i="6"/>
  <c r="U936" i="6"/>
  <c r="U1218" i="6"/>
  <c r="U1234" i="6"/>
  <c r="U1250" i="6"/>
  <c r="R1361" i="6"/>
  <c r="R1381" i="6"/>
  <c r="R1439" i="6"/>
  <c r="R1736" i="6"/>
  <c r="S1167" i="6"/>
  <c r="U1230" i="6"/>
  <c r="R1753" i="6"/>
  <c r="R1773" i="6"/>
  <c r="S1604" i="6"/>
  <c r="S1700" i="6"/>
  <c r="R1531" i="6"/>
  <c r="R324" i="6"/>
  <c r="U433" i="6"/>
  <c r="R450" i="6"/>
  <c r="U502" i="6"/>
  <c r="S557" i="6"/>
  <c r="S657" i="6"/>
  <c r="U898" i="6"/>
  <c r="S1289" i="6"/>
  <c r="R1288" i="6"/>
  <c r="S1595" i="6"/>
  <c r="U331" i="6"/>
  <c r="U451" i="6"/>
  <c r="U1456" i="6"/>
  <c r="U1589" i="6"/>
  <c r="U512" i="6"/>
  <c r="T533" i="6"/>
  <c r="R665" i="6"/>
  <c r="T960" i="6"/>
  <c r="U966" i="6"/>
  <c r="U1051" i="6"/>
  <c r="U1029" i="6"/>
  <c r="U1118" i="6"/>
  <c r="S1021" i="6"/>
  <c r="R1349" i="6"/>
  <c r="R1435" i="6"/>
  <c r="U1541" i="6"/>
  <c r="R1707" i="6"/>
  <c r="R1727" i="6"/>
  <c r="U1522" i="6"/>
  <c r="U1267" i="6"/>
  <c r="R1340" i="6"/>
  <c r="S1357" i="6"/>
  <c r="R1402" i="6"/>
  <c r="R1782" i="6"/>
  <c r="R1786" i="6"/>
  <c r="S1541" i="6"/>
  <c r="U1546" i="6"/>
  <c r="U1232" i="6"/>
  <c r="S1335" i="6"/>
  <c r="R1355" i="6"/>
  <c r="R96" i="6"/>
  <c r="U788" i="6"/>
  <c r="U1060" i="6"/>
  <c r="U1013" i="6"/>
  <c r="U851" i="6"/>
  <c r="R1684" i="6"/>
  <c r="S1788" i="6"/>
  <c r="U281" i="6"/>
  <c r="S590" i="6"/>
  <c r="T1062" i="6"/>
  <c r="U824" i="6"/>
  <c r="S1780" i="6"/>
  <c r="T111" i="6"/>
  <c r="R1357" i="6"/>
  <c r="R1797" i="6"/>
  <c r="U1406" i="6"/>
  <c r="T475" i="6"/>
  <c r="R1325" i="6"/>
  <c r="S1621" i="6"/>
  <c r="S651" i="6"/>
  <c r="S631" i="6"/>
  <c r="U1714" i="6"/>
  <c r="U1771" i="6"/>
  <c r="S104" i="6"/>
  <c r="S128" i="6"/>
  <c r="R150" i="6"/>
  <c r="T184" i="6"/>
  <c r="U477" i="6"/>
  <c r="U493" i="6"/>
  <c r="U479" i="6"/>
  <c r="S578" i="6"/>
  <c r="S728" i="6"/>
  <c r="U892" i="6"/>
  <c r="S901" i="6"/>
  <c r="U1073" i="6"/>
  <c r="U1285" i="6"/>
  <c r="R1300" i="6"/>
  <c r="U1017" i="6"/>
  <c r="U1138" i="6"/>
  <c r="R1712" i="6"/>
  <c r="R1724" i="6"/>
  <c r="R1744" i="6"/>
  <c r="R1756" i="6"/>
  <c r="R1369" i="6"/>
  <c r="S1798" i="6"/>
  <c r="R1787" i="6"/>
  <c r="U1329" i="6"/>
  <c r="U1361" i="6"/>
  <c r="R1737" i="6"/>
  <c r="U1498" i="6"/>
  <c r="S1199" i="6"/>
  <c r="S1548" i="6"/>
  <c r="R1368" i="6"/>
  <c r="S110" i="6"/>
  <c r="R1492" i="6"/>
  <c r="R1793" i="6"/>
  <c r="R1417" i="6"/>
  <c r="R1538" i="6"/>
  <c r="R112" i="6"/>
  <c r="S148" i="6"/>
  <c r="S619" i="6"/>
  <c r="U1178" i="6"/>
  <c r="U1273" i="6"/>
  <c r="U1688" i="6"/>
  <c r="S659" i="6"/>
  <c r="S1331" i="6"/>
  <c r="R1547" i="6"/>
  <c r="S1315" i="6"/>
  <c r="U1353" i="6"/>
  <c r="U1400" i="6"/>
  <c r="R34" i="6"/>
  <c r="U292" i="6"/>
  <c r="S1468" i="6"/>
  <c r="U44" i="6"/>
  <c r="S1273" i="6"/>
  <c r="R1400" i="6"/>
  <c r="U1432" i="6"/>
  <c r="R1772" i="6"/>
  <c r="R1726" i="6"/>
  <c r="R1721" i="6"/>
  <c r="U945" i="6"/>
  <c r="U1444" i="6"/>
  <c r="U319" i="6"/>
  <c r="T514" i="6"/>
  <c r="R1321" i="6"/>
  <c r="R285" i="6"/>
  <c r="U883" i="6"/>
  <c r="S461" i="6"/>
  <c r="T982" i="6"/>
  <c r="U1120" i="6"/>
  <c r="S1384" i="6"/>
  <c r="T1145" i="6"/>
  <c r="T1161" i="6"/>
  <c r="T1177" i="6"/>
  <c r="T1193" i="6"/>
  <c r="T1209" i="6"/>
  <c r="T1225" i="6"/>
  <c r="T1241" i="6"/>
  <c r="T1257" i="6"/>
  <c r="S1528" i="6"/>
  <c r="R1543" i="6"/>
  <c r="S1473" i="6"/>
  <c r="S1505" i="6"/>
  <c r="U1567" i="6"/>
  <c r="U1631" i="6"/>
  <c r="U1722" i="6"/>
  <c r="U68" i="6"/>
  <c r="U285" i="6"/>
  <c r="U1124" i="6"/>
  <c r="R1276" i="6"/>
  <c r="R1366" i="6"/>
  <c r="R1419" i="6"/>
  <c r="U1636" i="6"/>
  <c r="U1637" i="6"/>
  <c r="R1667" i="6"/>
  <c r="U1476" i="6"/>
  <c r="U1682" i="6"/>
  <c r="R74" i="6"/>
  <c r="R1271" i="6"/>
  <c r="S1784" i="6"/>
  <c r="S230" i="6"/>
  <c r="U524" i="6"/>
  <c r="T236" i="6"/>
  <c r="T912" i="6"/>
  <c r="S1663" i="6"/>
  <c r="R1665" i="6"/>
  <c r="S1679" i="6"/>
  <c r="U227" i="6"/>
  <c r="U487" i="6"/>
  <c r="R935" i="6"/>
  <c r="U1021" i="6"/>
  <c r="R1299" i="6"/>
  <c r="R1692" i="6"/>
  <c r="R1392" i="6"/>
  <c r="R1610" i="6"/>
  <c r="S1355" i="6"/>
  <c r="R1783" i="6"/>
  <c r="R92" i="6"/>
  <c r="U59" i="6"/>
  <c r="T117" i="6"/>
  <c r="S374" i="6"/>
  <c r="U1052" i="6"/>
  <c r="S48" i="6"/>
  <c r="R90" i="6"/>
  <c r="R319" i="6"/>
  <c r="S371" i="6"/>
  <c r="T401" i="6"/>
  <c r="T437" i="6"/>
  <c r="U655" i="6"/>
  <c r="R687" i="6"/>
  <c r="T728" i="6"/>
  <c r="T736" i="6"/>
  <c r="S836" i="6"/>
  <c r="R914" i="6"/>
  <c r="U985" i="6"/>
  <c r="T35" i="6"/>
  <c r="U33" i="6"/>
  <c r="U39" i="6"/>
  <c r="T72" i="6"/>
  <c r="R242" i="6"/>
  <c r="S283" i="6"/>
  <c r="R403" i="6"/>
  <c r="S446" i="6"/>
  <c r="S526" i="6"/>
  <c r="R611" i="6"/>
  <c r="S645" i="6"/>
  <c r="U691" i="6"/>
  <c r="U694" i="6"/>
  <c r="U772" i="6"/>
  <c r="U774" i="6"/>
  <c r="S1464" i="6"/>
  <c r="S1512" i="6"/>
  <c r="R1575" i="6"/>
  <c r="S1687" i="6"/>
  <c r="R1689" i="6"/>
  <c r="R291" i="6"/>
  <c r="S577" i="6"/>
  <c r="T509" i="6"/>
  <c r="U532" i="6"/>
  <c r="S740" i="6"/>
  <c r="T55" i="6"/>
  <c r="S90" i="6"/>
  <c r="U116" i="6"/>
  <c r="T135" i="6"/>
  <c r="U125" i="6"/>
  <c r="U138" i="6"/>
  <c r="S179" i="6"/>
  <c r="S519" i="6"/>
  <c r="R599" i="6"/>
  <c r="T656" i="6"/>
  <c r="R710" i="6"/>
  <c r="U690" i="6"/>
  <c r="S886" i="6"/>
  <c r="S1115" i="6"/>
  <c r="U1131" i="6"/>
  <c r="U1143" i="6"/>
  <c r="U1227" i="6"/>
  <c r="T1287" i="6"/>
  <c r="U537" i="6"/>
  <c r="U1016" i="6"/>
  <c r="T1033" i="6"/>
  <c r="T1049" i="6"/>
  <c r="S1088" i="6"/>
  <c r="S1104" i="6"/>
  <c r="S985" i="6"/>
  <c r="S1332" i="6"/>
  <c r="S1356" i="6"/>
  <c r="R1128" i="6"/>
  <c r="U1409" i="6"/>
  <c r="R1552" i="6"/>
  <c r="S132" i="6"/>
  <c r="S127" i="6"/>
  <c r="R1293" i="6"/>
  <c r="S929" i="6"/>
  <c r="U998" i="6"/>
  <c r="R1728" i="6"/>
  <c r="T567" i="6"/>
  <c r="T569" i="6"/>
  <c r="T630" i="6"/>
  <c r="T639" i="6"/>
  <c r="R584" i="6"/>
  <c r="T602" i="6"/>
  <c r="T693" i="6"/>
  <c r="T709" i="6"/>
  <c r="T739" i="6"/>
  <c r="T747" i="6"/>
  <c r="T751" i="6"/>
  <c r="U644" i="6"/>
  <c r="S653" i="6"/>
  <c r="T652" i="6"/>
  <c r="U670" i="6"/>
  <c r="T755" i="6"/>
  <c r="T779" i="6"/>
  <c r="S807" i="6"/>
  <c r="S892" i="6"/>
  <c r="S903" i="6"/>
  <c r="S908" i="6"/>
  <c r="U957" i="6"/>
  <c r="T966" i="6"/>
  <c r="S1057" i="6"/>
  <c r="R1091" i="6"/>
  <c r="U1032" i="6"/>
  <c r="S1075" i="6"/>
  <c r="T1219" i="6"/>
  <c r="T1235" i="6"/>
  <c r="T1251" i="6"/>
  <c r="U1112" i="6"/>
  <c r="S1117" i="6"/>
  <c r="S1270" i="6"/>
  <c r="S1111" i="6"/>
  <c r="T1289" i="6"/>
  <c r="S1397" i="6"/>
  <c r="S1431" i="6"/>
  <c r="S1435" i="6"/>
  <c r="S1449" i="6"/>
  <c r="S1453" i="6"/>
  <c r="S1616" i="6"/>
  <c r="U1464" i="6"/>
  <c r="U1767" i="6"/>
  <c r="R1418" i="6"/>
  <c r="U1726" i="6"/>
  <c r="S84" i="6"/>
  <c r="R323" i="6"/>
  <c r="U926" i="6"/>
  <c r="U1154" i="6"/>
  <c r="T953" i="6"/>
  <c r="U1117" i="6"/>
  <c r="T650" i="6"/>
  <c r="U625" i="6"/>
  <c r="T636" i="6"/>
  <c r="T714" i="6"/>
  <c r="T722" i="6"/>
  <c r="U633" i="6"/>
  <c r="R690" i="6"/>
  <c r="U697" i="6"/>
  <c r="R706" i="6"/>
  <c r="T687" i="6"/>
  <c r="U679" i="6"/>
  <c r="S891" i="6"/>
  <c r="S907" i="6"/>
  <c r="R919" i="6"/>
  <c r="R920" i="6"/>
  <c r="S782" i="6"/>
  <c r="S830" i="6"/>
  <c r="S846" i="6"/>
  <c r="S862" i="6"/>
  <c r="S910" i="6"/>
  <c r="S976" i="6"/>
  <c r="S949" i="6"/>
  <c r="S956" i="6"/>
  <c r="S988" i="6"/>
  <c r="T998" i="6"/>
  <c r="U1149" i="6"/>
  <c r="U1157" i="6"/>
  <c r="S1392" i="6"/>
  <c r="T1398" i="6"/>
  <c r="T1404" i="6"/>
  <c r="T1420" i="6"/>
  <c r="T1428" i="6"/>
  <c r="U1463" i="6"/>
  <c r="R1590" i="6"/>
  <c r="U1617" i="6"/>
  <c r="T246" i="6"/>
  <c r="T101" i="6"/>
  <c r="U347" i="6"/>
  <c r="S376" i="6"/>
  <c r="S565" i="6"/>
  <c r="S801" i="6"/>
  <c r="U838" i="6"/>
  <c r="U1102" i="6"/>
  <c r="R122" i="6"/>
  <c r="U929" i="6"/>
  <c r="S1491" i="6"/>
  <c r="U1081" i="6"/>
  <c r="U1134" i="6"/>
  <c r="U1047" i="6"/>
  <c r="R1308" i="6"/>
  <c r="S1391" i="6"/>
  <c r="R1459" i="6"/>
  <c r="R1763" i="6"/>
  <c r="R1337" i="6"/>
  <c r="S1484" i="6"/>
  <c r="S1263" i="6"/>
  <c r="S1510" i="6"/>
  <c r="R1555" i="6"/>
  <c r="R1705" i="6"/>
  <c r="R1562" i="6"/>
  <c r="S97" i="6"/>
  <c r="R1515" i="6"/>
  <c r="R1272" i="6"/>
  <c r="U177" i="6"/>
  <c r="T231" i="6"/>
  <c r="U354" i="6"/>
  <c r="U275" i="6"/>
  <c r="S103" i="6"/>
  <c r="S216" i="6"/>
  <c r="R258" i="6"/>
  <c r="U466" i="6"/>
  <c r="U534" i="6"/>
  <c r="T545" i="6"/>
  <c r="S459" i="6"/>
  <c r="S449" i="6"/>
  <c r="R709" i="6"/>
  <c r="U544" i="6"/>
  <c r="S935" i="6"/>
  <c r="S1005" i="6"/>
  <c r="U1077" i="6"/>
  <c r="U1105" i="6"/>
  <c r="S1612" i="6"/>
  <c r="R1720" i="6"/>
  <c r="R1643" i="6"/>
  <c r="U1240" i="6"/>
  <c r="U1322" i="6"/>
  <c r="S116" i="6"/>
  <c r="U175" i="6"/>
  <c r="S409" i="6"/>
  <c r="S558" i="6"/>
  <c r="R941" i="6"/>
  <c r="T932" i="6"/>
  <c r="U864" i="6"/>
  <c r="S1745" i="6"/>
  <c r="T223" i="6"/>
  <c r="T249" i="6"/>
  <c r="R1373" i="6"/>
  <c r="S176" i="6"/>
  <c r="U283" i="6"/>
  <c r="T100" i="6"/>
  <c r="R295" i="6"/>
  <c r="U481" i="6"/>
  <c r="T519" i="6"/>
  <c r="U264" i="6"/>
  <c r="T490" i="6"/>
  <c r="U449" i="6"/>
  <c r="T532" i="6"/>
  <c r="U812" i="6"/>
  <c r="T676" i="6"/>
  <c r="U800" i="6"/>
  <c r="U1086" i="6"/>
  <c r="R1312" i="6"/>
  <c r="U1039" i="6"/>
  <c r="S1229" i="6"/>
  <c r="S1285" i="6"/>
  <c r="R1394" i="6"/>
  <c r="R1723" i="6"/>
  <c r="S1329" i="6"/>
  <c r="U1246" i="6"/>
  <c r="U450" i="6"/>
  <c r="R1317" i="6"/>
  <c r="T1054" i="6"/>
  <c r="S1347" i="6"/>
  <c r="S933" i="6"/>
  <c r="R1792" i="6"/>
  <c r="S121" i="6"/>
  <c r="R1738" i="6"/>
  <c r="R1742" i="6"/>
  <c r="S599" i="6"/>
  <c r="S93" i="6"/>
  <c r="T110" i="6"/>
  <c r="T192" i="6"/>
  <c r="U282" i="6"/>
  <c r="T470" i="6"/>
  <c r="R550" i="6"/>
  <c r="S391" i="6"/>
  <c r="U995" i="6"/>
  <c r="U1619" i="6"/>
  <c r="U516" i="6"/>
  <c r="S38" i="6"/>
  <c r="T550" i="6"/>
  <c r="S772" i="6"/>
  <c r="U944" i="6"/>
  <c r="U1268" i="6"/>
  <c r="S1508" i="6"/>
  <c r="S111" i="6"/>
  <c r="T491" i="6"/>
  <c r="R1464" i="6"/>
  <c r="U1070" i="6"/>
  <c r="U1103" i="6"/>
  <c r="R726" i="6"/>
  <c r="R742" i="6"/>
  <c r="U34" i="6"/>
  <c r="R66" i="6"/>
  <c r="U74" i="6"/>
  <c r="U99" i="6"/>
  <c r="U54" i="6"/>
  <c r="R340" i="6"/>
  <c r="R484" i="6"/>
  <c r="T371" i="6"/>
  <c r="T357" i="6"/>
  <c r="S508" i="6"/>
  <c r="R517" i="6"/>
  <c r="R525" i="6"/>
  <c r="U613" i="6"/>
  <c r="U610" i="6"/>
  <c r="U619" i="6"/>
  <c r="U676" i="6"/>
  <c r="S687" i="6"/>
  <c r="R644" i="6"/>
  <c r="T645" i="6"/>
  <c r="U695" i="6"/>
  <c r="S896" i="6"/>
  <c r="U956" i="6"/>
  <c r="S960" i="6"/>
  <c r="R1018" i="6"/>
  <c r="S1066" i="6"/>
  <c r="S1070" i="6"/>
  <c r="S1074" i="6"/>
  <c r="U1735" i="6"/>
  <c r="U1774" i="6"/>
  <c r="S123" i="6"/>
  <c r="S140" i="6"/>
  <c r="S979" i="6"/>
  <c r="U1547" i="6"/>
  <c r="R1729" i="6"/>
  <c r="S80" i="6"/>
  <c r="U93" i="6"/>
  <c r="S114" i="6"/>
  <c r="T176" i="6"/>
  <c r="S153" i="6"/>
  <c r="S294" i="6"/>
  <c r="S302" i="6"/>
  <c r="S310" i="6"/>
  <c r="T286" i="6"/>
  <c r="S278" i="6"/>
  <c r="S94" i="6"/>
  <c r="T123" i="6"/>
  <c r="U137" i="6"/>
  <c r="U115" i="6"/>
  <c r="S295" i="6"/>
  <c r="S309" i="6"/>
  <c r="U293" i="6"/>
  <c r="T391" i="6"/>
  <c r="U386" i="6"/>
  <c r="S474" i="6"/>
  <c r="S490" i="6"/>
  <c r="S494" i="6"/>
  <c r="S356" i="6"/>
  <c r="S398" i="6"/>
  <c r="S502" i="6"/>
  <c r="R512" i="6"/>
  <c r="R520" i="6"/>
  <c r="S533" i="6"/>
  <c r="U364" i="6"/>
  <c r="T396" i="6"/>
  <c r="U578" i="6"/>
  <c r="R590" i="6"/>
  <c r="U607" i="6"/>
  <c r="T592" i="6"/>
  <c r="R619" i="6"/>
  <c r="T681" i="6"/>
  <c r="S646" i="6"/>
  <c r="U657" i="6"/>
  <c r="S691" i="6"/>
  <c r="T683" i="6"/>
  <c r="S820" i="6"/>
  <c r="T920" i="6"/>
  <c r="S957" i="6"/>
  <c r="S742" i="6"/>
  <c r="T378" i="6"/>
  <c r="U399" i="6"/>
  <c r="R514" i="6"/>
  <c r="T554" i="6"/>
  <c r="T565" i="6"/>
  <c r="S585" i="6"/>
  <c r="S601" i="6"/>
  <c r="T601" i="6"/>
  <c r="U626" i="6"/>
  <c r="T655" i="6"/>
  <c r="S633" i="6"/>
  <c r="U658" i="6"/>
  <c r="S1126" i="6"/>
  <c r="R1703" i="6"/>
  <c r="S1529" i="6"/>
  <c r="S1561" i="6"/>
  <c r="S1593" i="6"/>
  <c r="S1625" i="6"/>
  <c r="S120" i="6"/>
  <c r="S131" i="6"/>
  <c r="T226" i="6"/>
  <c r="T678" i="6"/>
  <c r="R704" i="6"/>
  <c r="U1007" i="6"/>
  <c r="U1023" i="6"/>
  <c r="T990" i="6"/>
  <c r="S1058" i="6"/>
  <c r="U1065" i="6"/>
  <c r="U1257" i="6"/>
  <c r="T1410" i="6"/>
  <c r="T1414" i="6"/>
  <c r="T1426" i="6"/>
  <c r="T1436" i="6"/>
  <c r="T1444" i="6"/>
  <c r="T1446" i="6"/>
  <c r="T1458" i="6"/>
  <c r="U1494" i="6"/>
  <c r="U1510" i="6"/>
  <c r="R1535" i="6"/>
  <c r="S1600" i="6"/>
  <c r="S1724" i="6"/>
  <c r="S1756" i="6"/>
  <c r="S1474" i="6"/>
  <c r="S1490" i="6"/>
  <c r="R1505" i="6"/>
  <c r="U1512" i="6"/>
  <c r="S1554" i="6"/>
  <c r="U1717" i="6"/>
  <c r="R1456" i="6"/>
  <c r="U1734" i="6"/>
  <c r="U174" i="6"/>
  <c r="T485" i="6"/>
  <c r="S44" i="6"/>
  <c r="U102" i="6"/>
  <c r="T103" i="6"/>
  <c r="U228" i="6"/>
  <c r="R442" i="6"/>
  <c r="S426" i="6"/>
  <c r="T670" i="6"/>
  <c r="R553" i="6"/>
  <c r="U854" i="6"/>
  <c r="U1384" i="6"/>
  <c r="R1451" i="6"/>
  <c r="R1530" i="6"/>
  <c r="R1717" i="6"/>
  <c r="U1365" i="6"/>
  <c r="R1474" i="6"/>
  <c r="R1618" i="6"/>
  <c r="T979" i="6"/>
  <c r="R966" i="6"/>
  <c r="S987" i="6"/>
  <c r="T1039" i="6"/>
  <c r="U1042" i="6"/>
  <c r="S1100" i="6"/>
  <c r="S982" i="6"/>
  <c r="T1036" i="6"/>
  <c r="S1354" i="6"/>
  <c r="T1332" i="6"/>
  <c r="T1340" i="6"/>
  <c r="S1120" i="6"/>
  <c r="S1186" i="6"/>
  <c r="U1443" i="6"/>
  <c r="U1447" i="6"/>
  <c r="U1740" i="6"/>
  <c r="R1512" i="6"/>
  <c r="R1584" i="6"/>
  <c r="R1648" i="6"/>
  <c r="R56" i="6"/>
  <c r="U67" i="6"/>
  <c r="S89" i="6"/>
  <c r="R142" i="6"/>
  <c r="S200" i="6"/>
  <c r="U323" i="6"/>
  <c r="R448" i="6"/>
  <c r="T686" i="6"/>
  <c r="R684" i="6"/>
  <c r="T961" i="6"/>
  <c r="U914" i="6"/>
  <c r="R1309" i="6"/>
  <c r="U1075" i="6"/>
  <c r="T926" i="6"/>
  <c r="S1475" i="6"/>
  <c r="R1739" i="6"/>
  <c r="U1200" i="6"/>
  <c r="T940" i="6"/>
  <c r="S792" i="6"/>
  <c r="S803" i="6"/>
  <c r="S851" i="6"/>
  <c r="S904" i="6"/>
  <c r="S924" i="6"/>
  <c r="S786" i="6"/>
  <c r="S818" i="6"/>
  <c r="U920" i="6"/>
  <c r="T974" i="6"/>
  <c r="T978" i="6"/>
  <c r="U940" i="6"/>
  <c r="S990" i="6"/>
  <c r="T1035" i="6"/>
  <c r="U1049" i="6"/>
  <c r="S1348" i="6"/>
  <c r="S1110" i="6"/>
  <c r="T1346" i="6"/>
  <c r="T1378" i="6"/>
  <c r="S1408" i="6"/>
  <c r="S1432" i="6"/>
  <c r="S1434" i="6"/>
  <c r="S1436" i="6"/>
  <c r="U1470" i="6"/>
  <c r="S1480" i="6"/>
  <c r="U1630" i="6"/>
  <c r="R1639" i="6"/>
  <c r="S1498" i="6"/>
  <c r="S1578" i="6"/>
  <c r="R1452" i="6"/>
  <c r="R1460" i="6"/>
  <c r="R1520" i="6"/>
  <c r="R1560" i="6"/>
  <c r="U1756" i="6"/>
  <c r="U49" i="6"/>
  <c r="T97" i="6"/>
  <c r="S144" i="6"/>
  <c r="U447" i="6"/>
  <c r="S442" i="6"/>
  <c r="U333" i="6"/>
  <c r="T553" i="6"/>
  <c r="R676" i="6"/>
  <c r="R936" i="6"/>
  <c r="R954" i="6"/>
  <c r="R1522" i="6"/>
  <c r="R135" i="6"/>
  <c r="T96" i="6"/>
  <c r="U1150" i="6"/>
  <c r="U1293" i="6"/>
  <c r="S736" i="6"/>
  <c r="S971" i="6"/>
  <c r="U1142" i="6"/>
  <c r="U1222" i="6"/>
  <c r="U1238" i="6"/>
  <c r="U826" i="6"/>
  <c r="S877" i="6"/>
  <c r="R1333" i="6"/>
  <c r="S1531" i="6"/>
  <c r="S1580" i="6"/>
  <c r="U1627" i="6"/>
  <c r="S1637" i="6"/>
  <c r="R1274" i="6"/>
  <c r="R1344" i="6"/>
  <c r="U1350" i="6"/>
  <c r="U1377" i="6"/>
  <c r="U1382" i="6"/>
  <c r="S1494" i="6"/>
  <c r="R1713" i="6"/>
  <c r="S1723" i="6"/>
  <c r="R1757" i="6"/>
  <c r="R1764" i="6"/>
  <c r="U1338" i="6"/>
  <c r="S1477" i="6"/>
  <c r="S1532" i="6"/>
  <c r="R1578" i="6"/>
  <c r="R1319" i="6"/>
  <c r="U1349" i="6"/>
  <c r="U1369" i="6"/>
  <c r="R1383" i="6"/>
  <c r="S37" i="6"/>
  <c r="U511" i="6"/>
  <c r="S611" i="6"/>
  <c r="U1271" i="6"/>
  <c r="R933" i="6"/>
  <c r="U1288" i="6"/>
  <c r="U1331" i="6"/>
  <c r="U1525" i="6"/>
  <c r="S1675" i="6"/>
  <c r="U888" i="6"/>
  <c r="R1514" i="6"/>
  <c r="U1587" i="6"/>
  <c r="T680" i="6"/>
  <c r="R940" i="6"/>
  <c r="U1644" i="6"/>
  <c r="T248" i="6"/>
  <c r="R1281" i="6"/>
  <c r="R143" i="6"/>
  <c r="R1296" i="6"/>
  <c r="R1363" i="6"/>
  <c r="R151" i="6"/>
  <c r="U1111" i="6"/>
  <c r="R1747" i="6"/>
  <c r="S1231" i="6"/>
  <c r="S1327" i="6"/>
  <c r="S1361" i="6"/>
  <c r="S1363" i="6"/>
  <c r="R1387" i="6"/>
  <c r="S1478" i="6"/>
  <c r="R1490" i="6"/>
  <c r="U1509" i="6"/>
  <c r="S1542" i="6"/>
  <c r="S1558" i="6"/>
  <c r="U1702" i="6"/>
  <c r="S1323" i="6"/>
  <c r="R1332" i="6"/>
  <c r="S1349" i="6"/>
  <c r="S1353" i="6"/>
  <c r="S146" i="6"/>
  <c r="T109" i="6"/>
  <c r="U1074" i="6"/>
  <c r="U1082" i="6"/>
  <c r="U822" i="6"/>
  <c r="R1620" i="6"/>
  <c r="S1339" i="6"/>
  <c r="U1380" i="6"/>
  <c r="U1468" i="6"/>
  <c r="S734" i="6"/>
  <c r="R956" i="6"/>
  <c r="U167" i="6"/>
  <c r="T950" i="6"/>
  <c r="T46" i="6"/>
  <c r="S1345" i="6"/>
  <c r="S1371" i="6"/>
  <c r="R1358" i="6"/>
  <c r="R1304" i="6"/>
  <c r="S166" i="6"/>
  <c r="U538" i="6"/>
  <c r="R786" i="6"/>
  <c r="R802" i="6"/>
  <c r="R818" i="6"/>
  <c r="R834" i="6"/>
  <c r="R850" i="6"/>
  <c r="R866" i="6"/>
  <c r="R882" i="6"/>
  <c r="R898" i="6"/>
  <c r="S1479" i="6"/>
  <c r="S1495" i="6"/>
  <c r="S1511" i="6"/>
  <c r="S1527" i="6"/>
  <c r="S1543" i="6"/>
  <c r="S1559" i="6"/>
  <c r="S1575" i="6"/>
  <c r="S1591" i="6"/>
  <c r="S1607" i="6"/>
  <c r="S1623" i="6"/>
  <c r="S1639" i="6"/>
  <c r="S1655" i="6"/>
  <c r="R1657" i="6"/>
  <c r="S1671" i="6"/>
  <c r="R1673" i="6"/>
  <c r="S1481" i="6"/>
  <c r="S1513" i="6"/>
  <c r="S1657" i="6"/>
  <c r="S1673" i="6"/>
  <c r="U1687" i="6"/>
  <c r="U1481" i="6"/>
  <c r="U1723" i="6"/>
  <c r="U1755" i="6"/>
  <c r="U1378" i="6"/>
  <c r="R1749" i="6"/>
  <c r="R1777" i="6"/>
  <c r="U1210" i="6"/>
  <c r="R1374" i="6"/>
  <c r="R1781" i="6"/>
  <c r="S108" i="6"/>
  <c r="U488" i="6"/>
  <c r="S450" i="6"/>
  <c r="T785" i="6"/>
  <c r="R793" i="6"/>
  <c r="T801" i="6"/>
  <c r="R809" i="6"/>
  <c r="T817" i="6"/>
  <c r="R825" i="6"/>
  <c r="T833" i="6"/>
  <c r="R841" i="6"/>
  <c r="T849" i="6"/>
  <c r="R857" i="6"/>
  <c r="T865" i="6"/>
  <c r="R873" i="6"/>
  <c r="T881" i="6"/>
  <c r="R889" i="6"/>
  <c r="T897" i="6"/>
  <c r="R905" i="6"/>
  <c r="R1004" i="6"/>
  <c r="U1696" i="6"/>
  <c r="S1703" i="6"/>
  <c r="T1647" i="6"/>
  <c r="U1708" i="6"/>
  <c r="U1746" i="6"/>
  <c r="T48" i="6"/>
  <c r="T124" i="6"/>
  <c r="R307" i="6"/>
  <c r="T493" i="6"/>
  <c r="U465" i="6"/>
  <c r="U332" i="6"/>
  <c r="U500" i="6"/>
  <c r="R449" i="6"/>
  <c r="R1389" i="6"/>
  <c r="S1614" i="6"/>
  <c r="U1284" i="6"/>
  <c r="R1002" i="6"/>
  <c r="U1664" i="6"/>
  <c r="R1494" i="6"/>
  <c r="U1503" i="6"/>
  <c r="U1551" i="6"/>
  <c r="R1558" i="6"/>
  <c r="U284" i="6"/>
  <c r="T198" i="6"/>
  <c r="R297" i="6"/>
  <c r="S393" i="6"/>
  <c r="R345" i="6"/>
  <c r="U934" i="6"/>
  <c r="U1277" i="6"/>
  <c r="T927" i="6"/>
  <c r="U1066" i="6"/>
  <c r="S981" i="6"/>
  <c r="U1008" i="6"/>
  <c r="U886" i="6"/>
  <c r="U1046" i="6"/>
  <c r="U1059" i="6"/>
  <c r="S1279" i="6"/>
  <c r="S1295" i="6"/>
  <c r="U1301" i="6"/>
  <c r="U1362" i="6"/>
  <c r="S1467" i="6"/>
  <c r="R1360" i="6"/>
  <c r="R1491" i="6"/>
  <c r="S1676" i="6"/>
  <c r="S1225" i="6"/>
  <c r="S1333" i="6"/>
  <c r="S1365" i="6"/>
  <c r="R146" i="6"/>
  <c r="R432" i="6"/>
  <c r="U527" i="6"/>
  <c r="S402" i="6"/>
  <c r="U878" i="6"/>
  <c r="U480" i="6"/>
  <c r="R1433" i="6"/>
  <c r="S1685" i="6"/>
  <c r="U896" i="6"/>
  <c r="U859" i="6"/>
  <c r="R1273" i="6"/>
  <c r="R1280" i="6"/>
  <c r="R139" i="6"/>
  <c r="U1326" i="6"/>
  <c r="R454" i="6"/>
  <c r="U471" i="6"/>
  <c r="U501" i="6"/>
  <c r="U828" i="6"/>
  <c r="S717" i="6"/>
  <c r="R944" i="6"/>
  <c r="S833" i="6"/>
  <c r="U1054" i="6"/>
  <c r="U1085" i="6"/>
  <c r="R1294" i="6"/>
  <c r="R926" i="6"/>
  <c r="U983" i="6"/>
  <c r="S1025" i="6"/>
  <c r="S1036" i="6"/>
  <c r="R1711" i="6"/>
  <c r="S1717" i="6"/>
  <c r="R1743" i="6"/>
  <c r="R1759" i="6"/>
  <c r="U1765" i="6"/>
  <c r="S1389" i="6"/>
  <c r="U1314" i="6"/>
  <c r="R1324" i="6"/>
  <c r="R1356" i="6"/>
  <c r="U1474" i="6"/>
  <c r="S1771" i="6"/>
  <c r="S1501" i="6"/>
  <c r="S1636" i="6"/>
  <c r="R1315" i="6"/>
  <c r="R1336" i="6"/>
  <c r="U1381" i="6"/>
  <c r="R1401" i="6"/>
  <c r="U435" i="6"/>
  <c r="S411" i="6"/>
  <c r="R661" i="6"/>
  <c r="S642" i="6"/>
  <c r="U879" i="6"/>
  <c r="S1667" i="6"/>
  <c r="S1590" i="6"/>
  <c r="U1308" i="6"/>
  <c r="U1416" i="6"/>
  <c r="U1698" i="6"/>
  <c r="U1044" i="6"/>
  <c r="S1486" i="6"/>
  <c r="U1278" i="6"/>
  <c r="S1796" i="6"/>
  <c r="S1643" i="6"/>
  <c r="S1492" i="6"/>
  <c r="R1287" i="6"/>
  <c r="U1146" i="6"/>
  <c r="U840" i="6"/>
  <c r="T529" i="6"/>
  <c r="U533" i="6"/>
  <c r="S715" i="6"/>
  <c r="U1101" i="6"/>
  <c r="U1106" i="6"/>
  <c r="S1271" i="6"/>
  <c r="U1309" i="6"/>
  <c r="S1313" i="6"/>
  <c r="S1017" i="6"/>
  <c r="R1396" i="6"/>
  <c r="U1514" i="6"/>
  <c r="U1604" i="6"/>
  <c r="R1795" i="6"/>
  <c r="U1325" i="6"/>
  <c r="R1327" i="6"/>
  <c r="R1359" i="6"/>
  <c r="R1508" i="6"/>
  <c r="R1594" i="6"/>
  <c r="R1602" i="6"/>
  <c r="R1674" i="6"/>
  <c r="U1387" i="6"/>
  <c r="R1500" i="6"/>
  <c r="U1198" i="6"/>
  <c r="S1241" i="6"/>
  <c r="U1216" i="6"/>
  <c r="U1248" i="6"/>
  <c r="S1319" i="6"/>
  <c r="S1321" i="6"/>
  <c r="S30" i="6"/>
  <c r="U65" i="6"/>
  <c r="U296" i="6"/>
  <c r="T112" i="6"/>
  <c r="R283" i="6"/>
  <c r="R353" i="6"/>
  <c r="R692" i="6"/>
  <c r="S556" i="6"/>
  <c r="U1532" i="6"/>
  <c r="S1377" i="6"/>
  <c r="U1493" i="6"/>
  <c r="R1303" i="6"/>
  <c r="S1549" i="6"/>
  <c r="R1642" i="6"/>
  <c r="S1654" i="6"/>
  <c r="R1675" i="6"/>
  <c r="U1279" i="6"/>
  <c r="R680" i="6"/>
  <c r="S1205" i="6"/>
  <c r="S1063" i="6"/>
  <c r="R1678" i="6"/>
  <c r="U1364" i="6"/>
  <c r="T1139" i="6"/>
  <c r="T1155" i="6"/>
  <c r="T1171" i="6"/>
  <c r="T1187" i="6"/>
  <c r="T1203" i="6"/>
  <c r="T1143" i="6"/>
  <c r="T1159" i="6"/>
  <c r="T1175" i="6"/>
  <c r="T1191" i="6"/>
  <c r="T1207" i="6"/>
  <c r="T1223" i="6"/>
  <c r="T1239" i="6"/>
  <c r="T1255" i="6"/>
  <c r="U1168" i="6"/>
  <c r="U1379" i="6"/>
  <c r="S1587" i="6"/>
  <c r="U1304" i="6"/>
  <c r="S1660" i="6"/>
  <c r="R1318" i="6"/>
  <c r="U1483" i="6"/>
  <c r="S1518" i="6"/>
  <c r="U1572" i="6"/>
  <c r="R1611" i="6"/>
  <c r="R1735" i="6"/>
  <c r="U1516" i="6"/>
  <c r="U1651" i="6"/>
  <c r="R1328" i="6"/>
  <c r="U1341" i="6"/>
  <c r="R1626" i="6"/>
  <c r="R1636" i="6"/>
  <c r="R1706" i="6"/>
  <c r="S1731" i="6"/>
  <c r="R1745" i="6"/>
  <c r="S1755" i="6"/>
  <c r="R1762" i="6"/>
  <c r="S1776" i="6"/>
  <c r="U1393" i="6"/>
  <c r="U1482" i="6"/>
  <c r="U1540" i="6"/>
  <c r="U1763" i="6"/>
  <c r="U1602" i="6"/>
  <c r="U1562" i="6"/>
  <c r="R1367" i="6"/>
  <c r="R31" i="6"/>
  <c r="R257" i="6"/>
  <c r="R456" i="6"/>
  <c r="S662" i="6"/>
  <c r="U835" i="6"/>
  <c r="U1305" i="6"/>
  <c r="U1270" i="6"/>
  <c r="U846" i="6"/>
  <c r="U1296" i="6"/>
  <c r="U1524" i="6"/>
  <c r="U1539" i="6"/>
  <c r="R1785" i="6"/>
  <c r="S147" i="6"/>
  <c r="U1555" i="6"/>
  <c r="S1044" i="6"/>
  <c r="U1071" i="6"/>
  <c r="U1079" i="6"/>
  <c r="R1292" i="6"/>
  <c r="S1301" i="6"/>
  <c r="U1313" i="6"/>
  <c r="U836" i="6"/>
  <c r="R1455" i="6"/>
  <c r="U1477" i="6"/>
  <c r="S1540" i="6"/>
  <c r="U1176" i="6"/>
  <c r="S1343" i="6"/>
  <c r="S1375" i="6"/>
  <c r="R1413" i="6"/>
  <c r="U1523" i="6"/>
  <c r="S1707" i="6"/>
  <c r="R1709" i="6"/>
  <c r="S1393" i="6"/>
  <c r="U1315" i="6"/>
  <c r="R1380" i="6"/>
  <c r="R52" i="6"/>
  <c r="T47" i="6"/>
  <c r="S403" i="6"/>
  <c r="T541" i="6"/>
  <c r="U510" i="6"/>
  <c r="S656" i="6"/>
  <c r="U1492" i="6"/>
  <c r="U1289" i="6"/>
  <c r="U1346" i="6"/>
  <c r="S1525" i="6"/>
  <c r="U1661" i="6"/>
  <c r="U1475" i="6"/>
  <c r="R1627" i="6"/>
  <c r="U1642" i="6"/>
  <c r="U330" i="6"/>
  <c r="T956" i="6"/>
  <c r="U1557" i="6"/>
  <c r="R1690" i="6"/>
  <c r="T1673" i="6"/>
  <c r="S385" i="6"/>
  <c r="R1290" i="6"/>
  <c r="S1785" i="6"/>
  <c r="S149" i="6"/>
  <c r="R215" i="6"/>
  <c r="T196" i="6"/>
  <c r="T1010" i="6"/>
  <c r="T1026" i="6"/>
  <c r="R1048" i="6"/>
  <c r="T1137" i="6"/>
  <c r="T1153" i="6"/>
  <c r="T1169" i="6"/>
  <c r="T1185" i="6"/>
  <c r="T1201" i="6"/>
  <c r="T1217" i="6"/>
  <c r="T1233" i="6"/>
  <c r="T1249" i="6"/>
  <c r="R1563" i="6"/>
  <c r="S634" i="6"/>
  <c r="S194" i="6"/>
  <c r="T438" i="6"/>
  <c r="T446" i="6"/>
  <c r="T454" i="6"/>
  <c r="T462" i="6"/>
  <c r="S1545" i="6"/>
  <c r="S1577" i="6"/>
  <c r="S1609" i="6"/>
  <c r="T1703" i="6"/>
  <c r="S126" i="6"/>
  <c r="S1653" i="6"/>
  <c r="R1700" i="6"/>
  <c r="S360" i="6"/>
  <c r="U933" i="6"/>
  <c r="U1684" i="6"/>
  <c r="U91" i="6"/>
  <c r="R192" i="6"/>
  <c r="S88" i="6"/>
  <c r="S91" i="6"/>
  <c r="S60" i="6"/>
  <c r="U82" i="6"/>
  <c r="R94" i="6"/>
  <c r="U94" i="6"/>
  <c r="T131" i="6"/>
  <c r="U120" i="6"/>
  <c r="U139" i="6"/>
  <c r="R785" i="6"/>
  <c r="T793" i="6"/>
  <c r="R801" i="6"/>
  <c r="T809" i="6"/>
  <c r="R817" i="6"/>
  <c r="T825" i="6"/>
  <c r="R833" i="6"/>
  <c r="T841" i="6"/>
  <c r="R849" i="6"/>
  <c r="T857" i="6"/>
  <c r="R865" i="6"/>
  <c r="T873" i="6"/>
  <c r="R881" i="6"/>
  <c r="T889" i="6"/>
  <c r="R897" i="6"/>
  <c r="T905" i="6"/>
  <c r="R1046" i="6"/>
  <c r="S1696" i="6"/>
  <c r="T95" i="6"/>
  <c r="U134" i="6"/>
  <c r="R240" i="6"/>
  <c r="R557" i="6"/>
  <c r="R565" i="6"/>
  <c r="R573" i="6"/>
  <c r="S1497" i="6"/>
  <c r="U1639" i="6"/>
  <c r="U1655" i="6"/>
  <c r="U1671" i="6"/>
  <c r="T1694" i="6"/>
  <c r="T1656" i="6"/>
  <c r="U990" i="6"/>
  <c r="S405" i="6"/>
  <c r="R656" i="6"/>
  <c r="U862" i="6"/>
  <c r="T517" i="6"/>
  <c r="S1537" i="6"/>
  <c r="S1569" i="6"/>
  <c r="S1601" i="6"/>
  <c r="S1633" i="6"/>
  <c r="R931" i="6"/>
  <c r="U274" i="6"/>
  <c r="S412" i="6"/>
  <c r="S425" i="6"/>
  <c r="U1530" i="6"/>
  <c r="S1701" i="6"/>
  <c r="S1613" i="6"/>
  <c r="S361" i="6"/>
  <c r="R212" i="6"/>
  <c r="R208" i="6"/>
  <c r="U170" i="6"/>
  <c r="U245" i="6"/>
  <c r="T345" i="6"/>
  <c r="T353" i="6"/>
  <c r="R216" i="6"/>
  <c r="R43" i="6"/>
  <c r="R181" i="6"/>
  <c r="R163" i="6"/>
  <c r="R232" i="6"/>
  <c r="R794" i="6"/>
  <c r="R810" i="6"/>
  <c r="R826" i="6"/>
  <c r="R842" i="6"/>
  <c r="R858" i="6"/>
  <c r="R874" i="6"/>
  <c r="R890" i="6"/>
  <c r="R906" i="6"/>
  <c r="T923" i="6"/>
  <c r="R996" i="6"/>
  <c r="R782" i="6"/>
  <c r="T790" i="6"/>
  <c r="R798" i="6"/>
  <c r="T806" i="6"/>
  <c r="T822" i="6"/>
  <c r="T838" i="6"/>
  <c r="T854" i="6"/>
  <c r="T870" i="6"/>
  <c r="T886" i="6"/>
  <c r="T902" i="6"/>
  <c r="R916" i="6"/>
  <c r="T1014" i="6"/>
  <c r="T1030" i="6"/>
  <c r="T1120" i="6"/>
  <c r="R1133" i="6"/>
  <c r="R1149" i="6"/>
  <c r="R1165" i="6"/>
  <c r="R1181" i="6"/>
  <c r="R1197" i="6"/>
  <c r="R1213" i="6"/>
  <c r="R1229" i="6"/>
  <c r="R1245" i="6"/>
  <c r="R1253" i="6"/>
  <c r="R1261" i="6"/>
  <c r="U1792" i="6"/>
  <c r="S45" i="6"/>
  <c r="U329" i="6"/>
  <c r="S566" i="6"/>
  <c r="S639" i="6"/>
  <c r="T665" i="6"/>
  <c r="T667" i="6"/>
  <c r="U963" i="6"/>
  <c r="R1283" i="6"/>
  <c r="U112" i="6"/>
  <c r="S204" i="6"/>
  <c r="R219" i="6"/>
  <c r="R220" i="6"/>
  <c r="S245" i="6"/>
  <c r="R453" i="6"/>
  <c r="T782" i="6"/>
  <c r="T798" i="6"/>
  <c r="T814" i="6"/>
  <c r="T830" i="6"/>
  <c r="T846" i="6"/>
  <c r="T862" i="6"/>
  <c r="T878" i="6"/>
  <c r="T894" i="6"/>
  <c r="T910" i="6"/>
  <c r="R982" i="6"/>
  <c r="R1006" i="6"/>
  <c r="R1022" i="6"/>
  <c r="R1043" i="6"/>
  <c r="R1059" i="6"/>
  <c r="T1118" i="6"/>
  <c r="S1400" i="6"/>
  <c r="U1560" i="6"/>
  <c r="T1663" i="6"/>
  <c r="U1786" i="6"/>
  <c r="T1486" i="6"/>
  <c r="T1503" i="6"/>
  <c r="T1518" i="6"/>
  <c r="R1568" i="6"/>
  <c r="U100" i="6"/>
  <c r="S130" i="6"/>
  <c r="S138" i="6"/>
  <c r="S369" i="6"/>
  <c r="U268" i="6"/>
  <c r="S458" i="6"/>
  <c r="S605" i="6"/>
  <c r="S969" i="6"/>
  <c r="S963" i="6"/>
  <c r="S1699" i="6"/>
  <c r="R1570" i="6"/>
  <c r="S1781" i="6"/>
  <c r="T513" i="6"/>
  <c r="U1003" i="6"/>
  <c r="S1299" i="6"/>
  <c r="S1509" i="6"/>
  <c r="S1797" i="6"/>
  <c r="R199" i="6"/>
  <c r="T43" i="6"/>
  <c r="U43" i="6"/>
  <c r="T80" i="6"/>
  <c r="R228" i="6"/>
  <c r="R196" i="6"/>
  <c r="T245" i="6"/>
  <c r="R210" i="6"/>
  <c r="S188" i="6"/>
  <c r="R188" i="6"/>
  <c r="S236" i="6"/>
  <c r="T347" i="6"/>
  <c r="R351" i="6"/>
  <c r="T443" i="6"/>
  <c r="T450" i="6"/>
  <c r="T459" i="6"/>
  <c r="R437" i="6"/>
  <c r="T453" i="6"/>
  <c r="T794" i="6"/>
  <c r="T810" i="6"/>
  <c r="T826" i="6"/>
  <c r="T842" i="6"/>
  <c r="T858" i="6"/>
  <c r="T874" i="6"/>
  <c r="T890" i="6"/>
  <c r="T906" i="6"/>
  <c r="R789" i="6"/>
  <c r="T797" i="6"/>
  <c r="R805" i="6"/>
  <c r="T813" i="6"/>
  <c r="R821" i="6"/>
  <c r="R234" i="6"/>
  <c r="T188" i="6"/>
  <c r="T351" i="6"/>
  <c r="R563" i="6"/>
  <c r="R571" i="6"/>
  <c r="R1010" i="6"/>
  <c r="R1026" i="6"/>
  <c r="U1050" i="6"/>
  <c r="T1013" i="6"/>
  <c r="T1029" i="6"/>
  <c r="R207" i="6"/>
  <c r="S168" i="6"/>
  <c r="R187" i="6"/>
  <c r="R194" i="6"/>
  <c r="U351" i="6"/>
  <c r="S453" i="6"/>
  <c r="R461" i="6"/>
  <c r="R715" i="6"/>
  <c r="R719" i="6"/>
  <c r="R723" i="6"/>
  <c r="R727" i="6"/>
  <c r="R731" i="6"/>
  <c r="R735" i="6"/>
  <c r="R739" i="6"/>
  <c r="R743" i="6"/>
  <c r="R747" i="6"/>
  <c r="R751" i="6"/>
  <c r="R814" i="6"/>
  <c r="R830" i="6"/>
  <c r="R846" i="6"/>
  <c r="R862" i="6"/>
  <c r="R878" i="6"/>
  <c r="R894" i="6"/>
  <c r="R910" i="6"/>
  <c r="R994" i="6"/>
  <c r="T829" i="6"/>
  <c r="R837" i="6"/>
  <c r="T845" i="6"/>
  <c r="R853" i="6"/>
  <c r="T861" i="6"/>
  <c r="R869" i="6"/>
  <c r="T877" i="6"/>
  <c r="R885" i="6"/>
  <c r="T893" i="6"/>
  <c r="R901" i="6"/>
  <c r="T909" i="6"/>
  <c r="T1110" i="6"/>
  <c r="T1122" i="6"/>
  <c r="R1159" i="6"/>
  <c r="R1175" i="6"/>
  <c r="R1191" i="6"/>
  <c r="R1207" i="6"/>
  <c r="R1223" i="6"/>
  <c r="R1239" i="6"/>
  <c r="R1255" i="6"/>
  <c r="S1471" i="6"/>
  <c r="S1487" i="6"/>
  <c r="S1503" i="6"/>
  <c r="S1519" i="6"/>
  <c r="S1535" i="6"/>
  <c r="S1551" i="6"/>
  <c r="S1567" i="6"/>
  <c r="S1583" i="6"/>
  <c r="S1599" i="6"/>
  <c r="S1615" i="6"/>
  <c r="S1631" i="6"/>
  <c r="S1647" i="6"/>
  <c r="U1656" i="6"/>
  <c r="U1672" i="6"/>
  <c r="S1649" i="6"/>
  <c r="S1665" i="6"/>
  <c r="S1681" i="6"/>
  <c r="U1695" i="6"/>
  <c r="S1697" i="6"/>
  <c r="T1678" i="6"/>
  <c r="T1664" i="6"/>
  <c r="T1688" i="6"/>
  <c r="S228" i="6"/>
  <c r="U287" i="6"/>
  <c r="R339" i="6"/>
  <c r="S359" i="6"/>
  <c r="U528" i="6"/>
  <c r="S1789" i="6"/>
  <c r="R688" i="6"/>
  <c r="S1555" i="6"/>
  <c r="R923" i="6"/>
  <c r="R990" i="6"/>
  <c r="R1681" i="6"/>
  <c r="S1695" i="6"/>
  <c r="U1782" i="6"/>
  <c r="U1681" i="6"/>
  <c r="T70" i="6"/>
  <c r="T225" i="6"/>
  <c r="R313" i="6"/>
  <c r="S377" i="6"/>
  <c r="T505" i="6"/>
  <c r="T466" i="6"/>
  <c r="T482" i="6"/>
  <c r="S431" i="6"/>
  <c r="S781" i="6"/>
  <c r="R712" i="6"/>
  <c r="S722" i="6"/>
  <c r="S1469" i="6"/>
  <c r="S435" i="6"/>
  <c r="T1133" i="6"/>
  <c r="T1149" i="6"/>
  <c r="T1165" i="6"/>
  <c r="T1181" i="6"/>
  <c r="T1197" i="6"/>
  <c r="T1213" i="6"/>
  <c r="T1229" i="6"/>
  <c r="T1245" i="6"/>
  <c r="T1261" i="6"/>
  <c r="U1796" i="6"/>
  <c r="U440" i="6"/>
  <c r="T706" i="6"/>
  <c r="U931" i="6"/>
  <c r="U1302" i="6"/>
  <c r="S1792" i="6"/>
  <c r="R1789" i="6"/>
  <c r="T957" i="6"/>
  <c r="U904" i="6"/>
  <c r="R1014" i="6"/>
  <c r="R1030" i="6"/>
  <c r="R1021" i="6"/>
  <c r="R1054" i="6"/>
  <c r="R1479" i="6"/>
  <c r="U1621" i="6"/>
  <c r="U1629" i="6"/>
  <c r="R1637" i="6"/>
  <c r="R1525" i="6"/>
  <c r="R1586" i="6"/>
  <c r="U1063" i="6"/>
  <c r="S1779" i="6"/>
  <c r="U1548" i="6"/>
  <c r="R1346" i="6"/>
  <c r="U1359" i="6"/>
  <c r="R1634" i="6"/>
  <c r="U1659" i="6"/>
  <c r="U1683" i="6"/>
  <c r="S1297" i="6"/>
  <c r="S1303" i="6"/>
  <c r="U1660" i="6"/>
  <c r="S1269" i="6"/>
  <c r="T1550" i="6"/>
  <c r="T1567" i="6"/>
  <c r="T1582" i="6"/>
  <c r="T1599" i="6"/>
  <c r="T1631" i="6"/>
  <c r="U1072" i="6"/>
  <c r="U1080" i="6"/>
  <c r="U1088" i="6"/>
  <c r="U1096" i="6"/>
  <c r="S1659" i="6"/>
  <c r="R1506" i="6"/>
  <c r="R1476" i="6"/>
  <c r="S1227" i="6"/>
  <c r="U1318" i="6"/>
  <c r="T1045" i="6"/>
  <c r="U1294" i="6"/>
  <c r="R1796" i="6"/>
  <c r="T1114" i="6"/>
  <c r="R1143" i="6"/>
  <c r="R1444" i="6"/>
  <c r="S1782" i="6"/>
  <c r="U1095" i="6"/>
  <c r="R1112" i="6"/>
  <c r="S1715" i="6"/>
  <c r="U980" i="6"/>
  <c r="T919" i="6"/>
  <c r="U972" i="6"/>
  <c r="T992" i="6"/>
  <c r="T704" i="6"/>
  <c r="S730" i="6"/>
  <c r="U814" i="6"/>
  <c r="T696" i="6"/>
  <c r="T349" i="6"/>
  <c r="T432" i="6"/>
  <c r="T441" i="6"/>
  <c r="T448" i="6"/>
  <c r="T457" i="6"/>
  <c r="T464" i="6"/>
  <c r="S589" i="6"/>
  <c r="R347" i="6"/>
  <c r="U456" i="6"/>
  <c r="T483" i="6"/>
  <c r="T530" i="6"/>
  <c r="U549" i="6"/>
  <c r="S666" i="6"/>
  <c r="S562" i="6"/>
  <c r="U555" i="6"/>
  <c r="U526" i="6"/>
  <c r="S397" i="6"/>
  <c r="U536" i="6"/>
  <c r="U554" i="6"/>
  <c r="U496" i="6"/>
  <c r="R354" i="6"/>
  <c r="T540" i="6"/>
  <c r="S229" i="6"/>
  <c r="R229" i="6"/>
  <c r="R271" i="6"/>
  <c r="U276" i="6"/>
  <c r="R306" i="6"/>
  <c r="R264" i="6"/>
  <c r="S197" i="6"/>
  <c r="R197" i="6"/>
  <c r="R174" i="6"/>
  <c r="U208" i="6"/>
  <c r="S101" i="6"/>
  <c r="T105" i="6"/>
  <c r="U79" i="6"/>
  <c r="R68" i="6"/>
  <c r="U85" i="6"/>
  <c r="S67" i="6"/>
  <c r="S69" i="6"/>
  <c r="R72" i="6"/>
  <c r="T84" i="6"/>
  <c r="T61" i="6"/>
  <c r="T78" i="6"/>
  <c r="S81" i="6"/>
  <c r="T64" i="6"/>
  <c r="T62" i="6"/>
  <c r="U77" i="6"/>
  <c r="U64" i="6"/>
  <c r="S39" i="6"/>
  <c r="S33" i="6"/>
  <c r="T38" i="6"/>
  <c r="T45" i="6"/>
  <c r="T41" i="6"/>
  <c r="T74" i="6"/>
  <c r="T83" i="6"/>
  <c r="T167" i="6"/>
  <c r="T174" i="6"/>
  <c r="R183" i="6"/>
  <c r="R247" i="6"/>
  <c r="R168" i="6"/>
  <c r="U196" i="6"/>
  <c r="S297" i="6"/>
  <c r="S307" i="6"/>
  <c r="T375" i="6"/>
  <c r="S351" i="6"/>
  <c r="T363" i="6"/>
  <c r="U407" i="6"/>
  <c r="U594" i="6"/>
  <c r="U603" i="6"/>
  <c r="U661" i="6"/>
  <c r="S839" i="6"/>
  <c r="S882" i="6"/>
  <c r="R912" i="6"/>
  <c r="R988" i="6"/>
  <c r="S1388" i="6"/>
  <c r="R287" i="6"/>
  <c r="T579" i="6"/>
  <c r="S1507" i="6"/>
  <c r="R722" i="6"/>
  <c r="U37" i="6"/>
  <c r="U140" i="6"/>
  <c r="T290" i="6"/>
  <c r="T298" i="6"/>
  <c r="S276" i="6"/>
  <c r="T251" i="6"/>
  <c r="R404" i="6"/>
  <c r="R537" i="6"/>
  <c r="U614" i="6"/>
  <c r="S878" i="6"/>
  <c r="U1001" i="6"/>
  <c r="U1037" i="6"/>
  <c r="R1646" i="6"/>
  <c r="U486" i="6"/>
  <c r="R930" i="6"/>
  <c r="U1370" i="6"/>
  <c r="U927" i="6"/>
  <c r="R1348" i="6"/>
  <c r="U127" i="6"/>
  <c r="R239" i="6"/>
  <c r="S264" i="6"/>
  <c r="U42" i="6"/>
  <c r="T164" i="6"/>
  <c r="T172" i="6"/>
  <c r="S172" i="6"/>
  <c r="R179" i="6"/>
  <c r="T207" i="6"/>
  <c r="S265" i="6"/>
  <c r="S331" i="6"/>
  <c r="U384" i="6"/>
  <c r="S495" i="6"/>
  <c r="S336" i="6"/>
  <c r="U731" i="6"/>
  <c r="R757" i="6"/>
  <c r="R765" i="6"/>
  <c r="R773" i="6"/>
  <c r="R781" i="6"/>
  <c r="S629" i="6"/>
  <c r="U497" i="6"/>
  <c r="U1499" i="6"/>
  <c r="U492" i="6"/>
  <c r="U1366" i="6"/>
  <c r="R1372" i="6"/>
  <c r="R1382" i="6"/>
  <c r="U290" i="6"/>
  <c r="S1020" i="6"/>
  <c r="T1009" i="6"/>
  <c r="T1025" i="6"/>
  <c r="S1093" i="6"/>
  <c r="T1067" i="6"/>
  <c r="T1069" i="6"/>
  <c r="T1071" i="6"/>
  <c r="T1073" i="6"/>
  <c r="T1075" i="6"/>
  <c r="T1077" i="6"/>
  <c r="T1079" i="6"/>
  <c r="T1081" i="6"/>
  <c r="T1083" i="6"/>
  <c r="T1085" i="6"/>
  <c r="T1087" i="6"/>
  <c r="T1089" i="6"/>
  <c r="T1091" i="6"/>
  <c r="T1093" i="6"/>
  <c r="T1095" i="6"/>
  <c r="T1097" i="6"/>
  <c r="T1099" i="6"/>
  <c r="T1101" i="6"/>
  <c r="T1103" i="6"/>
  <c r="T1105" i="6"/>
  <c r="T1107" i="6"/>
  <c r="T1126" i="6"/>
  <c r="S1125" i="6"/>
  <c r="U1153" i="6"/>
  <c r="U1185" i="6"/>
  <c r="U1205" i="6"/>
  <c r="U1217" i="6"/>
  <c r="U1237" i="6"/>
  <c r="U1249" i="6"/>
  <c r="U1261" i="6"/>
  <c r="R1269" i="6"/>
  <c r="S1302" i="6"/>
  <c r="S1310" i="6"/>
  <c r="S1318" i="6"/>
  <c r="S1350" i="6"/>
  <c r="S1358" i="6"/>
  <c r="S1382" i="6"/>
  <c r="U1155" i="6"/>
  <c r="U1159" i="6"/>
  <c r="U1187" i="6"/>
  <c r="U1207" i="6"/>
  <c r="T1299" i="6"/>
  <c r="T1313" i="6"/>
  <c r="T1314" i="6"/>
  <c r="T1321" i="6"/>
  <c r="T1329" i="6"/>
  <c r="T1337" i="6"/>
  <c r="T1370" i="6"/>
  <c r="T1386" i="6"/>
  <c r="S1138" i="6"/>
  <c r="S1170" i="6"/>
  <c r="S1202" i="6"/>
  <c r="S1218" i="6"/>
  <c r="S1421" i="6"/>
  <c r="S1427" i="6"/>
  <c r="S1429" i="6"/>
  <c r="S1443" i="6"/>
  <c r="S1461" i="6"/>
  <c r="T1680" i="6"/>
  <c r="S1544" i="6"/>
  <c r="S1576" i="6"/>
  <c r="U1646" i="6"/>
  <c r="S1720" i="6"/>
  <c r="S1736" i="6"/>
  <c r="S1752" i="6"/>
  <c r="R1473" i="6"/>
  <c r="U1496" i="6"/>
  <c r="S1538" i="6"/>
  <c r="S1570" i="6"/>
  <c r="S1602" i="6"/>
  <c r="U1624" i="6"/>
  <c r="U1640" i="6"/>
  <c r="S1650" i="6"/>
  <c r="S1682" i="6"/>
  <c r="S1698" i="6"/>
  <c r="T1709" i="6"/>
  <c r="T1717" i="6"/>
  <c r="T1725" i="6"/>
  <c r="T1733" i="6"/>
  <c r="T1741" i="6"/>
  <c r="T1749" i="6"/>
  <c r="T1750" i="6"/>
  <c r="T1757" i="6"/>
  <c r="U1709" i="6"/>
  <c r="U1773" i="6"/>
  <c r="U1791" i="6"/>
  <c r="U1799" i="6"/>
  <c r="U1489" i="6"/>
  <c r="R1600" i="6"/>
  <c r="U1749" i="6"/>
  <c r="U1801" i="6"/>
  <c r="S49" i="6"/>
  <c r="S82" i="6"/>
  <c r="R60" i="6"/>
  <c r="R158" i="6"/>
  <c r="S165" i="6"/>
  <c r="S355" i="6"/>
  <c r="S358" i="6"/>
  <c r="T481" i="6"/>
  <c r="T497" i="6"/>
  <c r="R328" i="6"/>
  <c r="S465" i="6"/>
  <c r="U521" i="6"/>
  <c r="U540" i="6"/>
  <c r="U507" i="6"/>
  <c r="U499" i="6"/>
  <c r="S638" i="6"/>
  <c r="S718" i="6"/>
  <c r="T712" i="6"/>
  <c r="T700" i="6"/>
  <c r="U795" i="6"/>
  <c r="U852" i="6"/>
  <c r="S931" i="6"/>
  <c r="R938" i="6"/>
  <c r="U1269" i="6"/>
  <c r="R1278" i="6"/>
  <c r="R939" i="6"/>
  <c r="R1284" i="6"/>
  <c r="S885" i="6"/>
  <c r="U1283" i="6"/>
  <c r="U1501" i="6"/>
  <c r="S1791" i="6"/>
  <c r="R1385" i="6"/>
  <c r="R1409" i="6"/>
  <c r="R1668" i="6"/>
  <c r="U1327" i="6"/>
  <c r="U1373" i="6"/>
  <c r="R1546" i="6"/>
  <c r="S1581" i="6"/>
  <c r="R1658" i="6"/>
  <c r="S1763" i="6"/>
  <c r="S1307" i="6"/>
  <c r="R1351" i="6"/>
  <c r="R51" i="6"/>
  <c r="S353" i="6"/>
  <c r="U468" i="6"/>
  <c r="U803" i="6"/>
  <c r="S881" i="6"/>
  <c r="U819" i="6"/>
  <c r="U1276" i="6"/>
  <c r="U932" i="6"/>
  <c r="U1677" i="6"/>
  <c r="S1793" i="6"/>
  <c r="U1667" i="6"/>
  <c r="U799" i="6"/>
  <c r="U1628" i="6"/>
  <c r="T312" i="6"/>
  <c r="S208" i="6"/>
  <c r="S315" i="6"/>
  <c r="S319" i="6"/>
  <c r="T354" i="6"/>
  <c r="T359" i="6"/>
  <c r="R487" i="6"/>
  <c r="U387" i="6"/>
  <c r="U431" i="6"/>
  <c r="S499" i="6"/>
  <c r="S531" i="6"/>
  <c r="U573" i="6"/>
  <c r="U586" i="6"/>
  <c r="R614" i="6"/>
  <c r="T638" i="6"/>
  <c r="U616" i="6"/>
  <c r="T716" i="6"/>
  <c r="T720" i="6"/>
  <c r="T633" i="6"/>
  <c r="T641" i="6"/>
  <c r="T646" i="6"/>
  <c r="T648" i="6"/>
  <c r="U669" i="6"/>
  <c r="U696" i="6"/>
  <c r="U701" i="6"/>
  <c r="U662" i="6"/>
  <c r="U678" i="6"/>
  <c r="U710" i="6"/>
  <c r="R790" i="6"/>
  <c r="R806" i="6"/>
  <c r="R822" i="6"/>
  <c r="R838" i="6"/>
  <c r="R854" i="6"/>
  <c r="S859" i="6"/>
  <c r="R870" i="6"/>
  <c r="S875" i="6"/>
  <c r="R886" i="6"/>
  <c r="R902" i="6"/>
  <c r="S794" i="6"/>
  <c r="U946" i="6"/>
  <c r="S972" i="6"/>
  <c r="S921" i="6"/>
  <c r="U955" i="6"/>
  <c r="S954" i="6"/>
  <c r="R984" i="6"/>
  <c r="R992" i="6"/>
  <c r="R1000" i="6"/>
  <c r="T1006" i="6"/>
  <c r="T1022" i="6"/>
  <c r="R1035" i="6"/>
  <c r="R1036" i="6"/>
  <c r="R1051" i="6"/>
  <c r="R1052" i="6"/>
  <c r="U1058" i="6"/>
  <c r="U1064" i="6"/>
  <c r="S1037" i="6"/>
  <c r="R1266" i="6"/>
  <c r="S1109" i="6"/>
  <c r="S1116" i="6"/>
  <c r="S1128" i="6"/>
  <c r="S1296" i="6"/>
  <c r="S1312" i="6"/>
  <c r="S1352" i="6"/>
  <c r="S1376" i="6"/>
  <c r="T1352" i="6"/>
  <c r="T1376" i="6"/>
  <c r="T1392" i="6"/>
  <c r="S1134" i="6"/>
  <c r="T1412" i="6"/>
  <c r="T1430" i="6"/>
  <c r="T1440" i="6"/>
  <c r="T1442" i="6"/>
  <c r="T1452" i="6"/>
  <c r="T1462" i="6"/>
  <c r="T1683" i="6"/>
  <c r="U1686" i="6"/>
  <c r="T1691" i="6"/>
  <c r="S1706" i="6"/>
  <c r="S1730" i="6"/>
  <c r="S1762" i="6"/>
  <c r="U1427" i="6"/>
  <c r="U1455" i="6"/>
  <c r="U1459" i="6"/>
  <c r="U1471" i="6"/>
  <c r="S1489" i="6"/>
  <c r="R1510" i="6"/>
  <c r="S1521" i="6"/>
  <c r="U1535" i="6"/>
  <c r="S1553" i="6"/>
  <c r="S1585" i="6"/>
  <c r="S1617" i="6"/>
  <c r="U1647" i="6"/>
  <c r="U1663" i="6"/>
  <c r="R1670" i="6"/>
  <c r="U1679" i="6"/>
  <c r="R1702" i="6"/>
  <c r="T1756" i="6"/>
  <c r="T1654" i="6"/>
  <c r="T1670" i="6"/>
  <c r="U1745" i="6"/>
  <c r="U1772" i="6"/>
  <c r="T1470" i="6"/>
  <c r="T1534" i="6"/>
  <c r="T1551" i="6"/>
  <c r="T1566" i="6"/>
  <c r="T1583" i="6"/>
  <c r="T1598" i="6"/>
  <c r="T1615" i="6"/>
  <c r="T1630" i="6"/>
  <c r="U1748" i="6"/>
  <c r="S32" i="6"/>
  <c r="R82" i="6"/>
  <c r="U86" i="6"/>
  <c r="T120" i="6"/>
  <c r="U164" i="6"/>
  <c r="U339" i="6"/>
  <c r="T478" i="6"/>
  <c r="U515" i="6"/>
  <c r="U522" i="6"/>
  <c r="T692" i="6"/>
  <c r="U517" i="6"/>
  <c r="R953" i="6"/>
  <c r="U831" i="6"/>
  <c r="U935" i="6"/>
  <c r="U943" i="6"/>
  <c r="R945" i="6"/>
  <c r="U976" i="6"/>
  <c r="U938" i="6"/>
  <c r="S1293" i="6"/>
  <c r="R937" i="6"/>
  <c r="R947" i="6"/>
  <c r="S1539" i="6"/>
  <c r="U1467" i="6"/>
  <c r="U1563" i="6"/>
  <c r="U1564" i="6"/>
  <c r="U1701" i="6"/>
  <c r="R1733" i="6"/>
  <c r="S1790" i="6"/>
  <c r="R1291" i="6"/>
  <c r="R1652" i="6"/>
  <c r="R1314" i="6"/>
  <c r="U1367" i="6"/>
  <c r="R1370" i="6"/>
  <c r="R50" i="6"/>
  <c r="S641" i="6"/>
  <c r="T933" i="6"/>
  <c r="U818" i="6"/>
  <c r="S1524" i="6"/>
  <c r="R1628" i="6"/>
  <c r="S354" i="6"/>
  <c r="S1629" i="6"/>
  <c r="S211" i="6"/>
  <c r="U217" i="6"/>
  <c r="S250" i="6"/>
  <c r="S328" i="6"/>
  <c r="S279" i="6"/>
  <c r="R341" i="6"/>
  <c r="T411" i="6"/>
  <c r="R469" i="6"/>
  <c r="R485" i="6"/>
  <c r="R494" i="6"/>
  <c r="T379" i="6"/>
  <c r="U401" i="6"/>
  <c r="U454" i="6"/>
  <c r="S468" i="6"/>
  <c r="S476" i="6"/>
  <c r="T373" i="6"/>
  <c r="S388" i="6"/>
  <c r="U398" i="6"/>
  <c r="U453" i="6"/>
  <c r="R535" i="6"/>
  <c r="S541" i="6"/>
  <c r="R543" i="6"/>
  <c r="T551" i="6"/>
  <c r="S342" i="6"/>
  <c r="U365" i="6"/>
  <c r="U415" i="6"/>
  <c r="U580" i="6"/>
  <c r="T589" i="6"/>
  <c r="T613" i="6"/>
  <c r="U560" i="6"/>
  <c r="U623" i="6"/>
  <c r="U635" i="6"/>
  <c r="R642" i="6"/>
  <c r="T643" i="6"/>
  <c r="U651" i="6"/>
  <c r="R616" i="6"/>
  <c r="S661" i="6"/>
  <c r="T723" i="6"/>
  <c r="T727" i="6"/>
  <c r="U684" i="6"/>
  <c r="U720" i="6"/>
  <c r="U722" i="6"/>
  <c r="U744" i="6"/>
  <c r="U748" i="6"/>
  <c r="U750" i="6"/>
  <c r="U653" i="6"/>
  <c r="U703" i="6"/>
  <c r="U761" i="6"/>
  <c r="U767" i="6"/>
  <c r="U769" i="6"/>
  <c r="U771" i="6"/>
  <c r="T786" i="6"/>
  <c r="T802" i="6"/>
  <c r="T818" i="6"/>
  <c r="T834" i="6"/>
  <c r="T850" i="6"/>
  <c r="T866" i="6"/>
  <c r="T882" i="6"/>
  <c r="S895" i="6"/>
  <c r="T898" i="6"/>
  <c r="U925" i="6"/>
  <c r="S958" i="6"/>
  <c r="R963" i="6"/>
  <c r="R968" i="6"/>
  <c r="R971" i="6"/>
  <c r="R979" i="6"/>
  <c r="R998" i="6"/>
  <c r="S1003" i="6"/>
  <c r="S1027" i="6"/>
  <c r="U1061" i="6"/>
  <c r="R1017" i="6"/>
  <c r="T1021" i="6"/>
  <c r="T1057" i="6"/>
  <c r="R1062" i="6"/>
  <c r="S1087" i="6"/>
  <c r="S1095" i="6"/>
  <c r="S1107" i="6"/>
  <c r="S1045" i="6"/>
  <c r="T1116" i="6"/>
  <c r="T1128" i="6"/>
  <c r="R1114" i="6"/>
  <c r="R1265" i="6"/>
  <c r="S1274" i="6"/>
  <c r="S1282" i="6"/>
  <c r="S1290" i="6"/>
  <c r="S1298" i="6"/>
  <c r="S1322" i="6"/>
  <c r="S1386" i="6"/>
  <c r="S1394" i="6"/>
  <c r="S1127" i="6"/>
  <c r="R1141" i="6"/>
  <c r="R1145" i="6"/>
  <c r="R1157" i="6"/>
  <c r="R1161" i="6"/>
  <c r="R1173" i="6"/>
  <c r="R1177" i="6"/>
  <c r="R1189" i="6"/>
  <c r="R1193" i="6"/>
  <c r="R1205" i="6"/>
  <c r="R1209" i="6"/>
  <c r="R1221" i="6"/>
  <c r="R1225" i="6"/>
  <c r="R1237" i="6"/>
  <c r="R1241" i="6"/>
  <c r="R1257" i="6"/>
  <c r="T1277" i="6"/>
  <c r="T1309" i="6"/>
  <c r="T1374" i="6"/>
  <c r="T1382" i="6"/>
  <c r="S1178" i="6"/>
  <c r="T1472" i="6"/>
  <c r="T1481" i="6"/>
  <c r="T1488" i="6"/>
  <c r="T1497" i="6"/>
  <c r="T1504" i="6"/>
  <c r="T1513" i="6"/>
  <c r="T1520" i="6"/>
  <c r="T1529" i="6"/>
  <c r="T1536" i="6"/>
  <c r="T1545" i="6"/>
  <c r="T1552" i="6"/>
  <c r="T1561" i="6"/>
  <c r="T1568" i="6"/>
  <c r="T1577" i="6"/>
  <c r="T1584" i="6"/>
  <c r="T1593" i="6"/>
  <c r="T1600" i="6"/>
  <c r="T1609" i="6"/>
  <c r="T1616" i="6"/>
  <c r="T1625" i="6"/>
  <c r="T1632" i="6"/>
  <c r="T1641" i="6"/>
  <c r="T1648" i="6"/>
  <c r="T1466" i="6"/>
  <c r="T1475" i="6"/>
  <c r="T1482" i="6"/>
  <c r="T1491" i="6"/>
  <c r="T1498" i="6"/>
  <c r="S1504" i="6"/>
  <c r="T1507" i="6"/>
  <c r="T1514" i="6"/>
  <c r="T1523" i="6"/>
  <c r="T1530" i="6"/>
  <c r="T1539" i="6"/>
  <c r="T1546" i="6"/>
  <c r="T1555" i="6"/>
  <c r="T1562" i="6"/>
  <c r="T1571" i="6"/>
  <c r="T1578" i="6"/>
  <c r="T1587" i="6"/>
  <c r="T1594" i="6"/>
  <c r="T1603" i="6"/>
  <c r="T1610" i="6"/>
  <c r="T1619" i="6"/>
  <c r="T1626" i="6"/>
  <c r="S1632" i="6"/>
  <c r="T1635" i="6"/>
  <c r="U1638" i="6"/>
  <c r="T1642" i="6"/>
  <c r="T1651" i="6"/>
  <c r="S1732" i="6"/>
  <c r="T1469" i="6"/>
  <c r="U1472" i="6"/>
  <c r="T1476" i="6"/>
  <c r="T1485" i="6"/>
  <c r="T1492" i="6"/>
  <c r="T1501" i="6"/>
  <c r="T1508" i="6"/>
  <c r="T1517" i="6"/>
  <c r="T1524" i="6"/>
  <c r="T1533" i="6"/>
  <c r="U1536" i="6"/>
  <c r="T1540" i="6"/>
  <c r="S1546" i="6"/>
  <c r="T1549" i="6"/>
  <c r="T1556" i="6"/>
  <c r="T1565" i="6"/>
  <c r="T1572" i="6"/>
  <c r="T1581" i="6"/>
  <c r="T1588" i="6"/>
  <c r="T1597" i="6"/>
  <c r="T1604" i="6"/>
  <c r="T1613" i="6"/>
  <c r="T1620" i="6"/>
  <c r="T1629" i="6"/>
  <c r="T1636" i="6"/>
  <c r="T1645" i="6"/>
  <c r="T1652" i="6"/>
  <c r="T1661" i="6"/>
  <c r="T1668" i="6"/>
  <c r="T1677" i="6"/>
  <c r="T1684" i="6"/>
  <c r="T1693" i="6"/>
  <c r="T1700" i="6"/>
  <c r="S1646" i="6"/>
  <c r="U1785" i="6"/>
  <c r="R1436" i="6"/>
  <c r="U1601" i="6"/>
  <c r="U1754" i="6"/>
  <c r="U1770" i="6"/>
  <c r="R44" i="6"/>
  <c r="R67" i="6"/>
  <c r="T86" i="6"/>
  <c r="T90" i="6"/>
  <c r="T106" i="6"/>
  <c r="S134" i="6"/>
  <c r="U60" i="6"/>
  <c r="U321" i="6"/>
  <c r="U335" i="6"/>
  <c r="S457" i="6"/>
  <c r="U495" i="6"/>
  <c r="T666" i="6"/>
  <c r="R1302" i="6"/>
  <c r="T929" i="6"/>
  <c r="U939" i="6"/>
  <c r="U975" i="6"/>
  <c r="U1299" i="6"/>
  <c r="U1466" i="6"/>
  <c r="U1508" i="6"/>
  <c r="U1693" i="6"/>
  <c r="U1320" i="6"/>
  <c r="S1778" i="6"/>
  <c r="R1580" i="6"/>
  <c r="S1381" i="6"/>
  <c r="T662" i="6"/>
  <c r="R1676" i="6"/>
  <c r="S726" i="6"/>
  <c r="T935" i="6"/>
  <c r="S1661" i="6"/>
  <c r="U1586" i="6"/>
  <c r="R995" i="6"/>
  <c r="U328" i="6"/>
  <c r="U441" i="6"/>
  <c r="R431" i="6"/>
  <c r="S568" i="6"/>
  <c r="U1104" i="6"/>
  <c r="R1330" i="6"/>
  <c r="U1343" i="6"/>
  <c r="R1362" i="6"/>
  <c r="U1375" i="6"/>
  <c r="U1484" i="6"/>
  <c r="S1786" i="6"/>
  <c r="R1282" i="6"/>
  <c r="S196" i="6"/>
  <c r="R77" i="6"/>
  <c r="R222" i="6"/>
  <c r="T204" i="6"/>
  <c r="S234" i="6"/>
  <c r="S205" i="6"/>
  <c r="R205" i="6"/>
  <c r="S349" i="6"/>
  <c r="T434" i="6"/>
  <c r="S460" i="6"/>
  <c r="R755" i="6"/>
  <c r="R763" i="6"/>
  <c r="R771" i="6"/>
  <c r="R779" i="6"/>
  <c r="T914" i="6"/>
  <c r="R987" i="6"/>
  <c r="R1040" i="6"/>
  <c r="R1131" i="6"/>
  <c r="R1147" i="6"/>
  <c r="R1163" i="6"/>
  <c r="R1179" i="6"/>
  <c r="R1195" i="6"/>
  <c r="R1211" i="6"/>
  <c r="R1227" i="6"/>
  <c r="R1243" i="6"/>
  <c r="R1259" i="6"/>
  <c r="R1263" i="6"/>
  <c r="R1137" i="6"/>
  <c r="R1153" i="6"/>
  <c r="R1169" i="6"/>
  <c r="R1185" i="6"/>
  <c r="R1201" i="6"/>
  <c r="R1217" i="6"/>
  <c r="R1233" i="6"/>
  <c r="R1249" i="6"/>
  <c r="T1705" i="6"/>
  <c r="T1713" i="6"/>
  <c r="T1721" i="6"/>
  <c r="T1729" i="6"/>
  <c r="T1737" i="6"/>
  <c r="T1745" i="6"/>
  <c r="T1753" i="6"/>
  <c r="T1761" i="6"/>
  <c r="T1769" i="6"/>
  <c r="T1777" i="6"/>
  <c r="T1639" i="6"/>
  <c r="U1795" i="6"/>
  <c r="R71" i="6"/>
  <c r="R88" i="6"/>
  <c r="U108" i="6"/>
  <c r="U106" i="6"/>
  <c r="R250" i="6"/>
  <c r="R156" i="6"/>
  <c r="U251" i="6"/>
  <c r="S345" i="6"/>
  <c r="U302" i="6"/>
  <c r="T507" i="6"/>
  <c r="T521" i="6"/>
  <c r="S574" i="6"/>
  <c r="U529" i="6"/>
  <c r="S570" i="6"/>
  <c r="R713" i="6"/>
  <c r="S965" i="6"/>
  <c r="U810" i="6"/>
  <c r="R955" i="6"/>
  <c r="R929" i="6"/>
  <c r="U971" i="6"/>
  <c r="R946" i="6"/>
  <c r="U1036" i="6"/>
  <c r="S1573" i="6"/>
  <c r="S1605" i="6"/>
  <c r="S1635" i="6"/>
  <c r="S1787" i="6"/>
  <c r="S1476" i="6"/>
  <c r="R1306" i="6"/>
  <c r="R1499" i="6"/>
  <c r="U1500" i="6"/>
  <c r="U1573" i="6"/>
  <c r="S1579" i="6"/>
  <c r="U1605" i="6"/>
  <c r="S1611" i="6"/>
  <c r="S1651" i="6"/>
  <c r="S1669" i="6"/>
  <c r="S1693" i="6"/>
  <c r="R1612" i="6"/>
  <c r="R1275" i="6"/>
  <c r="S1291" i="6"/>
  <c r="U1307" i="6"/>
  <c r="U1351" i="6"/>
  <c r="R1354" i="6"/>
  <c r="U1531" i="6"/>
  <c r="U76" i="6"/>
  <c r="R245" i="6"/>
  <c r="S437" i="6"/>
  <c r="R561" i="6"/>
  <c r="R569" i="6"/>
  <c r="R577" i="6"/>
  <c r="R761" i="6"/>
  <c r="R769" i="6"/>
  <c r="R777" i="6"/>
  <c r="T789" i="6"/>
  <c r="R797" i="6"/>
  <c r="T805" i="6"/>
  <c r="R813" i="6"/>
  <c r="T821" i="6"/>
  <c r="R829" i="6"/>
  <c r="T837" i="6"/>
  <c r="R845" i="6"/>
  <c r="T853" i="6"/>
  <c r="R861" i="6"/>
  <c r="T869" i="6"/>
  <c r="R877" i="6"/>
  <c r="T885" i="6"/>
  <c r="R893" i="6"/>
  <c r="T901" i="6"/>
  <c r="R909" i="6"/>
  <c r="R965" i="6"/>
  <c r="R973" i="6"/>
  <c r="R981" i="6"/>
  <c r="T1018" i="6"/>
  <c r="R1044" i="6"/>
  <c r="R1060" i="6"/>
  <c r="R1013" i="6"/>
  <c r="T1017" i="6"/>
  <c r="R1029" i="6"/>
  <c r="R1038" i="6"/>
  <c r="T1066" i="6"/>
  <c r="T1068" i="6"/>
  <c r="T1070" i="6"/>
  <c r="T1072" i="6"/>
  <c r="T1074" i="6"/>
  <c r="T1076" i="6"/>
  <c r="T1078" i="6"/>
  <c r="T1080" i="6"/>
  <c r="T1082" i="6"/>
  <c r="T1084" i="6"/>
  <c r="T1086" i="6"/>
  <c r="T1088" i="6"/>
  <c r="T1090" i="6"/>
  <c r="T1108" i="6"/>
  <c r="T1112" i="6"/>
  <c r="T1124" i="6"/>
  <c r="T1131" i="6"/>
  <c r="R1135" i="6"/>
  <c r="T1147" i="6"/>
  <c r="R1151" i="6"/>
  <c r="T1163" i="6"/>
  <c r="R1167" i="6"/>
  <c r="T1179" i="6"/>
  <c r="R1183" i="6"/>
  <c r="T1195" i="6"/>
  <c r="R1199" i="6"/>
  <c r="T1211" i="6"/>
  <c r="R1215" i="6"/>
  <c r="T1227" i="6"/>
  <c r="R1231" i="6"/>
  <c r="T1243" i="6"/>
  <c r="R1247" i="6"/>
  <c r="T1259" i="6"/>
  <c r="T1263" i="6"/>
  <c r="T1141" i="6"/>
  <c r="T1157" i="6"/>
  <c r="T1173" i="6"/>
  <c r="T1189" i="6"/>
  <c r="T1205" i="6"/>
  <c r="T1221" i="6"/>
  <c r="T1237" i="6"/>
  <c r="T1253" i="6"/>
  <c r="T1265" i="6"/>
  <c r="S1689" i="6"/>
  <c r="T1471" i="6"/>
  <c r="T1535" i="6"/>
  <c r="T1614" i="6"/>
  <c r="U1789" i="6"/>
  <c r="T32" i="6"/>
  <c r="R81" i="6"/>
  <c r="U98" i="6"/>
  <c r="S129" i="6"/>
  <c r="S133" i="6"/>
  <c r="S137" i="6"/>
  <c r="S141" i="6"/>
  <c r="S61" i="6"/>
  <c r="U260" i="6"/>
  <c r="U165" i="6"/>
  <c r="U344" i="6"/>
  <c r="S427" i="6"/>
  <c r="T539" i="6"/>
  <c r="U310" i="6"/>
  <c r="S441" i="6"/>
  <c r="T499" i="6"/>
  <c r="S576" i="6"/>
  <c r="T494" i="6"/>
  <c r="S572" i="6"/>
  <c r="R696" i="6"/>
  <c r="S724" i="6"/>
  <c r="S973" i="6"/>
  <c r="R700" i="6"/>
  <c r="T959" i="6"/>
  <c r="U967" i="6"/>
  <c r="U979" i="6"/>
  <c r="R928" i="6"/>
  <c r="S939" i="6"/>
  <c r="U991" i="6"/>
  <c r="U1024" i="6"/>
  <c r="U1055" i="6"/>
  <c r="T1061" i="6"/>
  <c r="U1068" i="6"/>
  <c r="U1076" i="6"/>
  <c r="U1084" i="6"/>
  <c r="U1092" i="6"/>
  <c r="U1100" i="6"/>
  <c r="S869" i="6"/>
  <c r="U964" i="6"/>
  <c r="S1516" i="6"/>
  <c r="S1571" i="6"/>
  <c r="S1603" i="6"/>
  <c r="S1683" i="6"/>
  <c r="S1783" i="6"/>
  <c r="S1799" i="6"/>
  <c r="R1388" i="6"/>
  <c r="R1507" i="6"/>
  <c r="U1571" i="6"/>
  <c r="U1603" i="6"/>
  <c r="R1798" i="6"/>
  <c r="S1275" i="6"/>
  <c r="U1291" i="6"/>
  <c r="R1298" i="6"/>
  <c r="U1335" i="6"/>
  <c r="R1338" i="6"/>
  <c r="T170" i="6"/>
  <c r="S43" i="6"/>
  <c r="U160" i="6"/>
  <c r="S161" i="6"/>
  <c r="T163" i="6"/>
  <c r="R191" i="6"/>
  <c r="R223" i="6"/>
  <c r="T219" i="6"/>
  <c r="T168" i="6"/>
  <c r="R202" i="6"/>
  <c r="S219" i="6"/>
  <c r="U445" i="6"/>
  <c r="T461" i="6"/>
  <c r="R559" i="6"/>
  <c r="R567" i="6"/>
  <c r="R575" i="6"/>
  <c r="U460" i="6"/>
  <c r="R759" i="6"/>
  <c r="R767" i="6"/>
  <c r="R775" i="6"/>
  <c r="R1003" i="6"/>
  <c r="U1034" i="6"/>
  <c r="R1056" i="6"/>
  <c r="R1139" i="6"/>
  <c r="R1155" i="6"/>
  <c r="R1171" i="6"/>
  <c r="R1187" i="6"/>
  <c r="R1203" i="6"/>
  <c r="R1219" i="6"/>
  <c r="R1235" i="6"/>
  <c r="R1251" i="6"/>
  <c r="T1345" i="6"/>
  <c r="T1353" i="6"/>
  <c r="T1361" i="6"/>
  <c r="T1369" i="6"/>
  <c r="T1377" i="6"/>
  <c r="T1385" i="6"/>
  <c r="T1393" i="6"/>
  <c r="T1467" i="6"/>
  <c r="T1474" i="6"/>
  <c r="T1483" i="6"/>
  <c r="T1490" i="6"/>
  <c r="T1499" i="6"/>
  <c r="T1506" i="6"/>
  <c r="T1515" i="6"/>
  <c r="T1522" i="6"/>
  <c r="T1531" i="6"/>
  <c r="T1538" i="6"/>
  <c r="T1547" i="6"/>
  <c r="T1554" i="6"/>
  <c r="T1563" i="6"/>
  <c r="T1570" i="6"/>
  <c r="T1579" i="6"/>
  <c r="T1586" i="6"/>
  <c r="T1595" i="6"/>
  <c r="T1602" i="6"/>
  <c r="T1468" i="6"/>
  <c r="T1477" i="6"/>
  <c r="T1484" i="6"/>
  <c r="T1493" i="6"/>
  <c r="T1500" i="6"/>
  <c r="T1509" i="6"/>
  <c r="T1516" i="6"/>
  <c r="T1525" i="6"/>
  <c r="T1532" i="6"/>
  <c r="T1541" i="6"/>
  <c r="T1548" i="6"/>
  <c r="T1557" i="6"/>
  <c r="T1564" i="6"/>
  <c r="T1573" i="6"/>
  <c r="T1580" i="6"/>
  <c r="T1589" i="6"/>
  <c r="T1596" i="6"/>
  <c r="T1605" i="6"/>
  <c r="T1612" i="6"/>
  <c r="T1621" i="6"/>
  <c r="T1628" i="6"/>
  <c r="T1637" i="6"/>
  <c r="T1644" i="6"/>
  <c r="T1653" i="6"/>
  <c r="T1660" i="6"/>
  <c r="T1669" i="6"/>
  <c r="T1676" i="6"/>
  <c r="T1685" i="6"/>
  <c r="T1692" i="6"/>
  <c r="T1701" i="6"/>
  <c r="T1765" i="6"/>
  <c r="T1773" i="6"/>
  <c r="T1686" i="6"/>
  <c r="U1781" i="6"/>
  <c r="T1479" i="6"/>
  <c r="T1494" i="6"/>
  <c r="T1511" i="6"/>
  <c r="T1526" i="6"/>
  <c r="T1543" i="6"/>
  <c r="T1558" i="6"/>
  <c r="T1575" i="6"/>
  <c r="T1590" i="6"/>
  <c r="T1607" i="6"/>
  <c r="T1622" i="6"/>
  <c r="R49" i="6"/>
  <c r="U41" i="6"/>
  <c r="T94" i="6"/>
  <c r="U61" i="6"/>
  <c r="U304" i="6"/>
  <c r="U313" i="6"/>
  <c r="U345" i="6"/>
  <c r="U229" i="6"/>
  <c r="R333" i="6"/>
  <c r="S419" i="6"/>
  <c r="U458" i="6"/>
  <c r="U467" i="6"/>
  <c r="U498" i="6"/>
  <c r="U483" i="6"/>
  <c r="S613" i="6"/>
  <c r="S621" i="6"/>
  <c r="S564" i="6"/>
  <c r="S748" i="6"/>
  <c r="S713" i="6"/>
  <c r="U811" i="6"/>
  <c r="U794" i="6"/>
  <c r="T943" i="6"/>
  <c r="R961" i="6"/>
  <c r="U930" i="6"/>
  <c r="T690" i="6"/>
  <c r="U968" i="6"/>
  <c r="T1053" i="6"/>
  <c r="U827" i="6"/>
  <c r="T937" i="6"/>
  <c r="U962" i="6"/>
  <c r="U1311" i="6"/>
  <c r="S1533" i="6"/>
  <c r="U1565" i="6"/>
  <c r="S1652" i="6"/>
  <c r="S1668" i="6"/>
  <c r="S1692" i="6"/>
  <c r="S1795" i="6"/>
  <c r="U1385" i="6"/>
  <c r="U1669" i="6"/>
  <c r="S1574" i="6"/>
  <c r="R1604" i="6"/>
  <c r="S1606" i="6"/>
  <c r="U1635" i="6"/>
  <c r="U1699" i="6"/>
  <c r="U1581" i="6"/>
  <c r="U1653" i="6"/>
  <c r="S1794" i="6"/>
  <c r="U1275" i="6"/>
  <c r="R1307" i="6"/>
  <c r="U1319" i="6"/>
  <c r="R1322" i="6"/>
  <c r="U1383" i="6"/>
  <c r="T44" i="6"/>
  <c r="T40" i="6"/>
  <c r="T79" i="6"/>
  <c r="T77" i="6"/>
  <c r="S42" i="6"/>
  <c r="T158" i="6"/>
  <c r="T165" i="6"/>
  <c r="T173" i="6"/>
  <c r="R177" i="6"/>
  <c r="R185" i="6"/>
  <c r="T161" i="6"/>
  <c r="R224" i="6"/>
  <c r="R231" i="6"/>
  <c r="T162" i="6"/>
  <c r="S221" i="6"/>
  <c r="R221" i="6"/>
  <c r="R186" i="6"/>
  <c r="R233" i="6"/>
  <c r="T171" i="6"/>
  <c r="T195" i="6"/>
  <c r="R203" i="6"/>
  <c r="R204" i="6"/>
  <c r="T265" i="6"/>
  <c r="T267" i="6"/>
  <c r="U243" i="6"/>
  <c r="T243" i="6"/>
  <c r="T283" i="6"/>
  <c r="T285" i="6"/>
  <c r="S189" i="6"/>
  <c r="R189" i="6"/>
  <c r="R246" i="6"/>
  <c r="T253" i="6"/>
  <c r="T255" i="6"/>
  <c r="T257" i="6"/>
  <c r="T259" i="6"/>
  <c r="T261" i="6"/>
  <c r="T344" i="6"/>
  <c r="T352" i="6"/>
  <c r="T433" i="6"/>
  <c r="T440" i="6"/>
  <c r="T449" i="6"/>
  <c r="T456" i="6"/>
  <c r="T465" i="6"/>
  <c r="T435" i="6"/>
  <c r="T442" i="6"/>
  <c r="T451" i="6"/>
  <c r="T458" i="6"/>
  <c r="T350" i="6"/>
  <c r="T398" i="6"/>
  <c r="S444" i="6"/>
  <c r="U452" i="6"/>
  <c r="T445" i="6"/>
  <c r="R556" i="6"/>
  <c r="R558" i="6"/>
  <c r="R560" i="6"/>
  <c r="R562" i="6"/>
  <c r="R564" i="6"/>
  <c r="R566" i="6"/>
  <c r="R568" i="6"/>
  <c r="R570" i="6"/>
  <c r="R572" i="6"/>
  <c r="R574" i="6"/>
  <c r="R576" i="6"/>
  <c r="R717" i="6"/>
  <c r="R721" i="6"/>
  <c r="R725" i="6"/>
  <c r="R729" i="6"/>
  <c r="R733" i="6"/>
  <c r="R737" i="6"/>
  <c r="R741" i="6"/>
  <c r="R745" i="6"/>
  <c r="R749" i="6"/>
  <c r="R753" i="6"/>
  <c r="R754" i="6"/>
  <c r="R756" i="6"/>
  <c r="R758" i="6"/>
  <c r="R760" i="6"/>
  <c r="R762" i="6"/>
  <c r="R764" i="6"/>
  <c r="R766" i="6"/>
  <c r="R768" i="6"/>
  <c r="R770" i="6"/>
  <c r="R772" i="6"/>
  <c r="R774" i="6"/>
  <c r="R776" i="6"/>
  <c r="R778" i="6"/>
  <c r="R780" i="6"/>
  <c r="T780" i="6"/>
  <c r="S917" i="6"/>
  <c r="R788" i="6"/>
  <c r="T796" i="6"/>
  <c r="R804" i="6"/>
  <c r="T812" i="6"/>
  <c r="R820" i="6"/>
  <c r="T828" i="6"/>
  <c r="R836" i="6"/>
  <c r="T844" i="6"/>
  <c r="R852" i="6"/>
  <c r="T860" i="6"/>
  <c r="R868" i="6"/>
  <c r="T876" i="6"/>
  <c r="R884" i="6"/>
  <c r="T892" i="6"/>
  <c r="R900" i="6"/>
  <c r="T908" i="6"/>
  <c r="T783" i="6"/>
  <c r="R787" i="6"/>
  <c r="T791" i="6"/>
  <c r="R795" i="6"/>
  <c r="T799" i="6"/>
  <c r="R803" i="6"/>
  <c r="T807" i="6"/>
  <c r="R811" i="6"/>
  <c r="T815" i="6"/>
  <c r="R819" i="6"/>
  <c r="T823" i="6"/>
  <c r="R827" i="6"/>
  <c r="T831" i="6"/>
  <c r="R835" i="6"/>
  <c r="T839" i="6"/>
  <c r="R843" i="6"/>
  <c r="T847" i="6"/>
  <c r="R851" i="6"/>
  <c r="T855" i="6"/>
  <c r="R859" i="6"/>
  <c r="T863" i="6"/>
  <c r="R867" i="6"/>
  <c r="T871" i="6"/>
  <c r="R875" i="6"/>
  <c r="T879" i="6"/>
  <c r="R883" i="6"/>
  <c r="T887" i="6"/>
  <c r="R891" i="6"/>
  <c r="T895" i="6"/>
  <c r="R899" i="6"/>
  <c r="T903" i="6"/>
  <c r="R907" i="6"/>
  <c r="T911" i="6"/>
  <c r="R917" i="6"/>
  <c r="U913" i="6"/>
  <c r="T913" i="6"/>
  <c r="R969" i="6"/>
  <c r="R977" i="6"/>
  <c r="T995" i="6"/>
  <c r="R989" i="6"/>
  <c r="T1005" i="6"/>
  <c r="R1009" i="6"/>
  <c r="R1025" i="6"/>
  <c r="T1008" i="6"/>
  <c r="R1016" i="6"/>
  <c r="T1024" i="6"/>
  <c r="R1047" i="6"/>
  <c r="R1063" i="6"/>
  <c r="T993" i="6"/>
  <c r="T1007" i="6"/>
  <c r="R1015" i="6"/>
  <c r="T1023" i="6"/>
  <c r="R1031" i="6"/>
  <c r="R1034" i="6"/>
  <c r="R1050" i="6"/>
  <c r="T1115" i="6"/>
  <c r="T1117" i="6"/>
  <c r="R1125" i="6"/>
  <c r="T1130" i="6"/>
  <c r="T1134" i="6"/>
  <c r="T1138" i="6"/>
  <c r="T1142" i="6"/>
  <c r="T1146" i="6"/>
  <c r="T1150" i="6"/>
  <c r="T1154" i="6"/>
  <c r="T1158" i="6"/>
  <c r="T1162" i="6"/>
  <c r="T1166" i="6"/>
  <c r="T1170" i="6"/>
  <c r="T1174" i="6"/>
  <c r="T1178" i="6"/>
  <c r="T1182" i="6"/>
  <c r="T1186" i="6"/>
  <c r="T1190" i="6"/>
  <c r="T1194" i="6"/>
  <c r="T1198" i="6"/>
  <c r="T1202" i="6"/>
  <c r="T1206" i="6"/>
  <c r="T1210" i="6"/>
  <c r="T1214" i="6"/>
  <c r="T1218" i="6"/>
  <c r="T1222" i="6"/>
  <c r="T1226" i="6"/>
  <c r="T1230" i="6"/>
  <c r="T1234" i="6"/>
  <c r="T1238" i="6"/>
  <c r="T1242" i="6"/>
  <c r="T1246" i="6"/>
  <c r="T1250" i="6"/>
  <c r="T1254" i="6"/>
  <c r="T1258" i="6"/>
  <c r="T1315" i="6"/>
  <c r="T1323" i="6"/>
  <c r="T1331" i="6"/>
  <c r="T1339" i="6"/>
  <c r="T1347" i="6"/>
  <c r="T1355" i="6"/>
  <c r="T1363" i="6"/>
  <c r="T1371" i="6"/>
  <c r="T1379" i="6"/>
  <c r="T1387" i="6"/>
  <c r="T1395" i="6"/>
  <c r="T1121" i="6"/>
  <c r="R1136" i="6"/>
  <c r="T1140" i="6"/>
  <c r="R1152" i="6"/>
  <c r="T1156" i="6"/>
  <c r="R1168" i="6"/>
  <c r="T1172" i="6"/>
  <c r="R1184" i="6"/>
  <c r="T1188" i="6"/>
  <c r="R1200" i="6"/>
  <c r="T1204" i="6"/>
  <c r="R1216" i="6"/>
  <c r="T1220" i="6"/>
  <c r="R1232" i="6"/>
  <c r="T1236" i="6"/>
  <c r="R1248" i="6"/>
  <c r="T1252" i="6"/>
  <c r="T1473" i="6"/>
  <c r="T1480" i="6"/>
  <c r="T1489" i="6"/>
  <c r="T1496" i="6"/>
  <c r="T1505" i="6"/>
  <c r="T1512" i="6"/>
  <c r="T1521" i="6"/>
  <c r="T1528" i="6"/>
  <c r="T1537" i="6"/>
  <c r="T1544" i="6"/>
  <c r="T1553" i="6"/>
  <c r="T1560" i="6"/>
  <c r="T1569" i="6"/>
  <c r="T1576" i="6"/>
  <c r="T1585" i="6"/>
  <c r="T1592" i="6"/>
  <c r="T1601" i="6"/>
  <c r="T1608" i="6"/>
  <c r="T1617" i="6"/>
  <c r="T1624" i="6"/>
  <c r="T1633" i="6"/>
  <c r="T1640" i="6"/>
  <c r="T1649" i="6"/>
  <c r="T1682" i="6"/>
  <c r="T1690" i="6"/>
  <c r="T1707" i="6"/>
  <c r="T1715" i="6"/>
  <c r="T1723" i="6"/>
  <c r="T1731" i="6"/>
  <c r="T1739" i="6"/>
  <c r="T1747" i="6"/>
  <c r="T1755" i="6"/>
  <c r="T1763" i="6"/>
  <c r="T1771" i="6"/>
  <c r="T1478" i="6"/>
  <c r="T1495" i="6"/>
  <c r="T1510" i="6"/>
  <c r="T1527" i="6"/>
  <c r="T1542" i="6"/>
  <c r="T1559" i="6"/>
  <c r="T1574" i="6"/>
  <c r="T1591" i="6"/>
  <c r="T1606" i="6"/>
  <c r="T1623" i="6"/>
  <c r="T1638" i="6"/>
  <c r="T1646" i="6"/>
  <c r="R1680" i="6"/>
  <c r="T1687" i="6"/>
  <c r="U1697" i="6"/>
  <c r="U1784" i="6"/>
  <c r="U1790" i="6"/>
  <c r="U1798" i="6"/>
  <c r="S1664" i="6"/>
  <c r="T1672" i="6"/>
  <c r="S1688" i="6"/>
  <c r="T1696" i="6"/>
  <c r="T1800" i="6"/>
  <c r="T203" i="6"/>
  <c r="R169" i="6"/>
  <c r="U169" i="6"/>
  <c r="R190" i="6"/>
  <c r="R218" i="6"/>
  <c r="S213" i="6"/>
  <c r="R213" i="6"/>
  <c r="R211" i="6"/>
  <c r="R241" i="6"/>
  <c r="T321" i="6"/>
  <c r="U237" i="6"/>
  <c r="T404" i="6"/>
  <c r="T412" i="6"/>
  <c r="T420" i="6"/>
  <c r="S350" i="6"/>
  <c r="T428" i="6"/>
  <c r="T436" i="6"/>
  <c r="T414" i="6"/>
  <c r="T406" i="6"/>
  <c r="U444" i="6"/>
  <c r="T556" i="6"/>
  <c r="T558" i="6"/>
  <c r="T560" i="6"/>
  <c r="T562" i="6"/>
  <c r="T564" i="6"/>
  <c r="T566" i="6"/>
  <c r="T568" i="6"/>
  <c r="T570" i="6"/>
  <c r="T572" i="6"/>
  <c r="T574" i="6"/>
  <c r="T576" i="6"/>
  <c r="T578" i="6"/>
  <c r="T754" i="6"/>
  <c r="T756" i="6"/>
  <c r="T758" i="6"/>
  <c r="T760" i="6"/>
  <c r="T762" i="6"/>
  <c r="T764" i="6"/>
  <c r="T766" i="6"/>
  <c r="T768" i="6"/>
  <c r="T770" i="6"/>
  <c r="T772" i="6"/>
  <c r="T774" i="6"/>
  <c r="T776" i="6"/>
  <c r="T778" i="6"/>
  <c r="R784" i="6"/>
  <c r="T792" i="6"/>
  <c r="R800" i="6"/>
  <c r="T808" i="6"/>
  <c r="R816" i="6"/>
  <c r="T824" i="6"/>
  <c r="R832" i="6"/>
  <c r="T840" i="6"/>
  <c r="R848" i="6"/>
  <c r="T856" i="6"/>
  <c r="R864" i="6"/>
  <c r="T872" i="6"/>
  <c r="R880" i="6"/>
  <c r="T888" i="6"/>
  <c r="R896" i="6"/>
  <c r="T904" i="6"/>
  <c r="U785" i="6"/>
  <c r="U793" i="6"/>
  <c r="U801" i="6"/>
  <c r="U809" i="6"/>
  <c r="U817" i="6"/>
  <c r="U825" i="6"/>
  <c r="U833" i="6"/>
  <c r="U841" i="6"/>
  <c r="U849" i="6"/>
  <c r="U857" i="6"/>
  <c r="U865" i="6"/>
  <c r="U873" i="6"/>
  <c r="U881" i="6"/>
  <c r="U889" i="6"/>
  <c r="U897" i="6"/>
  <c r="U905" i="6"/>
  <c r="T915" i="6"/>
  <c r="U922" i="6"/>
  <c r="T987" i="6"/>
  <c r="T997" i="6"/>
  <c r="R1045" i="6"/>
  <c r="R1061" i="6"/>
  <c r="T983" i="6"/>
  <c r="R991" i="6"/>
  <c r="T999" i="6"/>
  <c r="R1012" i="6"/>
  <c r="T1020" i="6"/>
  <c r="R1028" i="6"/>
  <c r="R985" i="6"/>
  <c r="T1001" i="6"/>
  <c r="T1011" i="6"/>
  <c r="R1019" i="6"/>
  <c r="T1027" i="6"/>
  <c r="R1033" i="6"/>
  <c r="R1049" i="6"/>
  <c r="R1065" i="6"/>
  <c r="R1115" i="6"/>
  <c r="T1123" i="6"/>
  <c r="T1109" i="6"/>
  <c r="R1117" i="6"/>
  <c r="T1111" i="6"/>
  <c r="T1119" i="6"/>
  <c r="T1127" i="6"/>
  <c r="R1121" i="6"/>
  <c r="R1132" i="6"/>
  <c r="T1136" i="6"/>
  <c r="R1148" i="6"/>
  <c r="T1152" i="6"/>
  <c r="R1164" i="6"/>
  <c r="T1168" i="6"/>
  <c r="R1180" i="6"/>
  <c r="T1184" i="6"/>
  <c r="R1196" i="6"/>
  <c r="T1200" i="6"/>
  <c r="R1212" i="6"/>
  <c r="T1216" i="6"/>
  <c r="R1228" i="6"/>
  <c r="T1232" i="6"/>
  <c r="R1244" i="6"/>
  <c r="T1248" i="6"/>
  <c r="R1260" i="6"/>
  <c r="T1611" i="6"/>
  <c r="T1618" i="6"/>
  <c r="T1627" i="6"/>
  <c r="T1634" i="6"/>
  <c r="T1643" i="6"/>
  <c r="T1650" i="6"/>
  <c r="T1658" i="6"/>
  <c r="T1666" i="6"/>
  <c r="T1674" i="6"/>
  <c r="T1699" i="6"/>
  <c r="R1656" i="6"/>
  <c r="U1689" i="6"/>
  <c r="T1662" i="6"/>
  <c r="T1695" i="6"/>
  <c r="U1783" i="6"/>
  <c r="U1797" i="6"/>
  <c r="R182" i="6"/>
  <c r="R200" i="6"/>
  <c r="T160" i="6"/>
  <c r="U162" i="6"/>
  <c r="R201" i="6"/>
  <c r="R170" i="6"/>
  <c r="R184" i="6"/>
  <c r="R225" i="6"/>
  <c r="R227" i="6"/>
  <c r="R230" i="6"/>
  <c r="R171" i="6"/>
  <c r="T169" i="6"/>
  <c r="R235" i="6"/>
  <c r="U213" i="6"/>
  <c r="T271" i="6"/>
  <c r="T273" i="6"/>
  <c r="T275" i="6"/>
  <c r="T277" i="6"/>
  <c r="T189" i="6"/>
  <c r="U211" i="6"/>
  <c r="T211" i="6"/>
  <c r="T212" i="6"/>
  <c r="R217" i="6"/>
  <c r="R214" i="6"/>
  <c r="T244" i="6"/>
  <c r="R244" i="6"/>
  <c r="T426" i="6"/>
  <c r="T402" i="6"/>
  <c r="T410" i="6"/>
  <c r="T418" i="6"/>
  <c r="T400" i="6"/>
  <c r="T408" i="6"/>
  <c r="T416" i="6"/>
  <c r="T424" i="6"/>
  <c r="T430" i="6"/>
  <c r="U350" i="6"/>
  <c r="T452" i="6"/>
  <c r="T580" i="6"/>
  <c r="T788" i="6"/>
  <c r="R796" i="6"/>
  <c r="T804" i="6"/>
  <c r="R812" i="6"/>
  <c r="T820" i="6"/>
  <c r="R828" i="6"/>
  <c r="T836" i="6"/>
  <c r="R844" i="6"/>
  <c r="T852" i="6"/>
  <c r="R860" i="6"/>
  <c r="T868" i="6"/>
  <c r="R876" i="6"/>
  <c r="T884" i="6"/>
  <c r="R892" i="6"/>
  <c r="T900" i="6"/>
  <c r="R908" i="6"/>
  <c r="R783" i="6"/>
  <c r="T787" i="6"/>
  <c r="R791" i="6"/>
  <c r="T795" i="6"/>
  <c r="R799" i="6"/>
  <c r="T803" i="6"/>
  <c r="R807" i="6"/>
  <c r="T811" i="6"/>
  <c r="R815" i="6"/>
  <c r="T819" i="6"/>
  <c r="R823" i="6"/>
  <c r="T827" i="6"/>
  <c r="R831" i="6"/>
  <c r="T835" i="6"/>
  <c r="R839" i="6"/>
  <c r="T843" i="6"/>
  <c r="R847" i="6"/>
  <c r="T851" i="6"/>
  <c r="R855" i="6"/>
  <c r="T859" i="6"/>
  <c r="R863" i="6"/>
  <c r="T867" i="6"/>
  <c r="R871" i="6"/>
  <c r="T875" i="6"/>
  <c r="R879" i="6"/>
  <c r="T883" i="6"/>
  <c r="R887" i="6"/>
  <c r="T891" i="6"/>
  <c r="R895" i="6"/>
  <c r="T899" i="6"/>
  <c r="R903" i="6"/>
  <c r="T907" i="6"/>
  <c r="R911" i="6"/>
  <c r="R921" i="6"/>
  <c r="R922" i="6"/>
  <c r="R913" i="6"/>
  <c r="T989" i="6"/>
  <c r="R1005" i="6"/>
  <c r="R1008" i="6"/>
  <c r="T1016" i="6"/>
  <c r="R1024" i="6"/>
  <c r="R1039" i="6"/>
  <c r="R1055" i="6"/>
  <c r="R993" i="6"/>
  <c r="R1007" i="6"/>
  <c r="T1015" i="6"/>
  <c r="R1023" i="6"/>
  <c r="T1031" i="6"/>
  <c r="R1042" i="6"/>
  <c r="R1058" i="6"/>
  <c r="R1123" i="6"/>
  <c r="R1109" i="6"/>
  <c r="S1265" i="6"/>
  <c r="R1267" i="6"/>
  <c r="R1111" i="6"/>
  <c r="R1119" i="6"/>
  <c r="R1127" i="6"/>
  <c r="S1132" i="6"/>
  <c r="S1136" i="6"/>
  <c r="S1140" i="6"/>
  <c r="S1144" i="6"/>
  <c r="S1148" i="6"/>
  <c r="S1152" i="6"/>
  <c r="S1156" i="6"/>
  <c r="S1160" i="6"/>
  <c r="S1164" i="6"/>
  <c r="S1168" i="6"/>
  <c r="S1172" i="6"/>
  <c r="S1176" i="6"/>
  <c r="S1180" i="6"/>
  <c r="S1184" i="6"/>
  <c r="S1188" i="6"/>
  <c r="S1192" i="6"/>
  <c r="S1196" i="6"/>
  <c r="S1200" i="6"/>
  <c r="S1204" i="6"/>
  <c r="S1208" i="6"/>
  <c r="S1212" i="6"/>
  <c r="S1216" i="6"/>
  <c r="S1220" i="6"/>
  <c r="S1224" i="6"/>
  <c r="S1228" i="6"/>
  <c r="S1232" i="6"/>
  <c r="S1236" i="6"/>
  <c r="S1240" i="6"/>
  <c r="S1244" i="6"/>
  <c r="S1248" i="6"/>
  <c r="S1252" i="6"/>
  <c r="S1256" i="6"/>
  <c r="S1260" i="6"/>
  <c r="T1311" i="6"/>
  <c r="T1319" i="6"/>
  <c r="T1327" i="6"/>
  <c r="T1335" i="6"/>
  <c r="T1343" i="6"/>
  <c r="T1351" i="6"/>
  <c r="T1359" i="6"/>
  <c r="T1367" i="6"/>
  <c r="T1375" i="6"/>
  <c r="T1383" i="6"/>
  <c r="T1391" i="6"/>
  <c r="T1113" i="6"/>
  <c r="T1129" i="6"/>
  <c r="R1129" i="6"/>
  <c r="T1132" i="6"/>
  <c r="R1144" i="6"/>
  <c r="T1148" i="6"/>
  <c r="R1160" i="6"/>
  <c r="T1164" i="6"/>
  <c r="R1176" i="6"/>
  <c r="T1180" i="6"/>
  <c r="R1192" i="6"/>
  <c r="T1196" i="6"/>
  <c r="R1208" i="6"/>
  <c r="T1212" i="6"/>
  <c r="R1224" i="6"/>
  <c r="T1228" i="6"/>
  <c r="R1240" i="6"/>
  <c r="T1244" i="6"/>
  <c r="R1256" i="6"/>
  <c r="T1260" i="6"/>
  <c r="R1264" i="6"/>
  <c r="T1397" i="6"/>
  <c r="T1399" i="6"/>
  <c r="T1401" i="6"/>
  <c r="T1403" i="6"/>
  <c r="T1405" i="6"/>
  <c r="T1407" i="6"/>
  <c r="T1409" i="6"/>
  <c r="T1411" i="6"/>
  <c r="T1413" i="6"/>
  <c r="T1415" i="6"/>
  <c r="T1417" i="6"/>
  <c r="T1419" i="6"/>
  <c r="T1421" i="6"/>
  <c r="T1423" i="6"/>
  <c r="T1425" i="6"/>
  <c r="T1427" i="6"/>
  <c r="T1429" i="6"/>
  <c r="T1431" i="6"/>
  <c r="T1433" i="6"/>
  <c r="T1435" i="6"/>
  <c r="T1437" i="6"/>
  <c r="T1439" i="6"/>
  <c r="T1441" i="6"/>
  <c r="T1443" i="6"/>
  <c r="T1445" i="6"/>
  <c r="T1447" i="6"/>
  <c r="T1449" i="6"/>
  <c r="T1451" i="6"/>
  <c r="T1453" i="6"/>
  <c r="T1455" i="6"/>
  <c r="T1457" i="6"/>
  <c r="T1459" i="6"/>
  <c r="T1461" i="6"/>
  <c r="T1463" i="6"/>
  <c r="T1465" i="6"/>
  <c r="T1711" i="6"/>
  <c r="T1719" i="6"/>
  <c r="T1727" i="6"/>
  <c r="T1735" i="6"/>
  <c r="T1743" i="6"/>
  <c r="T1751" i="6"/>
  <c r="T1759" i="6"/>
  <c r="T1767" i="6"/>
  <c r="T1775" i="6"/>
  <c r="T1702" i="6"/>
  <c r="S1672" i="6"/>
  <c r="S1680" i="6"/>
  <c r="T1655" i="6"/>
  <c r="T1671" i="6"/>
  <c r="R1696" i="6"/>
  <c r="U1780" i="6"/>
  <c r="U1794" i="6"/>
  <c r="T1657" i="6"/>
  <c r="T1665" i="6"/>
  <c r="T1689" i="6"/>
  <c r="U1800" i="6"/>
  <c r="T67" i="6"/>
  <c r="T69" i="6"/>
  <c r="T71" i="6"/>
  <c r="T73" i="6"/>
  <c r="T81" i="6"/>
  <c r="T75" i="6"/>
  <c r="T82" i="6"/>
  <c r="S77" i="6"/>
  <c r="T76" i="6"/>
  <c r="T42" i="6"/>
  <c r="T156" i="6"/>
  <c r="T166" i="6"/>
  <c r="T175" i="6"/>
  <c r="T154" i="6"/>
  <c r="R176" i="6"/>
  <c r="R180" i="6"/>
  <c r="R193" i="6"/>
  <c r="U205" i="6"/>
  <c r="R226" i="6"/>
  <c r="T227" i="6"/>
  <c r="T152" i="6"/>
  <c r="R178" i="6"/>
  <c r="R195" i="6"/>
  <c r="T197" i="6"/>
  <c r="R198" i="6"/>
  <c r="R206" i="6"/>
  <c r="S169" i="6"/>
  <c r="T235" i="6"/>
  <c r="T291" i="6"/>
  <c r="T293" i="6"/>
  <c r="T295" i="6"/>
  <c r="T297" i="6"/>
  <c r="T299" i="6"/>
  <c r="T301" i="6"/>
  <c r="T303" i="6"/>
  <c r="T305" i="6"/>
  <c r="T307" i="6"/>
  <c r="T309" i="6"/>
  <c r="T311" i="6"/>
  <c r="T213" i="6"/>
  <c r="R238" i="6"/>
  <c r="R243" i="6"/>
  <c r="U188" i="6"/>
  <c r="T325" i="6"/>
  <c r="T327" i="6"/>
  <c r="T329" i="6"/>
  <c r="T331" i="6"/>
  <c r="R209" i="6"/>
  <c r="T319" i="6"/>
  <c r="T346" i="6"/>
  <c r="T348" i="6"/>
  <c r="S237" i="6"/>
  <c r="R237" i="6"/>
  <c r="T439" i="6"/>
  <c r="T447" i="6"/>
  <c r="T455" i="6"/>
  <c r="T463" i="6"/>
  <c r="T422" i="6"/>
  <c r="U436" i="6"/>
  <c r="S445" i="6"/>
  <c r="U461" i="6"/>
  <c r="T444" i="6"/>
  <c r="T460" i="6"/>
  <c r="T586" i="6"/>
  <c r="T584" i="6"/>
  <c r="T582" i="6"/>
  <c r="S925" i="6"/>
  <c r="T784" i="6"/>
  <c r="R792" i="6"/>
  <c r="T800" i="6"/>
  <c r="R808" i="6"/>
  <c r="T816" i="6"/>
  <c r="R824" i="6"/>
  <c r="T832" i="6"/>
  <c r="R840" i="6"/>
  <c r="T848" i="6"/>
  <c r="R856" i="6"/>
  <c r="T864" i="6"/>
  <c r="R872" i="6"/>
  <c r="T880" i="6"/>
  <c r="R888" i="6"/>
  <c r="T896" i="6"/>
  <c r="R904" i="6"/>
  <c r="U789" i="6"/>
  <c r="U797" i="6"/>
  <c r="U805" i="6"/>
  <c r="U813" i="6"/>
  <c r="U821" i="6"/>
  <c r="U829" i="6"/>
  <c r="U837" i="6"/>
  <c r="U845" i="6"/>
  <c r="U853" i="6"/>
  <c r="U861" i="6"/>
  <c r="U869" i="6"/>
  <c r="U877" i="6"/>
  <c r="U885" i="6"/>
  <c r="U893" i="6"/>
  <c r="U901" i="6"/>
  <c r="U909" i="6"/>
  <c r="R915" i="6"/>
  <c r="R918" i="6"/>
  <c r="R967" i="6"/>
  <c r="R975" i="6"/>
  <c r="R986" i="6"/>
  <c r="T1003" i="6"/>
  <c r="R997" i="6"/>
  <c r="R1037" i="6"/>
  <c r="R1053" i="6"/>
  <c r="R983" i="6"/>
  <c r="T991" i="6"/>
  <c r="R999" i="6"/>
  <c r="T1012" i="6"/>
  <c r="R1020" i="6"/>
  <c r="T1028" i="6"/>
  <c r="T1092" i="6"/>
  <c r="T1094" i="6"/>
  <c r="T1096" i="6"/>
  <c r="T1098" i="6"/>
  <c r="T1100" i="6"/>
  <c r="T1102" i="6"/>
  <c r="T1104" i="6"/>
  <c r="T1106" i="6"/>
  <c r="T985" i="6"/>
  <c r="R1001" i="6"/>
  <c r="R1011" i="6"/>
  <c r="T1019" i="6"/>
  <c r="R1027" i="6"/>
  <c r="R1041" i="6"/>
  <c r="R1057" i="6"/>
  <c r="T1125" i="6"/>
  <c r="R1130" i="6"/>
  <c r="R1134" i="6"/>
  <c r="R1138" i="6"/>
  <c r="R1142" i="6"/>
  <c r="R1146" i="6"/>
  <c r="R1150" i="6"/>
  <c r="R1154" i="6"/>
  <c r="R1158" i="6"/>
  <c r="R1162" i="6"/>
  <c r="R1166" i="6"/>
  <c r="R1170" i="6"/>
  <c r="R1174" i="6"/>
  <c r="R1178" i="6"/>
  <c r="R1182" i="6"/>
  <c r="R1186" i="6"/>
  <c r="R1190" i="6"/>
  <c r="R1194" i="6"/>
  <c r="R1198" i="6"/>
  <c r="R1202" i="6"/>
  <c r="R1206" i="6"/>
  <c r="R1210" i="6"/>
  <c r="R1214" i="6"/>
  <c r="R1218" i="6"/>
  <c r="R1222" i="6"/>
  <c r="R1226" i="6"/>
  <c r="R1230" i="6"/>
  <c r="R1234" i="6"/>
  <c r="R1238" i="6"/>
  <c r="R1242" i="6"/>
  <c r="R1246" i="6"/>
  <c r="R1250" i="6"/>
  <c r="R1254" i="6"/>
  <c r="R1258" i="6"/>
  <c r="R1262" i="6"/>
  <c r="T1317" i="6"/>
  <c r="T1325" i="6"/>
  <c r="T1333" i="6"/>
  <c r="T1341" i="6"/>
  <c r="T1349" i="6"/>
  <c r="T1357" i="6"/>
  <c r="T1365" i="6"/>
  <c r="T1373" i="6"/>
  <c r="T1381" i="6"/>
  <c r="T1389" i="6"/>
  <c r="R1113" i="6"/>
  <c r="R1140" i="6"/>
  <c r="T1144" i="6"/>
  <c r="R1156" i="6"/>
  <c r="T1160" i="6"/>
  <c r="R1172" i="6"/>
  <c r="T1176" i="6"/>
  <c r="R1188" i="6"/>
  <c r="T1192" i="6"/>
  <c r="R1204" i="6"/>
  <c r="T1208" i="6"/>
  <c r="R1220" i="6"/>
  <c r="T1224" i="6"/>
  <c r="R1236" i="6"/>
  <c r="T1240" i="6"/>
  <c r="R1252" i="6"/>
  <c r="T1256" i="6"/>
  <c r="T1659" i="6"/>
  <c r="T1667" i="6"/>
  <c r="T1675" i="6"/>
  <c r="T1698" i="6"/>
  <c r="U1657" i="6"/>
  <c r="T1487" i="6"/>
  <c r="T1502" i="6"/>
  <c r="T1519" i="6"/>
  <c r="U1665" i="6"/>
  <c r="R1672" i="6"/>
  <c r="T1679" i="6"/>
  <c r="U1779" i="6"/>
  <c r="U1787" i="6"/>
  <c r="U1793" i="6"/>
  <c r="T1681" i="6"/>
  <c r="C2" i="6"/>
  <c r="P2" i="6" s="1"/>
  <c r="E7" i="6"/>
  <c r="J2" i="6" l="1"/>
  <c r="N2" i="6"/>
  <c r="K2" i="6"/>
  <c r="O2" i="6"/>
  <c r="G3" i="6"/>
  <c r="H2" i="6"/>
  <c r="L2" i="6"/>
  <c r="I2" i="6"/>
  <c r="M2" i="6"/>
  <c r="D5" i="6"/>
  <c r="D3" i="6"/>
  <c r="H33" i="3" l="1"/>
  <c r="O33" i="3"/>
  <c r="N33" i="3"/>
  <c r="M33" i="3"/>
  <c r="L33" i="3"/>
  <c r="K33" i="3"/>
  <c r="J33" i="3"/>
  <c r="I33" i="3"/>
  <c r="I33" i="2"/>
  <c r="J33" i="2"/>
  <c r="K33" i="2"/>
  <c r="L33" i="2"/>
  <c r="M33" i="2"/>
  <c r="N33" i="2"/>
  <c r="O33" i="2"/>
  <c r="H33" i="2"/>
  <c r="S33" i="5" l="1"/>
  <c r="S33" i="4"/>
  <c r="Q2" i="6" l="1"/>
  <c r="Q1510" i="6"/>
  <c r="Q1416" i="6"/>
  <c r="Q670" i="6"/>
  <c r="Q118" i="6"/>
  <c r="Q1406" i="6"/>
  <c r="Q1660" i="6"/>
  <c r="Q1318" i="6"/>
  <c r="Q100" i="6"/>
  <c r="Q1310" i="6"/>
  <c r="Q106" i="6"/>
  <c r="Q1390" i="6"/>
  <c r="Q300" i="6"/>
  <c r="Q86" i="6"/>
  <c r="Q114" i="6"/>
  <c r="Q1368" i="6"/>
  <c r="Q536" i="6"/>
  <c r="Q1614" i="6"/>
  <c r="Q296" i="6"/>
  <c r="Q1440" i="6"/>
  <c r="Q1288" i="6"/>
  <c r="Q176" i="6"/>
  <c r="Q1574" i="6"/>
  <c r="Q92" i="6"/>
  <c r="Q1352" i="6"/>
  <c r="Q1526" i="6"/>
  <c r="Q1606" i="6"/>
  <c r="Q1424" i="6"/>
  <c r="Q1716" i="6"/>
  <c r="Q678" i="6"/>
  <c r="Q1336" i="6"/>
  <c r="Q160" i="6"/>
  <c r="Q1478" i="6"/>
  <c r="Q1494" i="6"/>
  <c r="Q1320" i="6"/>
  <c r="Q240" i="6"/>
  <c r="Q378" i="6"/>
  <c r="Q590" i="6"/>
  <c r="Q862" i="6"/>
  <c r="Q804" i="6"/>
  <c r="Q868" i="6"/>
  <c r="Q922" i="6"/>
  <c r="Q990" i="6"/>
  <c r="Q1068" i="6"/>
  <c r="Q1076" i="6"/>
  <c r="Q80" i="6"/>
  <c r="Q390" i="6"/>
  <c r="Q448" i="6"/>
  <c r="Q660" i="6"/>
  <c r="Q1066" i="6"/>
  <c r="Q196" i="6"/>
  <c r="Q386" i="6"/>
  <c r="Q582" i="6"/>
  <c r="Q182" i="6"/>
  <c r="Q230" i="6"/>
  <c r="Q214" i="6"/>
  <c r="Q242" i="6"/>
  <c r="Q464" i="6"/>
  <c r="Q648" i="6"/>
  <c r="Q232" i="6"/>
  <c r="Q1088" i="6"/>
  <c r="Q1096" i="6"/>
  <c r="Q1104" i="6"/>
  <c r="Q1116" i="6"/>
  <c r="Q1046" i="6"/>
  <c r="Q1130" i="6"/>
  <c r="Q1146" i="6"/>
  <c r="Q1162" i="6"/>
  <c r="Q1178" i="6"/>
  <c r="Q1194" i="6"/>
  <c r="Q1210" i="6"/>
  <c r="Q1226" i="6"/>
  <c r="Q1242" i="6"/>
  <c r="Q1258" i="6"/>
  <c r="Q1172" i="6"/>
  <c r="Q1236" i="6"/>
  <c r="Q68" i="6"/>
  <c r="Q150" i="6"/>
  <c r="Q486" i="6"/>
  <c r="Q696" i="6"/>
  <c r="Q960" i="6"/>
  <c r="Q162" i="6"/>
  <c r="Q210" i="6"/>
  <c r="Q244" i="6"/>
  <c r="Q416" i="6"/>
  <c r="Q380" i="6"/>
  <c r="Q714" i="6"/>
  <c r="Q730" i="6"/>
  <c r="Q746" i="6"/>
  <c r="Q758" i="6"/>
  <c r="Q766" i="6"/>
  <c r="Q774" i="6"/>
  <c r="Q786" i="6"/>
  <c r="Q850" i="6"/>
  <c r="Q784" i="6"/>
  <c r="Q384" i="6"/>
  <c r="Q440" i="6"/>
  <c r="Q604" i="6"/>
  <c r="Q594" i="6"/>
  <c r="Q616" i="6"/>
  <c r="Q644" i="6"/>
  <c r="Q838" i="6"/>
  <c r="Q902" i="6"/>
  <c r="Q828" i="6"/>
  <c r="Q892" i="6"/>
  <c r="Q972" i="6"/>
  <c r="Q1002" i="6"/>
  <c r="Q1018" i="6"/>
  <c r="Q1044" i="6"/>
  <c r="Q1118" i="6"/>
  <c r="Q1012" i="6"/>
  <c r="Q170" i="6"/>
  <c r="Q204" i="6"/>
  <c r="Q360" i="6"/>
  <c r="Q364" i="6"/>
  <c r="Q612" i="6"/>
  <c r="Q560" i="6"/>
  <c r="Q568" i="6"/>
  <c r="Q576" i="6"/>
  <c r="Q584" i="6"/>
  <c r="Q212" i="6"/>
  <c r="Q408" i="6"/>
  <c r="Q600" i="6"/>
  <c r="Q894" i="6"/>
  <c r="Q820" i="6"/>
  <c r="Q884" i="6"/>
  <c r="Q968" i="6"/>
  <c r="Q998" i="6"/>
  <c r="Q1070" i="6"/>
  <c r="Q1078" i="6"/>
  <c r="Q224" i="6"/>
  <c r="Q402" i="6"/>
  <c r="Q444" i="6"/>
  <c r="Q798" i="6"/>
  <c r="Q76" i="6"/>
  <c r="Q420" i="6"/>
  <c r="Q432" i="6"/>
  <c r="Q646" i="6"/>
  <c r="Q184" i="6"/>
  <c r="Q198" i="6"/>
  <c r="Q164" i="6"/>
  <c r="Q418" i="6"/>
  <c r="Q436" i="6"/>
  <c r="Q814" i="6"/>
  <c r="Q168" i="6"/>
  <c r="Q1090" i="6"/>
  <c r="Q1098" i="6"/>
  <c r="Q1106" i="6"/>
  <c r="Q1120" i="6"/>
  <c r="Q1020" i="6"/>
  <c r="Q1134" i="6"/>
  <c r="Q1150" i="6"/>
  <c r="Q1166" i="6"/>
  <c r="Q1182" i="6"/>
  <c r="Q1198" i="6"/>
  <c r="Q1214" i="6"/>
  <c r="Q1230" i="6"/>
  <c r="Q1246" i="6"/>
  <c r="Q1262" i="6"/>
  <c r="Q1188" i="6"/>
  <c r="Q1252" i="6"/>
  <c r="Q130" i="6"/>
  <c r="Q260" i="6"/>
  <c r="Q534" i="6"/>
  <c r="Q544" i="6"/>
  <c r="Q700" i="6"/>
  <c r="Q222" i="6"/>
  <c r="Q238" i="6"/>
  <c r="Q344" i="6"/>
  <c r="Q424" i="6"/>
  <c r="Q414" i="6"/>
  <c r="Q718" i="6"/>
  <c r="Q734" i="6"/>
  <c r="Q750" i="6"/>
  <c r="Q760" i="6"/>
  <c r="Q768" i="6"/>
  <c r="Q776" i="6"/>
  <c r="Q802" i="6"/>
  <c r="Q866" i="6"/>
  <c r="Q800" i="6"/>
  <c r="Q438" i="6"/>
  <c r="Q456" i="6"/>
  <c r="Q614" i="6"/>
  <c r="Q602" i="6"/>
  <c r="Q658" i="6"/>
  <c r="Q790" i="6"/>
  <c r="Q854" i="6"/>
  <c r="Q920" i="6"/>
  <c r="Q844" i="6"/>
  <c r="Q908" i="6"/>
  <c r="Q980" i="6"/>
  <c r="Q1006" i="6"/>
  <c r="Q1022" i="6"/>
  <c r="Q1060" i="6"/>
  <c r="Q1122" i="6"/>
  <c r="Q192" i="6"/>
  <c r="Q226" i="6"/>
  <c r="Q352" i="6"/>
  <c r="Q392" i="6"/>
  <c r="Q396" i="6"/>
  <c r="Q620" i="6"/>
  <c r="Q562" i="6"/>
  <c r="Q570" i="6"/>
  <c r="Q578" i="6"/>
  <c r="Q592" i="6"/>
  <c r="Q624" i="6"/>
  <c r="Q728" i="6"/>
  <c r="Q744" i="6"/>
  <c r="Q794" i="6"/>
  <c r="Q858" i="6"/>
  <c r="Q914" i="6"/>
  <c r="Q840" i="6"/>
  <c r="Q864" i="6"/>
  <c r="Q924" i="6"/>
  <c r="Q996" i="6"/>
  <c r="Q1032" i="6"/>
  <c r="Q1136" i="6"/>
  <c r="Q1200" i="6"/>
  <c r="Q1480" i="6"/>
  <c r="Q1544" i="6"/>
  <c r="Q1608" i="6"/>
  <c r="Q1688" i="6"/>
  <c r="Q382" i="6"/>
  <c r="Q356" i="6"/>
  <c r="Q636" i="6"/>
  <c r="Q910" i="6"/>
  <c r="Q836" i="6"/>
  <c r="Q900" i="6"/>
  <c r="Q976" i="6"/>
  <c r="Q1036" i="6"/>
  <c r="Q1072" i="6"/>
  <c r="Q1080" i="6"/>
  <c r="Q178" i="6"/>
  <c r="Q446" i="6"/>
  <c r="Q606" i="6"/>
  <c r="Q846" i="6"/>
  <c r="Q200" i="6"/>
  <c r="Q368" i="6"/>
  <c r="Q452" i="6"/>
  <c r="Q652" i="6"/>
  <c r="Q220" i="6"/>
  <c r="Q206" i="6"/>
  <c r="Q154" i="6"/>
  <c r="Q370" i="6"/>
  <c r="Q588" i="6"/>
  <c r="Q42" i="6"/>
  <c r="Q1084" i="6"/>
  <c r="Q1092" i="6"/>
  <c r="Q1100" i="6"/>
  <c r="Q1108" i="6"/>
  <c r="Q1124" i="6"/>
  <c r="Q1056" i="6"/>
  <c r="Q1138" i="6"/>
  <c r="Q1154" i="6"/>
  <c r="Q1170" i="6"/>
  <c r="Q1186" i="6"/>
  <c r="Q1202" i="6"/>
  <c r="Q1218" i="6"/>
  <c r="Q1234" i="6"/>
  <c r="Q1250" i="6"/>
  <c r="Q1140" i="6"/>
  <c r="Q1204" i="6"/>
  <c r="Q1800" i="6"/>
  <c r="Q60" i="6"/>
  <c r="Q274" i="6"/>
  <c r="Q430" i="6"/>
  <c r="Q666" i="6"/>
  <c r="Q952" i="6"/>
  <c r="Q234" i="6"/>
  <c r="Q188" i="6"/>
  <c r="Q358" i="6"/>
  <c r="Q388" i="6"/>
  <c r="Q406" i="6"/>
  <c r="Q722" i="6"/>
  <c r="Q738" i="6"/>
  <c r="Q754" i="6"/>
  <c r="Q762" i="6"/>
  <c r="Q770" i="6"/>
  <c r="Q778" i="6"/>
  <c r="Q818" i="6"/>
  <c r="Q882" i="6"/>
  <c r="Q366" i="6"/>
  <c r="Q454" i="6"/>
  <c r="Q350" i="6"/>
  <c r="Q622" i="6"/>
  <c r="Q610" i="6"/>
  <c r="Q632" i="6"/>
  <c r="Q806" i="6"/>
  <c r="Q870" i="6"/>
  <c r="Q796" i="6"/>
  <c r="Q860" i="6"/>
  <c r="Q918" i="6"/>
  <c r="Q986" i="6"/>
  <c r="Q1010" i="6"/>
  <c r="Q1026" i="6"/>
  <c r="Q1110" i="6"/>
  <c r="Q1126" i="6"/>
  <c r="Q208" i="6"/>
  <c r="Q186" i="6"/>
  <c r="Q374" i="6"/>
  <c r="Q362" i="6"/>
  <c r="Q460" i="6"/>
  <c r="Q556" i="6"/>
  <c r="Q564" i="6"/>
  <c r="Q572" i="6"/>
  <c r="Q598" i="6"/>
  <c r="Q626" i="6"/>
  <c r="Q410" i="6"/>
  <c r="Q422" i="6"/>
  <c r="Q830" i="6"/>
  <c r="Q788" i="6"/>
  <c r="Q852" i="6"/>
  <c r="Q916" i="6"/>
  <c r="Q982" i="6"/>
  <c r="Q1052" i="6"/>
  <c r="Q1074" i="6"/>
  <c r="Q1082" i="6"/>
  <c r="Q218" i="6"/>
  <c r="Q400" i="6"/>
  <c r="Q650" i="6"/>
  <c r="Q878" i="6"/>
  <c r="Q180" i="6"/>
  <c r="Q462" i="6"/>
  <c r="Q586" i="6"/>
  <c r="Q782" i="6"/>
  <c r="Q202" i="6"/>
  <c r="Q246" i="6"/>
  <c r="Q152" i="6"/>
  <c r="Q394" i="6"/>
  <c r="Q608" i="6"/>
  <c r="Q172" i="6"/>
  <c r="Q1086" i="6"/>
  <c r="Q1094" i="6"/>
  <c r="Q1102" i="6"/>
  <c r="Q1112" i="6"/>
  <c r="Q1128" i="6"/>
  <c r="Q1266" i="6"/>
  <c r="Q1142" i="6"/>
  <c r="Q1158" i="6"/>
  <c r="Q1174" i="6"/>
  <c r="Q1190" i="6"/>
  <c r="Q1206" i="6"/>
  <c r="Q1222" i="6"/>
  <c r="Q1238" i="6"/>
  <c r="Q1254" i="6"/>
  <c r="Q1156" i="6"/>
  <c r="Q1220" i="6"/>
  <c r="Q56" i="6"/>
  <c r="Q82" i="6"/>
  <c r="Q434" i="6"/>
  <c r="Q706" i="6"/>
  <c r="Q936" i="6"/>
  <c r="Q216" i="6"/>
  <c r="Q190" i="6"/>
  <c r="Q236" i="6"/>
  <c r="Q376" i="6"/>
  <c r="Q428" i="6"/>
  <c r="Q596" i="6"/>
  <c r="Q726" i="6"/>
  <c r="Q742" i="6"/>
  <c r="Q756" i="6"/>
  <c r="Q764" i="6"/>
  <c r="Q772" i="6"/>
  <c r="Q780" i="6"/>
  <c r="Q834" i="6"/>
  <c r="Q898" i="6"/>
  <c r="Q404" i="6"/>
  <c r="Q426" i="6"/>
  <c r="Q372" i="6"/>
  <c r="Q630" i="6"/>
  <c r="Q618" i="6"/>
  <c r="Q640" i="6"/>
  <c r="Q822" i="6"/>
  <c r="Q886" i="6"/>
  <c r="Q812" i="6"/>
  <c r="Q876" i="6"/>
  <c r="Q964" i="6"/>
  <c r="Q994" i="6"/>
  <c r="Q1014" i="6"/>
  <c r="Q1030" i="6"/>
  <c r="Q1114" i="6"/>
  <c r="Q1062" i="6"/>
  <c r="Q194" i="6"/>
  <c r="Q228" i="6"/>
  <c r="Q412" i="6"/>
  <c r="Q398" i="6"/>
  <c r="Q580" i="6"/>
  <c r="Q558" i="6"/>
  <c r="Q566" i="6"/>
  <c r="Q574" i="6"/>
  <c r="Q638" i="6"/>
  <c r="Q634" i="6"/>
  <c r="Q720" i="6"/>
  <c r="Q736" i="6"/>
  <c r="Q752" i="6"/>
  <c r="Q826" i="6"/>
  <c r="Q890" i="6"/>
  <c r="Q808" i="6"/>
  <c r="Q832" i="6"/>
  <c r="Q896" i="6"/>
  <c r="Q978" i="6"/>
  <c r="Q1054" i="6"/>
  <c r="Q1034" i="6"/>
  <c r="Q1168" i="6"/>
  <c r="Q1232" i="6"/>
  <c r="Q1512" i="6"/>
  <c r="Q1576" i="6"/>
  <c r="Q1640" i="6"/>
  <c r="Q1474" i="6"/>
  <c r="Q642" i="6"/>
  <c r="Q740" i="6"/>
  <c r="Q842" i="6"/>
  <c r="Q824" i="6"/>
  <c r="Q912" i="6"/>
  <c r="Q1016" i="6"/>
  <c r="Q1184" i="6"/>
  <c r="Q1528" i="6"/>
  <c r="Q1680" i="6"/>
  <c r="Q1522" i="6"/>
  <c r="Q1586" i="6"/>
  <c r="Q1650" i="6"/>
  <c r="Q88" i="6"/>
  <c r="Q286" i="6"/>
  <c r="Q302" i="6"/>
  <c r="Q506" i="6"/>
  <c r="Q926" i="6"/>
  <c r="Q690" i="6"/>
  <c r="Q1612" i="6"/>
  <c r="Q1040" i="6"/>
  <c r="Q1180" i="6"/>
  <c r="Q1244" i="6"/>
  <c r="Q1672" i="6"/>
  <c r="Q264" i="6"/>
  <c r="Q348" i="6"/>
  <c r="Q328" i="6"/>
  <c r="Q928" i="6"/>
  <c r="Q1484" i="6"/>
  <c r="Q1620" i="6"/>
  <c r="Q1566" i="6"/>
  <c r="Q142" i="6"/>
  <c r="Q450" i="6"/>
  <c r="Q1400" i="6"/>
  <c r="Q1442" i="6"/>
  <c r="Q1646" i="6"/>
  <c r="Q1486" i="6"/>
  <c r="Q1796" i="6"/>
  <c r="Q934" i="6"/>
  <c r="Q1788" i="6"/>
  <c r="Q66" i="6"/>
  <c r="Q524" i="6"/>
  <c r="Q702" i="6"/>
  <c r="Q954" i="6"/>
  <c r="Q940" i="6"/>
  <c r="Q1760" i="6"/>
  <c r="Q856" i="6"/>
  <c r="Q966" i="6"/>
  <c r="Q1000" i="6"/>
  <c r="Q1048" i="6"/>
  <c r="Q1144" i="6"/>
  <c r="Q1208" i="6"/>
  <c r="Q1264" i="6"/>
  <c r="Q1520" i="6"/>
  <c r="Q1584" i="6"/>
  <c r="Q1648" i="6"/>
  <c r="Q1514" i="6"/>
  <c r="Q1578" i="6"/>
  <c r="Q1642" i="6"/>
  <c r="Q48" i="6"/>
  <c r="Q136" i="6"/>
  <c r="Q284" i="6"/>
  <c r="Q250" i="6"/>
  <c r="Q504" i="6"/>
  <c r="Q466" i="6"/>
  <c r="Q668" i="6"/>
  <c r="Q552" i="6"/>
  <c r="Q1444" i="6"/>
  <c r="Q1762" i="6"/>
  <c r="Q1500" i="6"/>
  <c r="Q1314" i="6"/>
  <c r="Q270" i="6"/>
  <c r="Q518" i="6"/>
  <c r="Q1380" i="6"/>
  <c r="Q540" i="6"/>
  <c r="Q1524" i="6"/>
  <c r="Q252" i="6"/>
  <c r="Q938" i="6"/>
  <c r="Q1328" i="6"/>
  <c r="Q134" i="6"/>
  <c r="Q1326" i="6"/>
  <c r="Q110" i="6"/>
  <c r="Q686" i="6"/>
  <c r="Q1534" i="6"/>
  <c r="Q1404" i="6"/>
  <c r="Q946" i="6"/>
  <c r="Q1410" i="6"/>
  <c r="Q1548" i="6"/>
  <c r="Q1702" i="6"/>
  <c r="Q1662" i="6"/>
  <c r="Q1724" i="6"/>
  <c r="Q508" i="6"/>
  <c r="Q496" i="6"/>
  <c r="Q1720" i="6"/>
  <c r="Q1454" i="6"/>
  <c r="Q112" i="6"/>
  <c r="Q1392" i="6"/>
  <c r="Q1784" i="6"/>
  <c r="Q320" i="6"/>
  <c r="Q1758" i="6"/>
  <c r="Q492" i="6"/>
  <c r="Q520" i="6"/>
  <c r="Q1286" i="6"/>
  <c r="Q950" i="6"/>
  <c r="Q1708" i="6"/>
  <c r="Q1644" i="6"/>
  <c r="Q1722" i="6"/>
  <c r="Q104" i="6"/>
  <c r="Q330" i="6"/>
  <c r="Q1334" i="6"/>
  <c r="Q1398" i="6"/>
  <c r="Q1590" i="6"/>
  <c r="Q1532" i="6"/>
  <c r="Q98" i="6"/>
  <c r="Q704" i="6"/>
  <c r="Q1446" i="6"/>
  <c r="Q1776" i="6"/>
  <c r="Q468" i="6"/>
  <c r="Q1710" i="6"/>
  <c r="Q292" i="6"/>
  <c r="Q958" i="6"/>
  <c r="Q716" i="6"/>
  <c r="Q748" i="6"/>
  <c r="Q874" i="6"/>
  <c r="Q816" i="6"/>
  <c r="Q970" i="6"/>
  <c r="Q1064" i="6"/>
  <c r="Q1216" i="6"/>
  <c r="Q1560" i="6"/>
  <c r="Q1696" i="6"/>
  <c r="Q1538" i="6"/>
  <c r="Q1602" i="6"/>
  <c r="Q1666" i="6"/>
  <c r="Q84" i="6"/>
  <c r="Q338" i="6"/>
  <c r="Q310" i="6"/>
  <c r="Q494" i="6"/>
  <c r="Q962" i="6"/>
  <c r="Q1322" i="6"/>
  <c r="Q1652" i="6"/>
  <c r="Q1132" i="6"/>
  <c r="Q1196" i="6"/>
  <c r="Q1260" i="6"/>
  <c r="Q40" i="6"/>
  <c r="Q332" i="6"/>
  <c r="Q312" i="6"/>
  <c r="Q474" i="6"/>
  <c r="Q1284" i="6"/>
  <c r="Q1740" i="6"/>
  <c r="Q1686" i="6"/>
  <c r="Q30" i="6"/>
  <c r="Q116" i="6"/>
  <c r="Q710" i="6"/>
  <c r="Q1414" i="6"/>
  <c r="Q1572" i="6"/>
  <c r="Q1670" i="6"/>
  <c r="Q1518" i="6"/>
  <c r="Q324" i="6"/>
  <c r="Q1278" i="6"/>
  <c r="Q1542" i="6"/>
  <c r="Q342" i="6"/>
  <c r="Q476" i="6"/>
  <c r="Q1596" i="6"/>
  <c r="Q318" i="6"/>
  <c r="Q1360" i="6"/>
  <c r="Q346" i="6"/>
  <c r="Q872" i="6"/>
  <c r="Q974" i="6"/>
  <c r="Q1038" i="6"/>
  <c r="Q1042" i="6"/>
  <c r="Q1160" i="6"/>
  <c r="Q1224" i="6"/>
  <c r="Q1472" i="6"/>
  <c r="Q1536" i="6"/>
  <c r="Q1600" i="6"/>
  <c r="Q1466" i="6"/>
  <c r="Q1530" i="6"/>
  <c r="Q1594" i="6"/>
  <c r="Q1658" i="6"/>
  <c r="Q74" i="6"/>
  <c r="Q140" i="6"/>
  <c r="Q266" i="6"/>
  <c r="Q156" i="6"/>
  <c r="Q514" i="6"/>
  <c r="Q482" i="6"/>
  <c r="Q684" i="6"/>
  <c r="Q676" i="6"/>
  <c r="Q1580" i="6"/>
  <c r="Q1274" i="6"/>
  <c r="Q1676" i="6"/>
  <c r="Q1298" i="6"/>
  <c r="Q354" i="6"/>
  <c r="Q528" i="6"/>
  <c r="Q1388" i="6"/>
  <c r="Q1752" i="6"/>
  <c r="Q36" i="6"/>
  <c r="Q674" i="6"/>
  <c r="Q1270" i="6"/>
  <c r="Q1422" i="6"/>
  <c r="Q288" i="6"/>
  <c r="Q1346" i="6"/>
  <c r="Q108" i="6"/>
  <c r="Q1302" i="6"/>
  <c r="Q1418" i="6"/>
  <c r="Q1340" i="6"/>
  <c r="Q1300" i="6"/>
  <c r="Q1420" i="6"/>
  <c r="Q1692" i="6"/>
  <c r="Q1748" i="6"/>
  <c r="Q1782" i="6"/>
  <c r="Q1732" i="6"/>
  <c r="Q526" i="6"/>
  <c r="Q656" i="6"/>
  <c r="Q1792" i="6"/>
  <c r="Q1630" i="6"/>
  <c r="Q144" i="6"/>
  <c r="Q1272" i="6"/>
  <c r="Q1622" i="6"/>
  <c r="Q682" i="6"/>
  <c r="Q1768" i="6"/>
  <c r="Q692" i="6"/>
  <c r="Q1356" i="6"/>
  <c r="Q306" i="6"/>
  <c r="Q1694" i="6"/>
  <c r="Q1558" i="6"/>
  <c r="Q1778" i="6"/>
  <c r="Q1738" i="6"/>
  <c r="Q124" i="6"/>
  <c r="Q510" i="6"/>
  <c r="Q1372" i="6"/>
  <c r="Q1540" i="6"/>
  <c r="Q1704" i="6"/>
  <c r="Q1718" i="6"/>
  <c r="Q282" i="6"/>
  <c r="Q942" i="6"/>
  <c r="Q1550" i="6"/>
  <c r="Q1582" i="6"/>
  <c r="Q1726" i="6"/>
  <c r="Q1330" i="6"/>
  <c r="Q262" i="6"/>
  <c r="Q1764" i="6"/>
  <c r="Q724" i="6"/>
  <c r="Q628" i="6"/>
  <c r="Q906" i="6"/>
  <c r="Q848" i="6"/>
  <c r="Q988" i="6"/>
  <c r="Q1050" i="6"/>
  <c r="Q1248" i="6"/>
  <c r="Q1592" i="6"/>
  <c r="Q1490" i="6"/>
  <c r="Q1554" i="6"/>
  <c r="Q1618" i="6"/>
  <c r="Q1682" i="6"/>
  <c r="Q174" i="6"/>
  <c r="Q322" i="6"/>
  <c r="Q478" i="6"/>
  <c r="Q712" i="6"/>
  <c r="Q1276" i="6"/>
  <c r="Q1428" i="6"/>
  <c r="Q1638" i="6"/>
  <c r="Q1148" i="6"/>
  <c r="Q1212" i="6"/>
  <c r="Q1656" i="6"/>
  <c r="Q32" i="6"/>
  <c r="Q254" i="6"/>
  <c r="Q268" i="6"/>
  <c r="Q490" i="6"/>
  <c r="Q1408" i="6"/>
  <c r="Q1756" i="6"/>
  <c r="Q1790" i="6"/>
  <c r="Q46" i="6"/>
  <c r="Q122" i="6"/>
  <c r="Q664" i="6"/>
  <c r="Q932" i="6"/>
  <c r="Q1628" i="6"/>
  <c r="Q120" i="6"/>
  <c r="Q1774" i="6"/>
  <c r="Q316" i="6"/>
  <c r="Q1432" i="6"/>
  <c r="Q166" i="6"/>
  <c r="Q280" i="6"/>
  <c r="Q672" i="6"/>
  <c r="Q1604" i="6"/>
  <c r="Q1462" i="6"/>
  <c r="Q102" i="6"/>
  <c r="Q146" i="6"/>
  <c r="Q888" i="6"/>
  <c r="Q984" i="6"/>
  <c r="Q1008" i="6"/>
  <c r="Q1058" i="6"/>
  <c r="Q1176" i="6"/>
  <c r="Q1240" i="6"/>
  <c r="Q1488" i="6"/>
  <c r="Q1552" i="6"/>
  <c r="Q1616" i="6"/>
  <c r="Q1482" i="6"/>
  <c r="Q1546" i="6"/>
  <c r="Q1610" i="6"/>
  <c r="Q1674" i="6"/>
  <c r="Q90" i="6"/>
  <c r="Q94" i="6"/>
  <c r="Q278" i="6"/>
  <c r="Q334" i="6"/>
  <c r="Q538" i="6"/>
  <c r="Q522" i="6"/>
  <c r="Q512" i="6"/>
  <c r="Q1292" i="6"/>
  <c r="Q1668" i="6"/>
  <c r="Q1290" i="6"/>
  <c r="Q1786" i="6"/>
  <c r="Q1746" i="6"/>
  <c r="Q314" i="6"/>
  <c r="Q1304" i="6"/>
  <c r="Q1744" i="6"/>
  <c r="Q1684" i="6"/>
  <c r="Q62" i="6"/>
  <c r="Q680" i="6"/>
  <c r="Q1312" i="6"/>
  <c r="Q1470" i="6"/>
  <c r="Q698" i="6"/>
  <c r="Q1450" i="6"/>
  <c r="Q488" i="6"/>
  <c r="Q1402" i="6"/>
  <c r="Q708" i="6"/>
  <c r="Q1296" i="6"/>
  <c r="Q1338" i="6"/>
  <c r="Q1452" i="6"/>
  <c r="Q1386" i="6"/>
  <c r="Q1502" i="6"/>
  <c r="Q1798" i="6"/>
  <c r="Q1282" i="6"/>
  <c r="Q948" i="6"/>
  <c r="Q1430" i="6"/>
  <c r="Q1636" i="6"/>
  <c r="Q72" i="6"/>
  <c r="Q148" i="6"/>
  <c r="Q1364" i="6"/>
  <c r="Q1728" i="6"/>
  <c r="Q1434" i="6"/>
  <c r="Q1598" i="6"/>
  <c r="Q502" i="6"/>
  <c r="Q1742" i="6"/>
  <c r="Q1492" i="6"/>
  <c r="Q34" i="6"/>
  <c r="Q1730" i="6"/>
  <c r="Q1794" i="6"/>
  <c r="Q50" i="6"/>
  <c r="Q128" i="6"/>
  <c r="Q654" i="6"/>
  <c r="Q1458" i="6"/>
  <c r="Q1366" i="6"/>
  <c r="Q1394" i="6"/>
  <c r="Q1412" i="6"/>
  <c r="Q294" i="6"/>
  <c r="Q1344" i="6"/>
  <c r="Q1376" i="6"/>
  <c r="Q326" i="6"/>
  <c r="Q956" i="6"/>
  <c r="Q532" i="6"/>
  <c r="Q298" i="6"/>
  <c r="Q732" i="6"/>
  <c r="Q810" i="6"/>
  <c r="Q792" i="6"/>
  <c r="Q880" i="6"/>
  <c r="Q1004" i="6"/>
  <c r="Q1152" i="6"/>
  <c r="Q1496" i="6"/>
  <c r="Q1624" i="6"/>
  <c r="Q1506" i="6"/>
  <c r="Q1570" i="6"/>
  <c r="Q1634" i="6"/>
  <c r="Q1698" i="6"/>
  <c r="Q258" i="6"/>
  <c r="Q546" i="6"/>
  <c r="Q498" i="6"/>
  <c r="Q944" i="6"/>
  <c r="Q1308" i="6"/>
  <c r="Q1460" i="6"/>
  <c r="Q1028" i="6"/>
  <c r="Q1164" i="6"/>
  <c r="Q1228" i="6"/>
  <c r="Q1664" i="6"/>
  <c r="Q126" i="6"/>
  <c r="Q336" i="6"/>
  <c r="Q276" i="6"/>
  <c r="Q458" i="6"/>
  <c r="Q1436" i="6"/>
  <c r="Q1564" i="6"/>
  <c r="Q1754" i="6"/>
  <c r="Q132" i="6"/>
  <c r="Q500" i="6"/>
  <c r="Q1374" i="6"/>
  <c r="Q1426" i="6"/>
  <c r="Q1294" i="6"/>
  <c r="Q1358" i="6"/>
  <c r="Q1780" i="6"/>
  <c r="Q484" i="6"/>
  <c r="Q1750" i="6"/>
  <c r="Q38" i="6"/>
  <c r="Q516" i="6"/>
  <c r="Q694" i="6"/>
  <c r="Q550" i="6"/>
  <c r="Q1678" i="6"/>
  <c r="Q472" i="6"/>
  <c r="Q1324" i="6"/>
  <c r="Q904" i="6"/>
  <c r="Q992" i="6"/>
  <c r="Q1024" i="6"/>
  <c r="Q1268" i="6"/>
  <c r="Q1192" i="6"/>
  <c r="Q1256" i="6"/>
  <c r="Q1504" i="6"/>
  <c r="Q1568" i="6"/>
  <c r="Q1632" i="6"/>
  <c r="Q1498" i="6"/>
  <c r="Q1562" i="6"/>
  <c r="Q1626" i="6"/>
  <c r="Q1690" i="6"/>
  <c r="Q78" i="6"/>
  <c r="Q248" i="6"/>
  <c r="Q340" i="6"/>
  <c r="Q470" i="6"/>
  <c r="Q554" i="6"/>
  <c r="Q542" i="6"/>
  <c r="Q530" i="6"/>
  <c r="Q1354" i="6"/>
  <c r="Q1706" i="6"/>
  <c r="Q1306" i="6"/>
  <c r="Q1714" i="6"/>
  <c r="Q96" i="6"/>
  <c r="Q442" i="6"/>
  <c r="Q930" i="6"/>
  <c r="Q290" i="6"/>
  <c r="Q64" i="6"/>
  <c r="Q138" i="6"/>
  <c r="Q688" i="6"/>
  <c r="Q1362" i="6"/>
  <c r="Q1734" i="6"/>
  <c r="Q480" i="6"/>
  <c r="Q1766" i="6"/>
  <c r="Q1556" i="6"/>
  <c r="Q1464" i="6"/>
  <c r="Q1378" i="6"/>
  <c r="Q1350" i="6"/>
  <c r="Q1370" i="6"/>
  <c r="Q1476" i="6"/>
  <c r="Q1516" i="6"/>
  <c r="Q1588" i="6"/>
  <c r="Q1508" i="6"/>
  <c r="Q44" i="6"/>
  <c r="Q1280" i="6"/>
  <c r="Q1654" i="6"/>
  <c r="Q1342" i="6"/>
  <c r="Q58" i="6"/>
  <c r="Q304" i="6"/>
  <c r="Q1382" i="6"/>
  <c r="Q308" i="6"/>
  <c r="Q1448" i="6"/>
  <c r="Q1348" i="6"/>
  <c r="Q1700" i="6"/>
  <c r="Q70" i="6"/>
  <c r="Q256" i="6"/>
  <c r="Q1736" i="6"/>
  <c r="Q1770" i="6"/>
  <c r="Q1772" i="6"/>
  <c r="Q54" i="6"/>
  <c r="Q158" i="6"/>
  <c r="Q662" i="6"/>
  <c r="Q1332" i="6"/>
  <c r="Q1384" i="6"/>
  <c r="Q1468" i="6"/>
  <c r="Q52" i="6"/>
  <c r="Q548" i="6"/>
  <c r="Q1316" i="6"/>
  <c r="Q1712" i="6"/>
  <c r="Q272" i="6"/>
  <c r="Q1456" i="6"/>
  <c r="Q1438" i="6"/>
  <c r="Q1396" i="6"/>
  <c r="Q1703" i="6"/>
  <c r="Q935" i="6"/>
  <c r="Q91" i="6"/>
  <c r="Q647" i="6"/>
  <c r="Q1555" i="6"/>
  <c r="Q431" i="6"/>
  <c r="Q1313" i="6"/>
  <c r="Q627" i="6"/>
  <c r="Q1363" i="6"/>
  <c r="Q341" i="6"/>
  <c r="Q1515" i="6"/>
  <c r="Q387" i="6"/>
  <c r="Q1271" i="6"/>
  <c r="Q615" i="6"/>
  <c r="Q1723" i="6"/>
  <c r="Q1303" i="6"/>
  <c r="Q1361" i="6"/>
  <c r="Q961" i="6"/>
  <c r="Q693" i="6"/>
  <c r="Q107" i="6"/>
  <c r="Q689" i="6"/>
  <c r="Q685" i="6"/>
  <c r="Q275" i="6"/>
  <c r="Q483" i="6"/>
  <c r="Q559" i="6"/>
  <c r="Q725" i="6"/>
  <c r="Q741" i="6"/>
  <c r="Q761" i="6"/>
  <c r="Q809" i="6"/>
  <c r="Q873" i="6"/>
  <c r="Q285" i="6"/>
  <c r="Q241" i="6"/>
  <c r="Q315" i="6"/>
  <c r="Q497" i="6"/>
  <c r="Q505" i="6"/>
  <c r="Q537" i="6"/>
  <c r="Q919" i="6"/>
  <c r="Q73" i="6"/>
  <c r="Q181" i="6"/>
  <c r="Q65" i="6"/>
  <c r="Q161" i="6"/>
  <c r="Q233" i="6"/>
  <c r="Q169" i="6"/>
  <c r="Q795" i="6"/>
  <c r="Q827" i="6"/>
  <c r="Q859" i="6"/>
  <c r="Q891" i="6"/>
  <c r="Q957" i="6"/>
  <c r="Q987" i="6"/>
  <c r="Q1029" i="6"/>
  <c r="Q1023" i="6"/>
  <c r="Q1183" i="6"/>
  <c r="Q1247" i="6"/>
  <c r="Q1111" i="6"/>
  <c r="Q1145" i="6"/>
  <c r="Q1161" i="6"/>
  <c r="Q1177" i="6"/>
  <c r="Q1193" i="6"/>
  <c r="Q1209" i="6"/>
  <c r="Q1225" i="6"/>
  <c r="Q1241" i="6"/>
  <c r="Q1257" i="6"/>
  <c r="Q1129" i="6"/>
  <c r="Q1519" i="6"/>
  <c r="Q1583" i="6"/>
  <c r="Q1647" i="6"/>
  <c r="Q1681" i="6"/>
  <c r="Q1609" i="6"/>
  <c r="Q185" i="6"/>
  <c r="Q219" i="6"/>
  <c r="Q205" i="6"/>
  <c r="Q281" i="6"/>
  <c r="Q471" i="6"/>
  <c r="Q351" i="6"/>
  <c r="Q453" i="6"/>
  <c r="Q523" i="6"/>
  <c r="Q557" i="6"/>
  <c r="Q767" i="6"/>
  <c r="Q829" i="6"/>
  <c r="Q893" i="6"/>
  <c r="Q955" i="6"/>
  <c r="Q971" i="6"/>
  <c r="Q67" i="6"/>
  <c r="Q183" i="6"/>
  <c r="Q269" i="6"/>
  <c r="Q469" i="6"/>
  <c r="Q525" i="6"/>
  <c r="Q723" i="6"/>
  <c r="Q739" i="6"/>
  <c r="Q757" i="6"/>
  <c r="Q785" i="6"/>
  <c r="Q849" i="6"/>
  <c r="Q923" i="6"/>
  <c r="Q503" i="6"/>
  <c r="Q535" i="6"/>
  <c r="Q569" i="6"/>
  <c r="Q763" i="6"/>
  <c r="Q805" i="6"/>
  <c r="Q869" i="6"/>
  <c r="Q943" i="6"/>
  <c r="Q1043" i="6"/>
  <c r="Q1071" i="6"/>
  <c r="Q1079" i="6"/>
  <c r="Q1087" i="6"/>
  <c r="Q1095" i="6"/>
  <c r="Q1103" i="6"/>
  <c r="Q997" i="6"/>
  <c r="Q1033" i="6"/>
  <c r="Q1131" i="6"/>
  <c r="Q1195" i="6"/>
  <c r="Q1259" i="6"/>
  <c r="Q1411" i="6"/>
  <c r="Q1445" i="6"/>
  <c r="Q1051" i="6"/>
  <c r="Q985" i="6"/>
  <c r="Q1027" i="6"/>
  <c r="Q1155" i="6"/>
  <c r="Q1219" i="6"/>
  <c r="Q1119" i="6"/>
  <c r="Q1425" i="6"/>
  <c r="Q1453" i="6"/>
  <c r="Q1497" i="6"/>
  <c r="Q1641" i="6"/>
  <c r="Q791" i="6"/>
  <c r="Q823" i="6"/>
  <c r="Q855" i="6"/>
  <c r="Q887" i="6"/>
  <c r="Q941" i="6"/>
  <c r="Q1003" i="6"/>
  <c r="Q1045" i="6"/>
  <c r="Q1063" i="6"/>
  <c r="Q1143" i="6"/>
  <c r="Q1207" i="6"/>
  <c r="Q1265" i="6"/>
  <c r="Q1511" i="6"/>
  <c r="Q1575" i="6"/>
  <c r="Q1639" i="6"/>
  <c r="Q1665" i="6"/>
  <c r="Q287" i="6"/>
  <c r="Q261" i="6"/>
  <c r="Q649" i="6"/>
  <c r="Q1127" i="6"/>
  <c r="Q1437" i="6"/>
  <c r="Q335" i="6"/>
  <c r="Q653" i="6"/>
  <c r="Q1683" i="6"/>
  <c r="Q1727" i="6"/>
  <c r="Q1573" i="6"/>
  <c r="Q135" i="6"/>
  <c r="Q299" i="6"/>
  <c r="Q635" i="6"/>
  <c r="Q1789" i="6"/>
  <c r="Q631" i="6"/>
  <c r="Q707" i="6"/>
  <c r="Q669" i="6"/>
  <c r="Q33" i="6"/>
  <c r="Q705" i="6"/>
  <c r="Q1407" i="6"/>
  <c r="Q1435" i="6"/>
  <c r="Q1649" i="6"/>
  <c r="Q1473" i="6"/>
  <c r="Q1537" i="6"/>
  <c r="Q1689" i="6"/>
  <c r="Q165" i="6"/>
  <c r="Q465" i="6"/>
  <c r="Q441" i="6"/>
  <c r="Q491" i="6"/>
  <c r="Q567" i="6"/>
  <c r="Q729" i="6"/>
  <c r="Q745" i="6"/>
  <c r="Q769" i="6"/>
  <c r="Q825" i="6"/>
  <c r="Q889" i="6"/>
  <c r="Q271" i="6"/>
  <c r="Q319" i="6"/>
  <c r="Q473" i="6"/>
  <c r="Q513" i="6"/>
  <c r="Q545" i="6"/>
  <c r="Q349" i="6"/>
  <c r="Q81" i="6"/>
  <c r="Q201" i="6"/>
  <c r="Q71" i="6"/>
  <c r="Q199" i="6"/>
  <c r="Q235" i="6"/>
  <c r="Q803" i="6"/>
  <c r="Q835" i="6"/>
  <c r="Q867" i="6"/>
  <c r="Q899" i="6"/>
  <c r="Q947" i="6"/>
  <c r="Q1005" i="6"/>
  <c r="Q1061" i="6"/>
  <c r="Q1135" i="6"/>
  <c r="Q1199" i="6"/>
  <c r="Q1109" i="6"/>
  <c r="Q1133" i="6"/>
  <c r="Q1149" i="6"/>
  <c r="Q1165" i="6"/>
  <c r="Q1181" i="6"/>
  <c r="Q1197" i="6"/>
  <c r="Q1213" i="6"/>
  <c r="Q1229" i="6"/>
  <c r="Q1245" i="6"/>
  <c r="Q1261" i="6"/>
  <c r="Q1471" i="6"/>
  <c r="Q1535" i="6"/>
  <c r="Q1599" i="6"/>
  <c r="Q1663" i="6"/>
  <c r="Q1481" i="6"/>
  <c r="Q1617" i="6"/>
  <c r="Q231" i="6"/>
  <c r="Q225" i="6"/>
  <c r="Q213" i="6"/>
  <c r="Q279" i="6"/>
  <c r="Q479" i="6"/>
  <c r="Q499" i="6"/>
  <c r="Q531" i="6"/>
  <c r="Q565" i="6"/>
  <c r="Q775" i="6"/>
  <c r="Q845" i="6"/>
  <c r="Q909" i="6"/>
  <c r="Q913" i="6"/>
  <c r="Q979" i="6"/>
  <c r="Q63" i="6"/>
  <c r="Q191" i="6"/>
  <c r="Q227" i="6"/>
  <c r="Q273" i="6"/>
  <c r="Q477" i="6"/>
  <c r="Q501" i="6"/>
  <c r="Q533" i="6"/>
  <c r="Q555" i="6"/>
  <c r="Q727" i="6"/>
  <c r="Q743" i="6"/>
  <c r="Q765" i="6"/>
  <c r="Q801" i="6"/>
  <c r="Q865" i="6"/>
  <c r="Q783" i="6"/>
  <c r="Q511" i="6"/>
  <c r="Q543" i="6"/>
  <c r="Q577" i="6"/>
  <c r="Q771" i="6"/>
  <c r="Q821" i="6"/>
  <c r="Q885" i="6"/>
  <c r="Q959" i="6"/>
  <c r="Q1059" i="6"/>
  <c r="Q1073" i="6"/>
  <c r="Q1081" i="6"/>
  <c r="Q1089" i="6"/>
  <c r="Q1097" i="6"/>
  <c r="Q1105" i="6"/>
  <c r="Q1053" i="6"/>
  <c r="Q1049" i="6"/>
  <c r="Q1147" i="6"/>
  <c r="Q1211" i="6"/>
  <c r="Q1263" i="6"/>
  <c r="Q1419" i="6"/>
  <c r="Q1457" i="6"/>
  <c r="Q257" i="6"/>
  <c r="Q1037" i="6"/>
  <c r="Q993" i="6"/>
  <c r="Q1041" i="6"/>
  <c r="Q1171" i="6"/>
  <c r="Q1235" i="6"/>
  <c r="Q1399" i="6"/>
  <c r="Q1433" i="6"/>
  <c r="Q1459" i="6"/>
  <c r="Q1561" i="6"/>
  <c r="Q39" i="6"/>
  <c r="Q799" i="6"/>
  <c r="Q831" i="6"/>
  <c r="Q863" i="6"/>
  <c r="Q895" i="6"/>
  <c r="Q965" i="6"/>
  <c r="Q1009" i="6"/>
  <c r="Q983" i="6"/>
  <c r="Q1015" i="6"/>
  <c r="Q1159" i="6"/>
  <c r="Q1223" i="6"/>
  <c r="Q1125" i="6"/>
  <c r="Q1527" i="6"/>
  <c r="Q1591" i="6"/>
  <c r="Q1655" i="6"/>
  <c r="Q1505" i="6"/>
  <c r="Q325" i="6"/>
  <c r="Q103" i="6"/>
  <c r="Q413" i="6"/>
  <c r="Q679" i="6"/>
  <c r="Q1409" i="6"/>
  <c r="Q1443" i="6"/>
  <c r="Q355" i="6"/>
  <c r="Q381" i="6"/>
  <c r="Q709" i="6"/>
  <c r="Q939" i="6"/>
  <c r="Q1603" i="6"/>
  <c r="Q1699" i="6"/>
  <c r="Q1343" i="6"/>
  <c r="Q1579" i="6"/>
  <c r="Q149" i="6"/>
  <c r="Q451" i="6"/>
  <c r="Q687" i="6"/>
  <c r="Q1279" i="6"/>
  <c r="Q1563" i="6"/>
  <c r="Q1281" i="6"/>
  <c r="Q1667" i="6"/>
  <c r="Q1589" i="6"/>
  <c r="Q677" i="6"/>
  <c r="Q1341" i="6"/>
  <c r="Q1415" i="6"/>
  <c r="Q1441" i="6"/>
  <c r="Q1673" i="6"/>
  <c r="Q1513" i="6"/>
  <c r="Q1585" i="6"/>
  <c r="Q47" i="6"/>
  <c r="Q467" i="6"/>
  <c r="Q575" i="6"/>
  <c r="Q717" i="6"/>
  <c r="Q733" i="6"/>
  <c r="Q749" i="6"/>
  <c r="Q777" i="6"/>
  <c r="Q841" i="6"/>
  <c r="Q905" i="6"/>
  <c r="Q277" i="6"/>
  <c r="Q481" i="6"/>
  <c r="Q521" i="6"/>
  <c r="Q553" i="6"/>
  <c r="Q69" i="6"/>
  <c r="Q221" i="6"/>
  <c r="Q179" i="6"/>
  <c r="Q223" i="6"/>
  <c r="Q245" i="6"/>
  <c r="Q811" i="6"/>
  <c r="Q843" i="6"/>
  <c r="Q875" i="6"/>
  <c r="Q907" i="6"/>
  <c r="Q969" i="6"/>
  <c r="Q1013" i="6"/>
  <c r="Q1047" i="6"/>
  <c r="Q1151" i="6"/>
  <c r="Q1215" i="6"/>
  <c r="Q1267" i="6"/>
  <c r="Q1137" i="6"/>
  <c r="Q1153" i="6"/>
  <c r="Q1169" i="6"/>
  <c r="Q1185" i="6"/>
  <c r="Q1201" i="6"/>
  <c r="Q1217" i="6"/>
  <c r="Q1233" i="6"/>
  <c r="Q1249" i="6"/>
  <c r="Q1113" i="6"/>
  <c r="Q1487" i="6"/>
  <c r="Q1551" i="6"/>
  <c r="Q1615" i="6"/>
  <c r="Q1679" i="6"/>
  <c r="Q1545" i="6"/>
  <c r="Q229" i="6"/>
  <c r="Q243" i="6"/>
  <c r="Q321" i="6"/>
  <c r="Q487" i="6"/>
  <c r="Q337" i="6"/>
  <c r="Q507" i="6"/>
  <c r="Q539" i="6"/>
  <c r="Q573" i="6"/>
  <c r="Q797" i="6"/>
  <c r="Q861" i="6"/>
  <c r="Q949" i="6"/>
  <c r="Q951" i="6"/>
  <c r="Q51" i="6"/>
  <c r="Q77" i="6"/>
  <c r="Q207" i="6"/>
  <c r="Q195" i="6"/>
  <c r="Q283" i="6"/>
  <c r="Q485" i="6"/>
  <c r="Q509" i="6"/>
  <c r="Q541" i="6"/>
  <c r="Q563" i="6"/>
  <c r="Q715" i="6"/>
  <c r="Q731" i="6"/>
  <c r="Q747" i="6"/>
  <c r="Q773" i="6"/>
  <c r="Q817" i="6"/>
  <c r="Q881" i="6"/>
  <c r="Q519" i="6"/>
  <c r="Q461" i="6"/>
  <c r="Q779" i="6"/>
  <c r="Q837" i="6"/>
  <c r="Q901" i="6"/>
  <c r="Q967" i="6"/>
  <c r="Q1067" i="6"/>
  <c r="Q1075" i="6"/>
  <c r="Q1083" i="6"/>
  <c r="Q1091" i="6"/>
  <c r="Q1099" i="6"/>
  <c r="Q1107" i="6"/>
  <c r="Q1039" i="6"/>
  <c r="Q1065" i="6"/>
  <c r="Q1163" i="6"/>
  <c r="Q1227" i="6"/>
  <c r="Q1397" i="6"/>
  <c r="Q1423" i="6"/>
  <c r="Q1463" i="6"/>
  <c r="Q41" i="6"/>
  <c r="Q995" i="6"/>
  <c r="Q1055" i="6"/>
  <c r="Q1001" i="6"/>
  <c r="Q1057" i="6"/>
  <c r="Q1187" i="6"/>
  <c r="Q1251" i="6"/>
  <c r="Q1405" i="6"/>
  <c r="Q1439" i="6"/>
  <c r="Q1569" i="6"/>
  <c r="Q49" i="6"/>
  <c r="Q807" i="6"/>
  <c r="Q839" i="6"/>
  <c r="Q871" i="6"/>
  <c r="Q903" i="6"/>
  <c r="Q973" i="6"/>
  <c r="Q1017" i="6"/>
  <c r="Q991" i="6"/>
  <c r="Q1031" i="6"/>
  <c r="Q1175" i="6"/>
  <c r="Q1239" i="6"/>
  <c r="Q1479" i="6"/>
  <c r="Q1543" i="6"/>
  <c r="Q1607" i="6"/>
  <c r="Q1671" i="6"/>
  <c r="Q1577" i="6"/>
  <c r="Q457" i="6"/>
  <c r="Q389" i="6"/>
  <c r="Q423" i="6"/>
  <c r="Q639" i="6"/>
  <c r="Q1417" i="6"/>
  <c r="Q1451" i="6"/>
  <c r="Q345" i="6"/>
  <c r="Q587" i="6"/>
  <c r="Q629" i="6"/>
  <c r="Q1635" i="6"/>
  <c r="Q1365" i="6"/>
  <c r="Q1375" i="6"/>
  <c r="Q1729" i="6"/>
  <c r="Q255" i="6"/>
  <c r="Q589" i="6"/>
  <c r="Q1677" i="6"/>
  <c r="Q407" i="6"/>
  <c r="Q331" i="6"/>
  <c r="Q1763" i="6"/>
  <c r="Q113" i="6"/>
  <c r="Q125" i="6"/>
  <c r="Q1765" i="6"/>
  <c r="Q1421" i="6"/>
  <c r="Q1449" i="6"/>
  <c r="Q1697" i="6"/>
  <c r="Q1521" i="6"/>
  <c r="Q1593" i="6"/>
  <c r="Q127" i="6"/>
  <c r="Q329" i="6"/>
  <c r="Q475" i="6"/>
  <c r="Q445" i="6"/>
  <c r="Q721" i="6"/>
  <c r="Q737" i="6"/>
  <c r="Q753" i="6"/>
  <c r="Q793" i="6"/>
  <c r="Q857" i="6"/>
  <c r="Q215" i="6"/>
  <c r="Q189" i="6"/>
  <c r="Q317" i="6"/>
  <c r="Q489" i="6"/>
  <c r="Q529" i="6"/>
  <c r="Q343" i="6"/>
  <c r="Q203" i="6"/>
  <c r="Q187" i="6"/>
  <c r="Q239" i="6"/>
  <c r="Q197" i="6"/>
  <c r="Q787" i="6"/>
  <c r="Q819" i="6"/>
  <c r="Q851" i="6"/>
  <c r="Q883" i="6"/>
  <c r="Q917" i="6"/>
  <c r="Q977" i="6"/>
  <c r="Q1021" i="6"/>
  <c r="Q1007" i="6"/>
  <c r="Q1167" i="6"/>
  <c r="Q1231" i="6"/>
  <c r="Q1141" i="6"/>
  <c r="Q1157" i="6"/>
  <c r="Q1173" i="6"/>
  <c r="Q1189" i="6"/>
  <c r="Q1205" i="6"/>
  <c r="Q1221" i="6"/>
  <c r="Q1237" i="6"/>
  <c r="Q1253" i="6"/>
  <c r="Q1121" i="6"/>
  <c r="Q1503" i="6"/>
  <c r="Q1567" i="6"/>
  <c r="Q1631" i="6"/>
  <c r="Q1695" i="6"/>
  <c r="Q1553" i="6"/>
  <c r="Q177" i="6"/>
  <c r="Q193" i="6"/>
  <c r="Q171" i="6"/>
  <c r="Q211" i="6"/>
  <c r="Q237" i="6"/>
  <c r="Q495" i="6"/>
  <c r="Q515" i="6"/>
  <c r="Q547" i="6"/>
  <c r="Q759" i="6"/>
  <c r="Q813" i="6"/>
  <c r="Q877" i="6"/>
  <c r="Q921" i="6"/>
  <c r="Q963" i="6"/>
  <c r="Q43" i="6"/>
  <c r="Q55" i="6"/>
  <c r="Q247" i="6"/>
  <c r="Q217" i="6"/>
  <c r="Q209" i="6"/>
  <c r="Q493" i="6"/>
  <c r="Q517" i="6"/>
  <c r="Q549" i="6"/>
  <c r="Q571" i="6"/>
  <c r="Q719" i="6"/>
  <c r="Q735" i="6"/>
  <c r="Q751" i="6"/>
  <c r="Q781" i="6"/>
  <c r="Q833" i="6"/>
  <c r="Q897" i="6"/>
  <c r="Q437" i="6"/>
  <c r="Q527" i="6"/>
  <c r="Q561" i="6"/>
  <c r="Q755" i="6"/>
  <c r="Q789" i="6"/>
  <c r="Q853" i="6"/>
  <c r="Q915" i="6"/>
  <c r="Q975" i="6"/>
  <c r="Q1069" i="6"/>
  <c r="Q1077" i="6"/>
  <c r="Q1085" i="6"/>
  <c r="Q1093" i="6"/>
  <c r="Q1101" i="6"/>
  <c r="Q989" i="6"/>
  <c r="Q1019" i="6"/>
  <c r="Q1115" i="6"/>
  <c r="Q1179" i="6"/>
  <c r="Q1243" i="6"/>
  <c r="Q1403" i="6"/>
  <c r="Q1431" i="6"/>
  <c r="Q1035" i="6"/>
  <c r="Q1011" i="6"/>
  <c r="Q1139" i="6"/>
  <c r="Q1203" i="6"/>
  <c r="Q1117" i="6"/>
  <c r="Q1413" i="6"/>
  <c r="Q1447" i="6"/>
  <c r="Q1489" i="6"/>
  <c r="Q1633" i="6"/>
  <c r="Q157" i="6"/>
  <c r="Q815" i="6"/>
  <c r="Q847" i="6"/>
  <c r="Q879" i="6"/>
  <c r="Q911" i="6"/>
  <c r="Q981" i="6"/>
  <c r="Q1025" i="6"/>
  <c r="Q999" i="6"/>
  <c r="Q1123" i="6"/>
  <c r="Q1191" i="6"/>
  <c r="Q1255" i="6"/>
  <c r="Q1495" i="6"/>
  <c r="Q1559" i="6"/>
  <c r="Q1623" i="6"/>
  <c r="Q1687" i="6"/>
  <c r="Q1657" i="6"/>
  <c r="Q251" i="6"/>
  <c r="Q425" i="6"/>
  <c r="Q605" i="6"/>
  <c r="Q1429" i="6"/>
  <c r="Q1455" i="6"/>
  <c r="Q45" i="6"/>
  <c r="Q585" i="6"/>
  <c r="Q673" i="6"/>
  <c r="Q1475" i="6"/>
  <c r="Q1659" i="6"/>
  <c r="Q1469" i="6"/>
  <c r="Q1509" i="6"/>
  <c r="Q93" i="6"/>
  <c r="Q289" i="6"/>
  <c r="Q393" i="6"/>
  <c r="Q1329" i="6"/>
  <c r="Q327" i="6"/>
  <c r="Q637" i="6"/>
  <c r="Q75" i="6"/>
  <c r="Q1595" i="6"/>
  <c r="Q1321" i="6"/>
  <c r="Q1401" i="6"/>
  <c r="Q1427" i="6"/>
  <c r="Q1461" i="6"/>
  <c r="Q1465" i="6"/>
  <c r="Q1529" i="6"/>
  <c r="Q1601" i="6"/>
  <c r="Q61" i="6"/>
  <c r="Q163" i="6"/>
  <c r="Q459" i="6"/>
  <c r="Q419" i="6"/>
  <c r="Q701" i="6"/>
  <c r="Q925" i="6"/>
  <c r="Q1525" i="6"/>
  <c r="Q99" i="6"/>
  <c r="Q159" i="6"/>
  <c r="Q421" i="6"/>
  <c r="Q429" i="6"/>
  <c r="Q697" i="6"/>
  <c r="Q1539" i="6"/>
  <c r="Q1349" i="6"/>
  <c r="Q1669" i="6"/>
  <c r="Q1327" i="6"/>
  <c r="Q1611" i="6"/>
  <c r="Q1751" i="6"/>
  <c r="Q1531" i="6"/>
  <c r="Q1791" i="6"/>
  <c r="Q83" i="6"/>
  <c r="Q89" i="6"/>
  <c r="Q373" i="6"/>
  <c r="Q363" i="6"/>
  <c r="Q1269" i="6"/>
  <c r="Q933" i="6"/>
  <c r="Q617" i="6"/>
  <c r="Q1385" i="6"/>
  <c r="Q1753" i="6"/>
  <c r="Q1783" i="6"/>
  <c r="Q31" i="6"/>
  <c r="Q443" i="6"/>
  <c r="Q927" i="6"/>
  <c r="Q613" i="6"/>
  <c r="Q1491" i="6"/>
  <c r="Q1685" i="6"/>
  <c r="Q1621" i="6"/>
  <c r="Q1315" i="6"/>
  <c r="Q129" i="6"/>
  <c r="Q671" i="6"/>
  <c r="Q1309" i="6"/>
  <c r="Q455" i="6"/>
  <c r="Q601" i="6"/>
  <c r="Q109" i="6"/>
  <c r="Q383" i="6"/>
  <c r="Q1769" i="6"/>
  <c r="Q1775" i="6"/>
  <c r="Q1795" i="6"/>
  <c r="Q311" i="6"/>
  <c r="Q1301" i="6"/>
  <c r="Q1587" i="6"/>
  <c r="Q253" i="6"/>
  <c r="Q609" i="6"/>
  <c r="Q1273" i="6"/>
  <c r="Q1741" i="6"/>
  <c r="Q667" i="6"/>
  <c r="Q391" i="6"/>
  <c r="Q1391" i="6"/>
  <c r="Q59" i="6"/>
  <c r="Q611" i="6"/>
  <c r="Q937" i="6"/>
  <c r="Q1701" i="6"/>
  <c r="Q1381" i="6"/>
  <c r="Q87" i="6"/>
  <c r="Q309" i="6"/>
  <c r="Q361" i="6"/>
  <c r="Q1643" i="6"/>
  <c r="Q1629" i="6"/>
  <c r="Q297" i="6"/>
  <c r="Q655" i="6"/>
  <c r="Q1485" i="6"/>
  <c r="Q1739" i="6"/>
  <c r="Q607" i="6"/>
  <c r="Q699" i="6"/>
  <c r="Q1691" i="6"/>
  <c r="Q357" i="6"/>
  <c r="Q449" i="6"/>
  <c r="Q713" i="6"/>
  <c r="Q929" i="6"/>
  <c r="Q1707" i="6"/>
  <c r="Q1625" i="6"/>
  <c r="Q101" i="6"/>
  <c r="Q347" i="6"/>
  <c r="Q333" i="6"/>
  <c r="Q359" i="6"/>
  <c r="Q625" i="6"/>
  <c r="Q1565" i="6"/>
  <c r="Q1507" i="6"/>
  <c r="Q1359" i="6"/>
  <c r="Q1713" i="6"/>
  <c r="Q1275" i="6"/>
  <c r="Q1319" i="6"/>
  <c r="Q95" i="6"/>
  <c r="Q111" i="6"/>
  <c r="Q293" i="6"/>
  <c r="Q403" i="6"/>
  <c r="Q619" i="6"/>
  <c r="Q599" i="6"/>
  <c r="Q1295" i="6"/>
  <c r="Q1283" i="6"/>
  <c r="Q1613" i="6"/>
  <c r="Q1735" i="6"/>
  <c r="Q1743" i="6"/>
  <c r="Q37" i="6"/>
  <c r="Q353" i="6"/>
  <c r="Q405" i="6"/>
  <c r="Q593" i="6"/>
  <c r="Q1377" i="6"/>
  <c r="Q1493" i="6"/>
  <c r="Q643" i="6"/>
  <c r="Q1541" i="6"/>
  <c r="Q1675" i="6"/>
  <c r="Q307" i="6"/>
  <c r="Q683" i="6"/>
  <c r="Q173" i="6"/>
  <c r="Q1305" i="6"/>
  <c r="Q1369" i="6"/>
  <c r="Q1291" i="6"/>
  <c r="Q415" i="6"/>
  <c r="Q1339" i="6"/>
  <c r="Q1793" i="6"/>
  <c r="Q1801" i="6"/>
  <c r="Q175" i="6"/>
  <c r="Q371" i="6"/>
  <c r="Q1323" i="6"/>
  <c r="Q137" i="6"/>
  <c r="Q681" i="6"/>
  <c r="Q1645" i="6"/>
  <c r="Q645" i="6"/>
  <c r="Q663" i="6"/>
  <c r="Q1619" i="6"/>
  <c r="Q1781" i="6"/>
  <c r="Q1299" i="6"/>
  <c r="Q1705" i="6"/>
  <c r="Q1693" i="6"/>
  <c r="Q139" i="6"/>
  <c r="Q303" i="6"/>
  <c r="Q657" i="6"/>
  <c r="Q1715" i="6"/>
  <c r="Q35" i="6"/>
  <c r="Q439" i="6"/>
  <c r="Q675" i="6"/>
  <c r="Q1499" i="6"/>
  <c r="Q1733" i="6"/>
  <c r="Q623" i="6"/>
  <c r="Q711" i="6"/>
  <c r="Q1483" i="6"/>
  <c r="Q1287" i="6"/>
  <c r="Q579" i="6"/>
  <c r="Q1331" i="6"/>
  <c r="Q133" i="6"/>
  <c r="Q53" i="6"/>
  <c r="Q313" i="6"/>
  <c r="Q399" i="6"/>
  <c r="Q581" i="6"/>
  <c r="Q703" i="6"/>
  <c r="Q1571" i="6"/>
  <c r="Q1533" i="6"/>
  <c r="Q1523" i="6"/>
  <c r="Q1517" i="6"/>
  <c r="Q1745" i="6"/>
  <c r="Q1307" i="6"/>
  <c r="Q1351" i="6"/>
  <c r="Q57" i="6"/>
  <c r="Q97" i="6"/>
  <c r="Q265" i="6"/>
  <c r="Q409" i="6"/>
  <c r="Q651" i="6"/>
  <c r="Q641" i="6"/>
  <c r="Q1317" i="6"/>
  <c r="Q1311" i="6"/>
  <c r="Q1651" i="6"/>
  <c r="Q1467" i="6"/>
  <c r="Q1799" i="6"/>
  <c r="Q369" i="6"/>
  <c r="Q365" i="6"/>
  <c r="Q595" i="6"/>
  <c r="Q1289" i="6"/>
  <c r="Q1389" i="6"/>
  <c r="Q1717" i="6"/>
  <c r="Q1731" i="6"/>
  <c r="Q131" i="6"/>
  <c r="Q291" i="6"/>
  <c r="Q147" i="6"/>
  <c r="Q691" i="6"/>
  <c r="Q953" i="6"/>
  <c r="Q167" i="6"/>
  <c r="Q1581" i="6"/>
  <c r="Q1335" i="6"/>
  <c r="Q145" i="6"/>
  <c r="Q397" i="6"/>
  <c r="Q1353" i="6"/>
  <c r="Q1345" i="6"/>
  <c r="Q85" i="6"/>
  <c r="Q249" i="6"/>
  <c r="Q401" i="6"/>
  <c r="Q1277" i="6"/>
  <c r="Q1725" i="6"/>
  <c r="Q263" i="6"/>
  <c r="Q427" i="6"/>
  <c r="Q115" i="6"/>
  <c r="Q259" i="6"/>
  <c r="Q1477" i="6"/>
  <c r="Q435" i="6"/>
  <c r="Q603" i="6"/>
  <c r="Q1501" i="6"/>
  <c r="Q1393" i="6"/>
  <c r="Q1737" i="6"/>
  <c r="Q1759" i="6"/>
  <c r="Q121" i="6"/>
  <c r="Q305" i="6"/>
  <c r="Q1297" i="6"/>
  <c r="Q1755" i="6"/>
  <c r="Q117" i="6"/>
  <c r="Q583" i="6"/>
  <c r="Q1747" i="6"/>
  <c r="Q621" i="6"/>
  <c r="Q591" i="6"/>
  <c r="Q1387" i="6"/>
  <c r="Q1325" i="6"/>
  <c r="Q597" i="6"/>
  <c r="Q1379" i="6"/>
  <c r="Q1627" i="6"/>
  <c r="Q153" i="6"/>
  <c r="Q339" i="6"/>
  <c r="Q411" i="6"/>
  <c r="Q417" i="6"/>
  <c r="Q931" i="6"/>
  <c r="Q1597" i="6"/>
  <c r="Q1653" i="6"/>
  <c r="Q1787" i="6"/>
  <c r="Q1605" i="6"/>
  <c r="Q1719" i="6"/>
  <c r="Q1711" i="6"/>
  <c r="Q1383" i="6"/>
  <c r="Q79" i="6"/>
  <c r="Q155" i="6"/>
  <c r="Q301" i="6"/>
  <c r="Q463" i="6"/>
  <c r="Q659" i="6"/>
  <c r="Q1557" i="6"/>
  <c r="Q1373" i="6"/>
  <c r="Q1721" i="6"/>
  <c r="Q1779" i="6"/>
  <c r="Q105" i="6"/>
  <c r="Q141" i="6"/>
  <c r="Q447" i="6"/>
  <c r="Q551" i="6"/>
  <c r="Q1293" i="6"/>
  <c r="Q1661" i="6"/>
  <c r="Q1771" i="6"/>
  <c r="Q1773" i="6"/>
  <c r="Q119" i="6"/>
  <c r="Q385" i="6"/>
  <c r="Q695" i="6"/>
  <c r="Q395" i="6"/>
  <c r="Q433" i="6"/>
  <c r="Q379" i="6"/>
  <c r="Q295" i="6"/>
  <c r="Q1761" i="6"/>
  <c r="Q1767" i="6"/>
  <c r="Q1367" i="6"/>
  <c r="Q143" i="6"/>
  <c r="Q661" i="6"/>
  <c r="Q1547" i="6"/>
  <c r="Q1749" i="6"/>
  <c r="Q323" i="6"/>
  <c r="Q367" i="6"/>
  <c r="Q151" i="6"/>
  <c r="Q1395" i="6"/>
  <c r="Q375" i="6"/>
  <c r="Q633" i="6"/>
  <c r="Q1797" i="6"/>
  <c r="Q1337" i="6"/>
  <c r="Q1355" i="6"/>
  <c r="Q1637" i="6"/>
  <c r="Q1333" i="6"/>
  <c r="Q1777" i="6"/>
  <c r="Q267" i="6"/>
  <c r="Q377" i="6"/>
  <c r="Q1347" i="6"/>
  <c r="Q1549" i="6"/>
  <c r="Q1371" i="6"/>
  <c r="Q123" i="6"/>
  <c r="Q665" i="6"/>
  <c r="Q1285" i="6"/>
  <c r="Q1709" i="6"/>
  <c r="Q945" i="6"/>
  <c r="Q1785" i="6"/>
  <c r="Q1357" i="6"/>
  <c r="Q1757" i="6"/>
  <c r="E23" i="6"/>
  <c r="D23" i="6"/>
  <c r="E21" i="6"/>
  <c r="D21" i="6"/>
  <c r="E19" i="6"/>
  <c r="D19" i="6"/>
  <c r="E17" i="6"/>
  <c r="D17" i="6"/>
  <c r="E15" i="6"/>
  <c r="D15" i="6"/>
  <c r="E13" i="6"/>
  <c r="D13" i="6"/>
  <c r="E11" i="6"/>
  <c r="D11" i="6"/>
  <c r="E9" i="6"/>
  <c r="D9" i="6"/>
  <c r="D7" i="6"/>
  <c r="X7" i="6" s="1"/>
  <c r="E5" i="6"/>
  <c r="X5" i="6" s="1"/>
  <c r="E3" i="6"/>
  <c r="X3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V1785" i="6" l="1"/>
  <c r="V1784" i="6"/>
  <c r="V664" i="6"/>
  <c r="W664" i="6" s="1"/>
  <c r="V665" i="6"/>
  <c r="V1346" i="6"/>
  <c r="V1347" i="6"/>
  <c r="V1333" i="6"/>
  <c r="V1332" i="6"/>
  <c r="V1796" i="6"/>
  <c r="W1796" i="6" s="1"/>
  <c r="V1797" i="6"/>
  <c r="V150" i="6"/>
  <c r="W150" i="6" s="1"/>
  <c r="V151" i="6"/>
  <c r="V1546" i="6"/>
  <c r="V1547" i="6"/>
  <c r="V1766" i="6"/>
  <c r="V1767" i="6"/>
  <c r="V432" i="6"/>
  <c r="V433" i="6"/>
  <c r="V118" i="6"/>
  <c r="W118" i="6" s="1"/>
  <c r="V119" i="6"/>
  <c r="V1293" i="6"/>
  <c r="V1292" i="6"/>
  <c r="V105" i="6"/>
  <c r="W104" i="6" s="1"/>
  <c r="V104" i="6"/>
  <c r="V1556" i="6"/>
  <c r="V1557" i="6"/>
  <c r="V154" i="6"/>
  <c r="V155" i="6"/>
  <c r="V1719" i="6"/>
  <c r="V1718" i="6"/>
  <c r="V1596" i="6"/>
  <c r="V1597" i="6"/>
  <c r="V339" i="6"/>
  <c r="V338" i="6"/>
  <c r="V596" i="6"/>
  <c r="V597" i="6"/>
  <c r="V620" i="6"/>
  <c r="V621" i="6"/>
  <c r="V1755" i="6"/>
  <c r="V1754" i="6"/>
  <c r="V1759" i="6"/>
  <c r="V1758" i="6"/>
  <c r="V602" i="6"/>
  <c r="V603" i="6"/>
  <c r="V115" i="6"/>
  <c r="V114" i="6"/>
  <c r="V1276" i="6"/>
  <c r="V1277" i="6"/>
  <c r="V1344" i="6"/>
  <c r="V1345" i="6"/>
  <c r="V1334" i="6"/>
  <c r="V1335" i="6"/>
  <c r="V690" i="6"/>
  <c r="V691" i="6"/>
  <c r="V1731" i="6"/>
  <c r="V1730" i="6"/>
  <c r="V594" i="6"/>
  <c r="V595" i="6"/>
  <c r="V1466" i="6"/>
  <c r="V1467" i="6"/>
  <c r="V640" i="6"/>
  <c r="V641" i="6"/>
  <c r="V97" i="6"/>
  <c r="V96" i="6"/>
  <c r="V1745" i="6"/>
  <c r="V1744" i="6"/>
  <c r="V1570" i="6"/>
  <c r="V1571" i="6"/>
  <c r="V312" i="6"/>
  <c r="V313" i="6"/>
  <c r="V578" i="6"/>
  <c r="V579" i="6"/>
  <c r="V622" i="6"/>
  <c r="V623" i="6"/>
  <c r="V438" i="6"/>
  <c r="V439" i="6"/>
  <c r="V302" i="6"/>
  <c r="V303" i="6"/>
  <c r="V1299" i="6"/>
  <c r="V1298" i="6"/>
  <c r="V644" i="6"/>
  <c r="V645" i="6"/>
  <c r="V1323" i="6"/>
  <c r="V1322" i="6"/>
  <c r="V1793" i="6"/>
  <c r="V1792" i="6"/>
  <c r="V1369" i="6"/>
  <c r="V1368" i="6"/>
  <c r="V307" i="6"/>
  <c r="V306" i="6"/>
  <c r="V1492" i="6"/>
  <c r="V1493" i="6"/>
  <c r="V352" i="6"/>
  <c r="V353" i="6"/>
  <c r="V1612" i="6"/>
  <c r="V1613" i="6"/>
  <c r="V619" i="6"/>
  <c r="V618" i="6"/>
  <c r="V94" i="6"/>
  <c r="V95" i="6"/>
  <c r="V1359" i="6"/>
  <c r="V1358" i="6"/>
  <c r="V358" i="6"/>
  <c r="V359" i="6"/>
  <c r="V1624" i="6"/>
  <c r="V1625" i="6"/>
  <c r="V448" i="6"/>
  <c r="V449" i="6"/>
  <c r="V606" i="6"/>
  <c r="V607" i="6"/>
  <c r="V297" i="6"/>
  <c r="V296" i="6"/>
  <c r="V308" i="6"/>
  <c r="V309" i="6"/>
  <c r="V936" i="6"/>
  <c r="V937" i="6"/>
  <c r="V390" i="6"/>
  <c r="V391" i="6"/>
  <c r="V608" i="6"/>
  <c r="V609" i="6"/>
  <c r="V310" i="6"/>
  <c r="V311" i="6"/>
  <c r="V382" i="6"/>
  <c r="V383" i="6"/>
  <c r="V1308" i="6"/>
  <c r="V1309" i="6"/>
  <c r="V1621" i="6"/>
  <c r="V1620" i="6"/>
  <c r="V926" i="6"/>
  <c r="V927" i="6"/>
  <c r="V1752" i="6"/>
  <c r="V1753" i="6"/>
  <c r="V1268" i="6"/>
  <c r="V1269" i="6"/>
  <c r="V82" i="6"/>
  <c r="V83" i="6"/>
  <c r="V1610" i="6"/>
  <c r="V1611" i="6"/>
  <c r="V1538" i="6"/>
  <c r="V1539" i="6"/>
  <c r="V159" i="6"/>
  <c r="V158" i="6"/>
  <c r="V700" i="6"/>
  <c r="V701" i="6"/>
  <c r="V61" i="6"/>
  <c r="V60" i="6"/>
  <c r="V1461" i="6"/>
  <c r="V1460" i="6"/>
  <c r="V1594" i="6"/>
  <c r="V1595" i="6"/>
  <c r="V1328" i="6"/>
  <c r="V1329" i="6"/>
  <c r="V1509" i="6"/>
  <c r="V1508" i="6"/>
  <c r="V673" i="6"/>
  <c r="V672" i="6"/>
  <c r="V1429" i="6"/>
  <c r="V1428" i="6"/>
  <c r="V1656" i="6"/>
  <c r="V1657" i="6"/>
  <c r="V1495" i="6"/>
  <c r="V1494" i="6"/>
  <c r="V998" i="6"/>
  <c r="V999" i="6"/>
  <c r="V878" i="6"/>
  <c r="V879" i="6"/>
  <c r="V1632" i="6"/>
  <c r="V1633" i="6"/>
  <c r="V1116" i="6"/>
  <c r="V1117" i="6"/>
  <c r="V1035" i="6"/>
  <c r="V1034" i="6"/>
  <c r="V1179" i="6"/>
  <c r="V1178" i="6"/>
  <c r="V1100" i="6"/>
  <c r="V1101" i="6"/>
  <c r="V1068" i="6"/>
  <c r="V1069" i="6"/>
  <c r="V789" i="6"/>
  <c r="V788" i="6"/>
  <c r="V437" i="6"/>
  <c r="V436" i="6"/>
  <c r="V751" i="6"/>
  <c r="V750" i="6"/>
  <c r="V549" i="6"/>
  <c r="V548" i="6"/>
  <c r="V216" i="6"/>
  <c r="V217" i="6"/>
  <c r="V962" i="6"/>
  <c r="V963" i="6"/>
  <c r="V759" i="6"/>
  <c r="V758" i="6"/>
  <c r="V236" i="6"/>
  <c r="V237" i="6"/>
  <c r="V177" i="6"/>
  <c r="V176" i="6"/>
  <c r="V1567" i="6"/>
  <c r="V1566" i="6"/>
  <c r="V1237" i="6"/>
  <c r="V1236" i="6"/>
  <c r="V1173" i="6"/>
  <c r="V1172" i="6"/>
  <c r="V1167" i="6"/>
  <c r="V1166" i="6"/>
  <c r="V916" i="6"/>
  <c r="V917" i="6"/>
  <c r="V786" i="6"/>
  <c r="V787" i="6"/>
  <c r="V202" i="6"/>
  <c r="V203" i="6"/>
  <c r="V317" i="6"/>
  <c r="V316" i="6"/>
  <c r="V793" i="6"/>
  <c r="V792" i="6"/>
  <c r="V445" i="6"/>
  <c r="V444" i="6"/>
  <c r="V1592" i="6"/>
  <c r="V1593" i="6"/>
  <c r="V1421" i="6"/>
  <c r="V1420" i="6"/>
  <c r="V1763" i="6"/>
  <c r="V1762" i="6"/>
  <c r="V588" i="6"/>
  <c r="V589" i="6"/>
  <c r="V1365" i="6"/>
  <c r="V1364" i="6"/>
  <c r="V344" i="6"/>
  <c r="V345" i="6"/>
  <c r="V422" i="6"/>
  <c r="V423" i="6"/>
  <c r="V1671" i="6"/>
  <c r="V1670" i="6"/>
  <c r="V1239" i="6"/>
  <c r="V1238" i="6"/>
  <c r="V1017" i="6"/>
  <c r="V1016" i="6"/>
  <c r="V839" i="6"/>
  <c r="V838" i="6"/>
  <c r="V1439" i="6"/>
  <c r="V1438" i="6"/>
  <c r="V1056" i="6"/>
  <c r="V1057" i="6"/>
  <c r="V40" i="6"/>
  <c r="V41" i="6"/>
  <c r="V1227" i="6"/>
  <c r="V1226" i="6"/>
  <c r="V1106" i="6"/>
  <c r="V1107" i="6"/>
  <c r="V1074" i="6"/>
  <c r="V1075" i="6"/>
  <c r="V837" i="6"/>
  <c r="V836" i="6"/>
  <c r="V881" i="6"/>
  <c r="V880" i="6"/>
  <c r="V730" i="6"/>
  <c r="V731" i="6"/>
  <c r="V509" i="6"/>
  <c r="V508" i="6"/>
  <c r="V207" i="6"/>
  <c r="V206" i="6"/>
  <c r="V949" i="6"/>
  <c r="V948" i="6"/>
  <c r="V539" i="6"/>
  <c r="V538" i="6"/>
  <c r="V320" i="6"/>
  <c r="V321" i="6"/>
  <c r="V1679" i="6"/>
  <c r="V1678" i="6"/>
  <c r="V1112" i="6"/>
  <c r="V1113" i="6"/>
  <c r="V1201" i="6"/>
  <c r="V1200" i="6"/>
  <c r="V1137" i="6"/>
  <c r="V1136" i="6"/>
  <c r="V1046" i="6"/>
  <c r="V1047" i="6"/>
  <c r="V874" i="6"/>
  <c r="V875" i="6"/>
  <c r="V223" i="6"/>
  <c r="V222" i="6"/>
  <c r="V553" i="6"/>
  <c r="V552" i="6"/>
  <c r="V905" i="6"/>
  <c r="V904" i="6"/>
  <c r="V733" i="6"/>
  <c r="V732" i="6"/>
  <c r="V46" i="6"/>
  <c r="V47" i="6"/>
  <c r="V1441" i="6"/>
  <c r="V1440" i="6"/>
  <c r="V1589" i="6"/>
  <c r="V1588" i="6"/>
  <c r="V1279" i="6"/>
  <c r="V1278" i="6"/>
  <c r="V1578" i="6"/>
  <c r="V1579" i="6"/>
  <c r="V939" i="6"/>
  <c r="V938" i="6"/>
  <c r="V1443" i="6"/>
  <c r="V1442" i="6"/>
  <c r="V102" i="6"/>
  <c r="V103" i="6"/>
  <c r="V1591" i="6"/>
  <c r="V1590" i="6"/>
  <c r="V1159" i="6"/>
  <c r="V1158" i="6"/>
  <c r="V964" i="6"/>
  <c r="V965" i="6"/>
  <c r="V798" i="6"/>
  <c r="V799" i="6"/>
  <c r="V1432" i="6"/>
  <c r="V1433" i="6"/>
  <c r="V1040" i="6"/>
  <c r="V1041" i="6"/>
  <c r="V1456" i="6"/>
  <c r="V1457" i="6"/>
  <c r="V1147" i="6"/>
  <c r="V1146" i="6"/>
  <c r="W1146" i="6" s="1"/>
  <c r="V1096" i="6"/>
  <c r="V1097" i="6"/>
  <c r="V1059" i="6"/>
  <c r="V1058" i="6"/>
  <c r="W1058" i="6" s="1"/>
  <c r="V771" i="6"/>
  <c r="V770" i="6"/>
  <c r="W770" i="6" s="1"/>
  <c r="V782" i="6"/>
  <c r="V783" i="6"/>
  <c r="W782" i="6" s="1"/>
  <c r="V743" i="6"/>
  <c r="V742" i="6"/>
  <c r="W742" i="6" s="1"/>
  <c r="V501" i="6"/>
  <c r="V500" i="6"/>
  <c r="W500" i="6" s="1"/>
  <c r="V191" i="6"/>
  <c r="V190" i="6"/>
  <c r="W190" i="6" s="1"/>
  <c r="V909" i="6"/>
  <c r="V908" i="6"/>
  <c r="W908" i="6" s="1"/>
  <c r="V531" i="6"/>
  <c r="V530" i="6"/>
  <c r="W530" i="6" s="1"/>
  <c r="V212" i="6"/>
  <c r="V213" i="6"/>
  <c r="W212" i="6" s="1"/>
  <c r="V1480" i="6"/>
  <c r="V1481" i="6"/>
  <c r="W1480" i="6" s="1"/>
  <c r="V1471" i="6"/>
  <c r="V1470" i="6"/>
  <c r="W1470" i="6" s="1"/>
  <c r="V1213" i="6"/>
  <c r="V1212" i="6"/>
  <c r="W1212" i="6" s="1"/>
  <c r="V1149" i="6"/>
  <c r="V1148" i="6"/>
  <c r="W1148" i="6" s="1"/>
  <c r="V1135" i="6"/>
  <c r="V1134" i="6"/>
  <c r="W1134" i="6" s="1"/>
  <c r="V898" i="6"/>
  <c r="V899" i="6"/>
  <c r="V234" i="6"/>
  <c r="V235" i="6"/>
  <c r="V81" i="6"/>
  <c r="V80" i="6"/>
  <c r="W80" i="6" s="1"/>
  <c r="V473" i="6"/>
  <c r="V472" i="6"/>
  <c r="W472" i="6" s="1"/>
  <c r="V825" i="6"/>
  <c r="V824" i="6"/>
  <c r="W824" i="6" s="1"/>
  <c r="V567" i="6"/>
  <c r="V566" i="6"/>
  <c r="W566" i="6" s="1"/>
  <c r="V164" i="6"/>
  <c r="V165" i="6"/>
  <c r="W164" i="6" s="1"/>
  <c r="V1648" i="6"/>
  <c r="V1649" i="6"/>
  <c r="V33" i="6"/>
  <c r="V32" i="6"/>
  <c r="W32" i="6" s="1"/>
  <c r="V1788" i="6"/>
  <c r="V1789" i="6"/>
  <c r="V1572" i="6"/>
  <c r="V1573" i="6"/>
  <c r="V335" i="6"/>
  <c r="V334" i="6"/>
  <c r="W334" i="6" s="1"/>
  <c r="V260" i="6"/>
  <c r="V261" i="6"/>
  <c r="W260" i="6" s="1"/>
  <c r="V1575" i="6"/>
  <c r="V1574" i="6"/>
  <c r="W1574" i="6" s="1"/>
  <c r="V1143" i="6"/>
  <c r="V1142" i="6"/>
  <c r="W1142" i="6" s="1"/>
  <c r="V941" i="6"/>
  <c r="V940" i="6"/>
  <c r="W940" i="6" s="1"/>
  <c r="V790" i="6"/>
  <c r="V791" i="6"/>
  <c r="W790" i="6" s="1"/>
  <c r="V1425" i="6"/>
  <c r="V1424" i="6"/>
  <c r="W1424" i="6" s="1"/>
  <c r="V1026" i="6"/>
  <c r="V1027" i="6"/>
  <c r="V1411" i="6"/>
  <c r="V1410" i="6"/>
  <c r="W1410" i="6" s="1"/>
  <c r="V1032" i="6"/>
  <c r="V1033" i="6"/>
  <c r="V1086" i="6"/>
  <c r="V1087" i="6"/>
  <c r="V943" i="6"/>
  <c r="V942" i="6"/>
  <c r="W942" i="6" s="1"/>
  <c r="V569" i="6"/>
  <c r="V568" i="6"/>
  <c r="W568" i="6" s="1"/>
  <c r="V849" i="6"/>
  <c r="V848" i="6"/>
  <c r="W848" i="6" s="1"/>
  <c r="V722" i="6"/>
  <c r="V723" i="6"/>
  <c r="V183" i="6"/>
  <c r="V182" i="6"/>
  <c r="W182" i="6" s="1"/>
  <c r="V893" i="6"/>
  <c r="V892" i="6"/>
  <c r="W892" i="6" s="1"/>
  <c r="V522" i="6"/>
  <c r="V523" i="6"/>
  <c r="V281" i="6"/>
  <c r="V280" i="6"/>
  <c r="W280" i="6" s="1"/>
  <c r="V1608" i="6"/>
  <c r="V1609" i="6"/>
  <c r="W1608" i="6" s="1"/>
  <c r="V1519" i="6"/>
  <c r="V1518" i="6"/>
  <c r="W1518" i="6" s="1"/>
  <c r="V1225" i="6"/>
  <c r="V1224" i="6"/>
  <c r="W1224" i="6" s="1"/>
  <c r="V1161" i="6"/>
  <c r="V1160" i="6"/>
  <c r="W1160" i="6" s="1"/>
  <c r="V1183" i="6"/>
  <c r="V1182" i="6"/>
  <c r="W1182" i="6" s="1"/>
  <c r="V957" i="6"/>
  <c r="V956" i="6"/>
  <c r="W956" i="6" s="1"/>
  <c r="V794" i="6"/>
  <c r="V795" i="6"/>
  <c r="W794" i="6" s="1"/>
  <c r="V65" i="6"/>
  <c r="V64" i="6"/>
  <c r="W64" i="6" s="1"/>
  <c r="V537" i="6"/>
  <c r="V536" i="6"/>
  <c r="W536" i="6" s="1"/>
  <c r="V240" i="6"/>
  <c r="V241" i="6"/>
  <c r="V761" i="6"/>
  <c r="V760" i="6"/>
  <c r="W760" i="6" s="1"/>
  <c r="V483" i="6"/>
  <c r="V482" i="6"/>
  <c r="W482" i="6" s="1"/>
  <c r="V106" i="6"/>
  <c r="V107" i="6"/>
  <c r="V1303" i="6"/>
  <c r="V1302" i="6"/>
  <c r="V386" i="6"/>
  <c r="V387" i="6"/>
  <c r="W386" i="6" s="1"/>
  <c r="V626" i="6"/>
  <c r="V627" i="6"/>
  <c r="V646" i="6"/>
  <c r="V647" i="6"/>
  <c r="W646" i="6" s="1"/>
  <c r="V944" i="6"/>
  <c r="V945" i="6"/>
  <c r="W944" i="6" s="1"/>
  <c r="V123" i="6"/>
  <c r="V122" i="6"/>
  <c r="W122" i="6" s="1"/>
  <c r="V376" i="6"/>
  <c r="V377" i="6"/>
  <c r="W376" i="6" s="1"/>
  <c r="V1636" i="6"/>
  <c r="V1637" i="6"/>
  <c r="V632" i="6"/>
  <c r="V633" i="6"/>
  <c r="V366" i="6"/>
  <c r="V367" i="6"/>
  <c r="W366" i="6" s="1"/>
  <c r="V660" i="6"/>
  <c r="V661" i="6"/>
  <c r="V1760" i="6"/>
  <c r="V1761" i="6"/>
  <c r="V394" i="6"/>
  <c r="V395" i="6"/>
  <c r="W394" i="6" s="1"/>
  <c r="V1772" i="6"/>
  <c r="V1773" i="6"/>
  <c r="V550" i="6"/>
  <c r="V551" i="6"/>
  <c r="V1779" i="6"/>
  <c r="V1778" i="6"/>
  <c r="V658" i="6"/>
  <c r="V659" i="6"/>
  <c r="W658" i="6" s="1"/>
  <c r="V78" i="6"/>
  <c r="V79" i="6"/>
  <c r="W78" i="6" s="1"/>
  <c r="V1604" i="6"/>
  <c r="V1605" i="6"/>
  <c r="W1604" i="6" s="1"/>
  <c r="V931" i="6"/>
  <c r="V930" i="6"/>
  <c r="W930" i="6" s="1"/>
  <c r="V152" i="6"/>
  <c r="V153" i="6"/>
  <c r="W152" i="6" s="1"/>
  <c r="V1325" i="6"/>
  <c r="V1324" i="6"/>
  <c r="W1324" i="6" s="1"/>
  <c r="V1747" i="6"/>
  <c r="V1746" i="6"/>
  <c r="W1746" i="6" s="1"/>
  <c r="V1296" i="6"/>
  <c r="V1297" i="6"/>
  <c r="W1296" i="6" s="1"/>
  <c r="V1737" i="6"/>
  <c r="V1736" i="6"/>
  <c r="V435" i="6"/>
  <c r="V434" i="6"/>
  <c r="W434" i="6" s="1"/>
  <c r="V426" i="6"/>
  <c r="V427" i="6"/>
  <c r="W426" i="6" s="1"/>
  <c r="V400" i="6"/>
  <c r="V401" i="6"/>
  <c r="W400" i="6" s="1"/>
  <c r="V1352" i="6"/>
  <c r="V1353" i="6"/>
  <c r="V1580" i="6"/>
  <c r="V1581" i="6"/>
  <c r="W1580" i="6" s="1"/>
  <c r="V146" i="6"/>
  <c r="V147" i="6"/>
  <c r="W146" i="6" s="1"/>
  <c r="V1716" i="6"/>
  <c r="V1717" i="6"/>
  <c r="V364" i="6"/>
  <c r="V365" i="6"/>
  <c r="V1650" i="6"/>
  <c r="V1651" i="6"/>
  <c r="V650" i="6"/>
  <c r="V651" i="6"/>
  <c r="W650" i="6" s="1"/>
  <c r="V57" i="6"/>
  <c r="V56" i="6"/>
  <c r="W56" i="6" s="1"/>
  <c r="V1516" i="6"/>
  <c r="V1517" i="6"/>
  <c r="W1516" i="6" s="1"/>
  <c r="V703" i="6"/>
  <c r="V702" i="6"/>
  <c r="W702" i="6" s="1"/>
  <c r="V52" i="6"/>
  <c r="V53" i="6"/>
  <c r="V1287" i="6"/>
  <c r="V1286" i="6"/>
  <c r="V1733" i="6"/>
  <c r="V1732" i="6"/>
  <c r="W1732" i="6" s="1"/>
  <c r="V35" i="6"/>
  <c r="V34" i="6"/>
  <c r="W34" i="6" s="1"/>
  <c r="V139" i="6"/>
  <c r="V138" i="6"/>
  <c r="W138" i="6" s="1"/>
  <c r="V1781" i="6"/>
  <c r="V1780" i="6"/>
  <c r="V1644" i="6"/>
  <c r="V1645" i="6"/>
  <c r="V370" i="6"/>
  <c r="V371" i="6"/>
  <c r="W370" i="6" s="1"/>
  <c r="V1338" i="6"/>
  <c r="V1339" i="6"/>
  <c r="V1304" i="6"/>
  <c r="V1305" i="6"/>
  <c r="V1674" i="6"/>
  <c r="V1675" i="6"/>
  <c r="W1674" i="6" s="1"/>
  <c r="V1377" i="6"/>
  <c r="V1376" i="6"/>
  <c r="W1376" i="6" s="1"/>
  <c r="V36" i="6"/>
  <c r="V37" i="6"/>
  <c r="W36" i="6" s="1"/>
  <c r="V1283" i="6"/>
  <c r="V1282" i="6"/>
  <c r="W1282" i="6" s="1"/>
  <c r="V402" i="6"/>
  <c r="V403" i="6"/>
  <c r="W402" i="6" s="1"/>
  <c r="V1318" i="6"/>
  <c r="V1319" i="6"/>
  <c r="V1506" i="6"/>
  <c r="V1507" i="6"/>
  <c r="W1506" i="6" s="1"/>
  <c r="V332" i="6"/>
  <c r="V333" i="6"/>
  <c r="W332" i="6" s="1"/>
  <c r="V1707" i="6"/>
  <c r="V1706" i="6"/>
  <c r="W1706" i="6" s="1"/>
  <c r="V356" i="6"/>
  <c r="V357" i="6"/>
  <c r="W356" i="6" s="1"/>
  <c r="V1739" i="6"/>
  <c r="V1738" i="6"/>
  <c r="W1738" i="6" s="1"/>
  <c r="V1628" i="6"/>
  <c r="V1629" i="6"/>
  <c r="V87" i="6"/>
  <c r="V86" i="6"/>
  <c r="W86" i="6" s="1"/>
  <c r="V610" i="6"/>
  <c r="V611" i="6"/>
  <c r="W610" i="6" s="1"/>
  <c r="V667" i="6"/>
  <c r="V666" i="6"/>
  <c r="V252" i="6"/>
  <c r="V253" i="6"/>
  <c r="V1794" i="6"/>
  <c r="V1795" i="6"/>
  <c r="W1794" i="6" s="1"/>
  <c r="V109" i="6"/>
  <c r="V108" i="6"/>
  <c r="W108" i="6" s="1"/>
  <c r="V670" i="6"/>
  <c r="V671" i="6"/>
  <c r="W670" i="6" s="1"/>
  <c r="V1685" i="6"/>
  <c r="V1684" i="6"/>
  <c r="W1684" i="6" s="1"/>
  <c r="V443" i="6"/>
  <c r="V442" i="6"/>
  <c r="W442" i="6" s="1"/>
  <c r="V1385" i="6"/>
  <c r="V1384" i="6"/>
  <c r="W1384" i="6" s="1"/>
  <c r="V363" i="6"/>
  <c r="V362" i="6"/>
  <c r="W362" i="6" s="1"/>
  <c r="V1790" i="6"/>
  <c r="V1791" i="6"/>
  <c r="W1790" i="6" s="1"/>
  <c r="V1327" i="6"/>
  <c r="V1326" i="6"/>
  <c r="W1326" i="6" s="1"/>
  <c r="V697" i="6"/>
  <c r="V696" i="6"/>
  <c r="W696" i="6" s="1"/>
  <c r="V98" i="6"/>
  <c r="V99" i="6"/>
  <c r="V418" i="6"/>
  <c r="V419" i="6"/>
  <c r="V1600" i="6"/>
  <c r="V1601" i="6"/>
  <c r="W1600" i="6" s="1"/>
  <c r="V1427" i="6"/>
  <c r="V1426" i="6"/>
  <c r="W1426" i="6" s="1"/>
  <c r="V75" i="6"/>
  <c r="V74" i="6"/>
  <c r="W74" i="6" s="1"/>
  <c r="V392" i="6"/>
  <c r="V393" i="6"/>
  <c r="W392" i="6" s="1"/>
  <c r="V1468" i="6"/>
  <c r="V1469" i="6"/>
  <c r="V584" i="6"/>
  <c r="V585" i="6"/>
  <c r="W584" i="6" s="1"/>
  <c r="V604" i="6"/>
  <c r="V605" i="6"/>
  <c r="W604" i="6" s="1"/>
  <c r="V1687" i="6"/>
  <c r="V1686" i="6"/>
  <c r="W1686" i="6" s="1"/>
  <c r="V1255" i="6"/>
  <c r="V1254" i="6"/>
  <c r="W1254" i="6" s="1"/>
  <c r="V1025" i="6"/>
  <c r="V1024" i="6"/>
  <c r="W1024" i="6" s="1"/>
  <c r="V846" i="6"/>
  <c r="V847" i="6"/>
  <c r="W846" i="6" s="1"/>
  <c r="V1488" i="6"/>
  <c r="V1489" i="6"/>
  <c r="W1488" i="6" s="1"/>
  <c r="V1203" i="6"/>
  <c r="V1202" i="6"/>
  <c r="W1202" i="6" s="1"/>
  <c r="V1431" i="6"/>
  <c r="V1430" i="6"/>
  <c r="W1430" i="6" s="1"/>
  <c r="V1114" i="6"/>
  <c r="V1115" i="6"/>
  <c r="W1114" i="6" s="1"/>
  <c r="V1092" i="6"/>
  <c r="V1093" i="6"/>
  <c r="V974" i="6"/>
  <c r="V975" i="6"/>
  <c r="V755" i="6"/>
  <c r="V754" i="6"/>
  <c r="W754" i="6" s="1"/>
  <c r="V897" i="6"/>
  <c r="V896" i="6"/>
  <c r="W896" i="6" s="1"/>
  <c r="V735" i="6"/>
  <c r="V734" i="6"/>
  <c r="W734" i="6" s="1"/>
  <c r="V517" i="6"/>
  <c r="V516" i="6"/>
  <c r="W516" i="6" s="1"/>
  <c r="V247" i="6"/>
  <c r="V246" i="6"/>
  <c r="W246" i="6" s="1"/>
  <c r="V920" i="6"/>
  <c r="V921" i="6"/>
  <c r="W920" i="6" s="1"/>
  <c r="V547" i="6"/>
  <c r="V546" i="6"/>
  <c r="W546" i="6" s="1"/>
  <c r="V210" i="6"/>
  <c r="V211" i="6"/>
  <c r="W210" i="6" s="1"/>
  <c r="V1552" i="6"/>
  <c r="V1553" i="6"/>
  <c r="W1552" i="6" s="1"/>
  <c r="V1503" i="6"/>
  <c r="V1502" i="6"/>
  <c r="W1502" i="6" s="1"/>
  <c r="V1221" i="6"/>
  <c r="V1220" i="6"/>
  <c r="W1220" i="6" s="1"/>
  <c r="V1157" i="6"/>
  <c r="V1156" i="6"/>
  <c r="W1156" i="6" s="1"/>
  <c r="V1006" i="6"/>
  <c r="V1007" i="6"/>
  <c r="V882" i="6"/>
  <c r="V883" i="6"/>
  <c r="V196" i="6"/>
  <c r="V197" i="6"/>
  <c r="W196" i="6" s="1"/>
  <c r="V343" i="6"/>
  <c r="V342" i="6"/>
  <c r="W342" i="6" s="1"/>
  <c r="V189" i="6"/>
  <c r="V188" i="6"/>
  <c r="W188" i="6" s="1"/>
  <c r="V753" i="6"/>
  <c r="V752" i="6"/>
  <c r="W752" i="6" s="1"/>
  <c r="V475" i="6"/>
  <c r="V474" i="6"/>
  <c r="W474" i="6" s="1"/>
  <c r="V1520" i="6"/>
  <c r="V1521" i="6"/>
  <c r="W1520" i="6" s="1"/>
  <c r="V1765" i="6"/>
  <c r="V1764" i="6"/>
  <c r="W1764" i="6" s="1"/>
  <c r="V331" i="6"/>
  <c r="V330" i="6"/>
  <c r="W330" i="6" s="1"/>
  <c r="V255" i="6"/>
  <c r="V254" i="6"/>
  <c r="V1634" i="6"/>
  <c r="V1635" i="6"/>
  <c r="W1634" i="6" s="1"/>
  <c r="V1451" i="6"/>
  <c r="V1450" i="6"/>
  <c r="W1450" i="6" s="1"/>
  <c r="V388" i="6"/>
  <c r="V389" i="6"/>
  <c r="W388" i="6" s="1"/>
  <c r="V1607" i="6"/>
  <c r="V1606" i="6"/>
  <c r="W1606" i="6" s="1"/>
  <c r="V1175" i="6"/>
  <c r="V1174" i="6"/>
  <c r="W1174" i="6" s="1"/>
  <c r="V972" i="6"/>
  <c r="V973" i="6"/>
  <c r="V807" i="6"/>
  <c r="V806" i="6"/>
  <c r="W806" i="6" s="1"/>
  <c r="V1405" i="6"/>
  <c r="V1404" i="6"/>
  <c r="W1404" i="6" s="1"/>
  <c r="V1000" i="6"/>
  <c r="V1001" i="6"/>
  <c r="V1463" i="6"/>
  <c r="V1462" i="6"/>
  <c r="W1462" i="6" s="1"/>
  <c r="V1163" i="6"/>
  <c r="V1162" i="6"/>
  <c r="W1162" i="6" s="1"/>
  <c r="V1098" i="6"/>
  <c r="V1099" i="6"/>
  <c r="V1066" i="6"/>
  <c r="V1067" i="6"/>
  <c r="V779" i="6"/>
  <c r="V778" i="6"/>
  <c r="W778" i="6" s="1"/>
  <c r="V817" i="6"/>
  <c r="V816" i="6"/>
  <c r="W816" i="6" s="1"/>
  <c r="V714" i="6"/>
  <c r="V715" i="6"/>
  <c r="V484" i="6"/>
  <c r="V485" i="6"/>
  <c r="V77" i="6"/>
  <c r="V76" i="6"/>
  <c r="W76" i="6" s="1"/>
  <c r="V860" i="6"/>
  <c r="V861" i="6"/>
  <c r="V507" i="6"/>
  <c r="V506" i="6"/>
  <c r="W506" i="6" s="1"/>
  <c r="V242" i="6"/>
  <c r="V243" i="6"/>
  <c r="V1615" i="6"/>
  <c r="V1614" i="6"/>
  <c r="W1614" i="6" s="1"/>
  <c r="V1249" i="6"/>
  <c r="V1248" i="6"/>
  <c r="W1248" i="6" s="1"/>
  <c r="V1185" i="6"/>
  <c r="V1184" i="6"/>
  <c r="W1184" i="6" s="1"/>
  <c r="V1266" i="6"/>
  <c r="V1267" i="6"/>
  <c r="V1013" i="6"/>
  <c r="V1012" i="6"/>
  <c r="W1012" i="6" s="1"/>
  <c r="V842" i="6"/>
  <c r="V843" i="6"/>
  <c r="W842" i="6" s="1"/>
  <c r="V179" i="6"/>
  <c r="V178" i="6"/>
  <c r="W178" i="6" s="1"/>
  <c r="V521" i="6"/>
  <c r="V520" i="6"/>
  <c r="W520" i="6" s="1"/>
  <c r="V841" i="6"/>
  <c r="V840" i="6"/>
  <c r="W840" i="6" s="1"/>
  <c r="V717" i="6"/>
  <c r="V716" i="6"/>
  <c r="W716" i="6" s="1"/>
  <c r="V1584" i="6"/>
  <c r="V1585" i="6"/>
  <c r="W1584" i="6" s="1"/>
  <c r="V1415" i="6"/>
  <c r="V1414" i="6"/>
  <c r="W1414" i="6" s="1"/>
  <c r="V1666" i="6"/>
  <c r="V1667" i="6"/>
  <c r="W1666" i="6" s="1"/>
  <c r="V686" i="6"/>
  <c r="V687" i="6"/>
  <c r="W686" i="6" s="1"/>
  <c r="V1343" i="6"/>
  <c r="V1342" i="6"/>
  <c r="W1342" i="6" s="1"/>
  <c r="V708" i="6"/>
  <c r="V709" i="6"/>
  <c r="V1409" i="6"/>
  <c r="V1408" i="6"/>
  <c r="W1408" i="6" s="1"/>
  <c r="V325" i="6"/>
  <c r="V324" i="6"/>
  <c r="W324" i="6" s="1"/>
  <c r="V1527" i="6"/>
  <c r="V1526" i="6"/>
  <c r="W1526" i="6" s="1"/>
  <c r="V1014" i="6"/>
  <c r="V1015" i="6"/>
  <c r="W1014" i="6" s="1"/>
  <c r="V894" i="6"/>
  <c r="V895" i="6"/>
  <c r="W894" i="6" s="1"/>
  <c r="V39" i="6"/>
  <c r="V38" i="6"/>
  <c r="W38" i="6" s="1"/>
  <c r="V1399" i="6"/>
  <c r="V1398" i="6"/>
  <c r="W1398" i="6" s="1"/>
  <c r="V992" i="6"/>
  <c r="V993" i="6"/>
  <c r="V1419" i="6"/>
  <c r="V1418" i="6"/>
  <c r="W1418" i="6" s="1"/>
  <c r="V1048" i="6"/>
  <c r="V1049" i="6"/>
  <c r="V1088" i="6"/>
  <c r="V1089" i="6"/>
  <c r="V959" i="6"/>
  <c r="V958" i="6"/>
  <c r="W958" i="6" s="1"/>
  <c r="V577" i="6"/>
  <c r="V576" i="6"/>
  <c r="W576" i="6" s="1"/>
  <c r="V865" i="6"/>
  <c r="V864" i="6"/>
  <c r="W864" i="6" s="1"/>
  <c r="V727" i="6"/>
  <c r="V726" i="6"/>
  <c r="V477" i="6"/>
  <c r="V476" i="6"/>
  <c r="W476" i="6" s="1"/>
  <c r="V63" i="6"/>
  <c r="V62" i="6"/>
  <c r="W62" i="6" s="1"/>
  <c r="V845" i="6"/>
  <c r="V844" i="6"/>
  <c r="W844" i="6" s="1"/>
  <c r="V499" i="6"/>
  <c r="V498" i="6"/>
  <c r="W498" i="6" s="1"/>
  <c r="V224" i="6"/>
  <c r="V225" i="6"/>
  <c r="W224" i="6" s="1"/>
  <c r="V1663" i="6"/>
  <c r="V1662" i="6"/>
  <c r="W1662" i="6" s="1"/>
  <c r="V1261" i="6"/>
  <c r="V1260" i="6"/>
  <c r="W1260" i="6" s="1"/>
  <c r="V1197" i="6"/>
  <c r="V1196" i="6"/>
  <c r="W1196" i="6" s="1"/>
  <c r="V1133" i="6"/>
  <c r="V1132" i="6"/>
  <c r="W1132" i="6" s="1"/>
  <c r="V1060" i="6"/>
  <c r="V1061" i="6"/>
  <c r="W1060" i="6" s="1"/>
  <c r="V866" i="6"/>
  <c r="V867" i="6"/>
  <c r="W866" i="6" s="1"/>
  <c r="V199" i="6"/>
  <c r="V198" i="6"/>
  <c r="W198" i="6" s="1"/>
  <c r="V349" i="6"/>
  <c r="V348" i="6"/>
  <c r="W348" i="6" s="1"/>
  <c r="V319" i="6"/>
  <c r="V318" i="6"/>
  <c r="W318" i="6" s="1"/>
  <c r="V769" i="6"/>
  <c r="V768" i="6"/>
  <c r="W768" i="6" s="1"/>
  <c r="V491" i="6"/>
  <c r="V490" i="6"/>
  <c r="W490" i="6" s="1"/>
  <c r="V1688" i="6"/>
  <c r="V1689" i="6"/>
  <c r="W1688" i="6" s="1"/>
  <c r="V1435" i="6"/>
  <c r="V1434" i="6"/>
  <c r="W1434" i="6" s="1"/>
  <c r="V669" i="6"/>
  <c r="V668" i="6"/>
  <c r="W668" i="6" s="1"/>
  <c r="V634" i="6"/>
  <c r="V635" i="6"/>
  <c r="V1727" i="6"/>
  <c r="V1726" i="6"/>
  <c r="W1726" i="6" s="1"/>
  <c r="V1437" i="6"/>
  <c r="V1436" i="6"/>
  <c r="W1436" i="6" s="1"/>
  <c r="V286" i="6"/>
  <c r="V287" i="6"/>
  <c r="W286" i="6" s="1"/>
  <c r="V1511" i="6"/>
  <c r="V1510" i="6"/>
  <c r="W1510" i="6" s="1"/>
  <c r="V1062" i="6"/>
  <c r="V1063" i="6"/>
  <c r="V886" i="6"/>
  <c r="V887" i="6"/>
  <c r="V1640" i="6"/>
  <c r="V1641" i="6"/>
  <c r="W1640" i="6" s="1"/>
  <c r="V1118" i="6"/>
  <c r="V1119" i="6"/>
  <c r="W1118" i="6" s="1"/>
  <c r="V984" i="6"/>
  <c r="V985" i="6"/>
  <c r="V1259" i="6"/>
  <c r="V1258" i="6"/>
  <c r="W1258" i="6" s="1"/>
  <c r="V996" i="6"/>
  <c r="V997" i="6"/>
  <c r="W996" i="6" s="1"/>
  <c r="V1078" i="6"/>
  <c r="V1079" i="6"/>
  <c r="W1078" i="6" s="1"/>
  <c r="V869" i="6"/>
  <c r="V868" i="6"/>
  <c r="W868" i="6" s="1"/>
  <c r="V535" i="6"/>
  <c r="V534" i="6"/>
  <c r="W534" i="6" s="1"/>
  <c r="V785" i="6"/>
  <c r="V784" i="6"/>
  <c r="W784" i="6" s="1"/>
  <c r="V525" i="6"/>
  <c r="V524" i="6"/>
  <c r="W524" i="6" s="1"/>
  <c r="V67" i="6"/>
  <c r="V66" i="6"/>
  <c r="W66" i="6" s="1"/>
  <c r="V829" i="6"/>
  <c r="V828" i="6"/>
  <c r="W828" i="6" s="1"/>
  <c r="V453" i="6"/>
  <c r="V452" i="6"/>
  <c r="W452" i="6" s="1"/>
  <c r="V205" i="6"/>
  <c r="V204" i="6"/>
  <c r="W204" i="6" s="1"/>
  <c r="V1680" i="6"/>
  <c r="V1681" i="6"/>
  <c r="V1128" i="6"/>
  <c r="V1129" i="6"/>
  <c r="V1209" i="6"/>
  <c r="V1208" i="6"/>
  <c r="W1208" i="6" s="1"/>
  <c r="V1145" i="6"/>
  <c r="V1144" i="6"/>
  <c r="W1144" i="6" s="1"/>
  <c r="V1022" i="6"/>
  <c r="V1023" i="6"/>
  <c r="W1022" i="6" s="1"/>
  <c r="V890" i="6"/>
  <c r="V891" i="6"/>
  <c r="W890" i="6" s="1"/>
  <c r="V168" i="6"/>
  <c r="V169" i="6"/>
  <c r="V181" i="6"/>
  <c r="V180" i="6"/>
  <c r="W180" i="6" s="1"/>
  <c r="V505" i="6"/>
  <c r="V504" i="6"/>
  <c r="W504" i="6" s="1"/>
  <c r="V285" i="6"/>
  <c r="V284" i="6"/>
  <c r="W284" i="6" s="1"/>
  <c r="V741" i="6"/>
  <c r="V740" i="6"/>
  <c r="W740" i="6" s="1"/>
  <c r="V275" i="6"/>
  <c r="V274" i="6"/>
  <c r="W274" i="6" s="1"/>
  <c r="V693" i="6"/>
  <c r="V692" i="6"/>
  <c r="V1723" i="6"/>
  <c r="V1722" i="6"/>
  <c r="V1514" i="6"/>
  <c r="V1515" i="6"/>
  <c r="W1514" i="6" s="1"/>
  <c r="V1312" i="6"/>
  <c r="V1313" i="6"/>
  <c r="V91" i="6"/>
  <c r="V90" i="6"/>
  <c r="W90" i="6" s="1"/>
  <c r="V1757" i="6"/>
  <c r="V1756" i="6"/>
  <c r="W1756" i="6" s="1"/>
  <c r="V1708" i="6"/>
  <c r="V1709" i="6"/>
  <c r="W1708" i="6" s="1"/>
  <c r="V1371" i="6"/>
  <c r="V1370" i="6"/>
  <c r="W1370" i="6" s="1"/>
  <c r="V266" i="6"/>
  <c r="V267" i="6"/>
  <c r="V1354" i="6"/>
  <c r="V1355" i="6"/>
  <c r="V374" i="6"/>
  <c r="V375" i="6"/>
  <c r="V323" i="6"/>
  <c r="V322" i="6"/>
  <c r="W322" i="6" s="1"/>
  <c r="V143" i="6"/>
  <c r="V142" i="6"/>
  <c r="V294" i="6"/>
  <c r="V295" i="6"/>
  <c r="V695" i="6"/>
  <c r="V694" i="6"/>
  <c r="W694" i="6" s="1"/>
  <c r="V1771" i="6"/>
  <c r="V1770" i="6"/>
  <c r="W1770" i="6" s="1"/>
  <c r="V446" i="6"/>
  <c r="V447" i="6"/>
  <c r="V1721" i="6"/>
  <c r="V1720" i="6"/>
  <c r="W1720" i="6" s="1"/>
  <c r="V462" i="6"/>
  <c r="V463" i="6"/>
  <c r="V1382" i="6"/>
  <c r="V1383" i="6"/>
  <c r="W1382" i="6" s="1"/>
  <c r="V1787" i="6"/>
  <c r="V1786" i="6"/>
  <c r="W1786" i="6" s="1"/>
  <c r="V416" i="6"/>
  <c r="V417" i="6"/>
  <c r="W416" i="6" s="1"/>
  <c r="V1626" i="6"/>
  <c r="V1627" i="6"/>
  <c r="W1626" i="6" s="1"/>
  <c r="V1387" i="6"/>
  <c r="V1386" i="6"/>
  <c r="W1386" i="6" s="1"/>
  <c r="V582" i="6"/>
  <c r="V583" i="6"/>
  <c r="W582" i="6" s="1"/>
  <c r="V304" i="6"/>
  <c r="V305" i="6"/>
  <c r="V1392" i="6"/>
  <c r="V1393" i="6"/>
  <c r="V1476" i="6"/>
  <c r="V1477" i="6"/>
  <c r="V262" i="6"/>
  <c r="V263" i="6"/>
  <c r="W262" i="6" s="1"/>
  <c r="V249" i="6"/>
  <c r="V248" i="6"/>
  <c r="W248" i="6" s="1"/>
  <c r="V396" i="6"/>
  <c r="V397" i="6"/>
  <c r="W396" i="6" s="1"/>
  <c r="V167" i="6"/>
  <c r="V166" i="6"/>
  <c r="V291" i="6"/>
  <c r="V290" i="6"/>
  <c r="W290" i="6" s="1"/>
  <c r="V1389" i="6"/>
  <c r="V1388" i="6"/>
  <c r="W1388" i="6" s="1"/>
  <c r="V368" i="6"/>
  <c r="V369" i="6"/>
  <c r="W368" i="6" s="1"/>
  <c r="V1310" i="6"/>
  <c r="V1311" i="6"/>
  <c r="V408" i="6"/>
  <c r="V409" i="6"/>
  <c r="W408" i="6" s="1"/>
  <c r="V1350" i="6"/>
  <c r="V1351" i="6"/>
  <c r="V1522" i="6"/>
  <c r="V1523" i="6"/>
  <c r="W1522" i="6" s="1"/>
  <c r="V580" i="6"/>
  <c r="V581" i="6"/>
  <c r="W580" i="6" s="1"/>
  <c r="V132" i="6"/>
  <c r="V133" i="6"/>
  <c r="W132" i="6" s="1"/>
  <c r="V1482" i="6"/>
  <c r="V1483" i="6"/>
  <c r="V1498" i="6"/>
  <c r="V1499" i="6"/>
  <c r="W1498" i="6" s="1"/>
  <c r="V1714" i="6"/>
  <c r="V1715" i="6"/>
  <c r="V1692" i="6"/>
  <c r="V1693" i="6"/>
  <c r="W1692" i="6" s="1"/>
  <c r="V1618" i="6"/>
  <c r="V1619" i="6"/>
  <c r="W1618" i="6" s="1"/>
  <c r="V680" i="6"/>
  <c r="V681" i="6"/>
  <c r="W680" i="6" s="1"/>
  <c r="V174" i="6"/>
  <c r="V175" i="6"/>
  <c r="V414" i="6"/>
  <c r="V415" i="6"/>
  <c r="W414" i="6" s="1"/>
  <c r="V172" i="6"/>
  <c r="V173" i="6"/>
  <c r="W172" i="6" s="1"/>
  <c r="V1540" i="6"/>
  <c r="V1541" i="6"/>
  <c r="V593" i="6"/>
  <c r="V592" i="6"/>
  <c r="W592" i="6" s="1"/>
  <c r="V1743" i="6"/>
  <c r="V1742" i="6"/>
  <c r="W1742" i="6" s="1"/>
  <c r="V1295" i="6"/>
  <c r="V1294" i="6"/>
  <c r="W1294" i="6" s="1"/>
  <c r="V292" i="6"/>
  <c r="V293" i="6"/>
  <c r="W292" i="6" s="1"/>
  <c r="V1275" i="6"/>
  <c r="V1274" i="6"/>
  <c r="W1274" i="6" s="1"/>
  <c r="V1564" i="6"/>
  <c r="V1565" i="6"/>
  <c r="W1564" i="6" s="1"/>
  <c r="V347" i="6"/>
  <c r="V346" i="6"/>
  <c r="W346" i="6" s="1"/>
  <c r="V928" i="6"/>
  <c r="V929" i="6"/>
  <c r="V1690" i="6"/>
  <c r="V1691" i="6"/>
  <c r="W1690" i="6" s="1"/>
  <c r="V1484" i="6"/>
  <c r="V1485" i="6"/>
  <c r="V1642" i="6"/>
  <c r="V1643" i="6"/>
  <c r="W1642" i="6" s="1"/>
  <c r="V1381" i="6"/>
  <c r="V1380" i="6"/>
  <c r="W1380" i="6" s="1"/>
  <c r="V58" i="6"/>
  <c r="V59" i="6"/>
  <c r="W58" i="6" s="1"/>
  <c r="V1740" i="6"/>
  <c r="V1741" i="6"/>
  <c r="W1740" i="6" s="1"/>
  <c r="V1586" i="6"/>
  <c r="V1587" i="6"/>
  <c r="W1586" i="6" s="1"/>
  <c r="V1774" i="6"/>
  <c r="V1775" i="6"/>
  <c r="W1774" i="6" s="1"/>
  <c r="V600" i="6"/>
  <c r="V601" i="6"/>
  <c r="W600" i="6" s="1"/>
  <c r="V128" i="6"/>
  <c r="V129" i="6"/>
  <c r="W128" i="6" s="1"/>
  <c r="V1490" i="6"/>
  <c r="V1491" i="6"/>
  <c r="V30" i="6"/>
  <c r="V31" i="6"/>
  <c r="W30" i="6" s="1"/>
  <c r="V617" i="6"/>
  <c r="V616" i="6"/>
  <c r="W616" i="6" s="1"/>
  <c r="V372" i="6"/>
  <c r="V373" i="6"/>
  <c r="V1530" i="6"/>
  <c r="V1531" i="6"/>
  <c r="W1530" i="6" s="1"/>
  <c r="V1669" i="6"/>
  <c r="V1668" i="6"/>
  <c r="W1668" i="6" s="1"/>
  <c r="V428" i="6"/>
  <c r="V429" i="6"/>
  <c r="V1524" i="6"/>
  <c r="V1525" i="6"/>
  <c r="V459" i="6"/>
  <c r="V458" i="6"/>
  <c r="W458" i="6" s="1"/>
  <c r="V1528" i="6"/>
  <c r="V1529" i="6"/>
  <c r="W1528" i="6" s="1"/>
  <c r="V1401" i="6"/>
  <c r="V1400" i="6"/>
  <c r="W1400" i="6" s="1"/>
  <c r="V636" i="6"/>
  <c r="V637" i="6"/>
  <c r="W636" i="6" s="1"/>
  <c r="V289" i="6"/>
  <c r="V288" i="6"/>
  <c r="W288" i="6" s="1"/>
  <c r="V1658" i="6"/>
  <c r="V1659" i="6"/>
  <c r="W1658" i="6" s="1"/>
  <c r="V44" i="6"/>
  <c r="V45" i="6"/>
  <c r="V424" i="6"/>
  <c r="V425" i="6"/>
  <c r="W424" i="6" s="1"/>
  <c r="V1623" i="6"/>
  <c r="V1622" i="6"/>
  <c r="W1622" i="6" s="1"/>
  <c r="V1191" i="6"/>
  <c r="V1190" i="6"/>
  <c r="W1190" i="6" s="1"/>
  <c r="V980" i="6"/>
  <c r="V981" i="6"/>
  <c r="W980" i="6" s="1"/>
  <c r="V814" i="6"/>
  <c r="V815" i="6"/>
  <c r="V1447" i="6"/>
  <c r="V1446" i="6"/>
  <c r="W1446" i="6" s="1"/>
  <c r="V1139" i="6"/>
  <c r="V1138" i="6"/>
  <c r="W1138" i="6" s="1"/>
  <c r="V1403" i="6"/>
  <c r="V1402" i="6"/>
  <c r="W1402" i="6" s="1"/>
  <c r="V1018" i="6"/>
  <c r="V1019" i="6"/>
  <c r="V1084" i="6"/>
  <c r="V1085" i="6"/>
  <c r="V914" i="6"/>
  <c r="V915" i="6"/>
  <c r="V561" i="6"/>
  <c r="V560" i="6"/>
  <c r="W560" i="6" s="1"/>
  <c r="V833" i="6"/>
  <c r="V832" i="6"/>
  <c r="W832" i="6" s="1"/>
  <c r="V719" i="6"/>
  <c r="V718" i="6"/>
  <c r="W718" i="6" s="1"/>
  <c r="V493" i="6"/>
  <c r="V492" i="6"/>
  <c r="W492" i="6" s="1"/>
  <c r="V54" i="6"/>
  <c r="V55" i="6"/>
  <c r="V877" i="6"/>
  <c r="V876" i="6"/>
  <c r="W876" i="6" s="1"/>
  <c r="V515" i="6"/>
  <c r="V514" i="6"/>
  <c r="W514" i="6" s="1"/>
  <c r="V171" i="6"/>
  <c r="V170" i="6"/>
  <c r="V1695" i="6"/>
  <c r="V1694" i="6"/>
  <c r="W1694" i="6" s="1"/>
  <c r="V1120" i="6"/>
  <c r="V1121" i="6"/>
  <c r="V1205" i="6"/>
  <c r="V1204" i="6"/>
  <c r="W1204" i="6" s="1"/>
  <c r="V1141" i="6"/>
  <c r="V1140" i="6"/>
  <c r="W1140" i="6" s="1"/>
  <c r="V1020" i="6"/>
  <c r="V1021" i="6"/>
  <c r="V850" i="6"/>
  <c r="V851" i="6"/>
  <c r="V239" i="6"/>
  <c r="V238" i="6"/>
  <c r="W238" i="6" s="1"/>
  <c r="V529" i="6"/>
  <c r="V528" i="6"/>
  <c r="W528" i="6" s="1"/>
  <c r="V215" i="6"/>
  <c r="V214" i="6"/>
  <c r="W214" i="6" s="1"/>
  <c r="V737" i="6"/>
  <c r="V736" i="6"/>
  <c r="W736" i="6" s="1"/>
  <c r="V328" i="6"/>
  <c r="V329" i="6"/>
  <c r="W328" i="6" s="1"/>
  <c r="V1696" i="6"/>
  <c r="V1697" i="6"/>
  <c r="V125" i="6"/>
  <c r="V124" i="6"/>
  <c r="W124" i="6" s="1"/>
  <c r="V406" i="6"/>
  <c r="V407" i="6"/>
  <c r="W406" i="6" s="1"/>
  <c r="V1729" i="6"/>
  <c r="V1728" i="6"/>
  <c r="V628" i="6"/>
  <c r="V629" i="6"/>
  <c r="V1417" i="6"/>
  <c r="V1416" i="6"/>
  <c r="W1416" i="6" s="1"/>
  <c r="V456" i="6"/>
  <c r="V457" i="6"/>
  <c r="W456" i="6" s="1"/>
  <c r="V1543" i="6"/>
  <c r="V1542" i="6"/>
  <c r="W1542" i="6" s="1"/>
  <c r="V1030" i="6"/>
  <c r="V1031" i="6"/>
  <c r="V903" i="6"/>
  <c r="V902" i="6"/>
  <c r="W902" i="6" s="1"/>
  <c r="V48" i="6"/>
  <c r="V49" i="6"/>
  <c r="V1251" i="6"/>
  <c r="V1250" i="6"/>
  <c r="W1250" i="6" s="1"/>
  <c r="V1054" i="6"/>
  <c r="V1055" i="6"/>
  <c r="V1423" i="6"/>
  <c r="V1422" i="6"/>
  <c r="W1422" i="6" s="1"/>
  <c r="V1064" i="6"/>
  <c r="V1065" i="6"/>
  <c r="V1090" i="6"/>
  <c r="V1091" i="6"/>
  <c r="V966" i="6"/>
  <c r="V967" i="6"/>
  <c r="V460" i="6"/>
  <c r="V461" i="6"/>
  <c r="V773" i="6"/>
  <c r="V772" i="6"/>
  <c r="W772" i="6" s="1"/>
  <c r="V563" i="6"/>
  <c r="V562" i="6"/>
  <c r="W562" i="6" s="1"/>
  <c r="V283" i="6"/>
  <c r="V282" i="6"/>
  <c r="W282" i="6" s="1"/>
  <c r="V51" i="6"/>
  <c r="V50" i="6"/>
  <c r="W50" i="6" s="1"/>
  <c r="V796" i="6"/>
  <c r="V797" i="6"/>
  <c r="V337" i="6"/>
  <c r="V336" i="6"/>
  <c r="W336" i="6" s="1"/>
  <c r="V228" i="6"/>
  <c r="V229" i="6"/>
  <c r="V1551" i="6"/>
  <c r="V1550" i="6"/>
  <c r="W1550" i="6" s="1"/>
  <c r="V1233" i="6"/>
  <c r="V1232" i="6"/>
  <c r="W1232" i="6" s="1"/>
  <c r="V1169" i="6"/>
  <c r="V1168" i="6"/>
  <c r="W1168" i="6" s="1"/>
  <c r="V1215" i="6"/>
  <c r="V1214" i="6"/>
  <c r="W1214" i="6" s="1"/>
  <c r="V969" i="6"/>
  <c r="V968" i="6"/>
  <c r="W968" i="6" s="1"/>
  <c r="V810" i="6"/>
  <c r="V811" i="6"/>
  <c r="V220" i="6"/>
  <c r="V221" i="6"/>
  <c r="V481" i="6"/>
  <c r="V480" i="6"/>
  <c r="W480" i="6" s="1"/>
  <c r="V777" i="6"/>
  <c r="V776" i="6"/>
  <c r="W776" i="6" s="1"/>
  <c r="V575" i="6"/>
  <c r="V574" i="6"/>
  <c r="W574" i="6" s="1"/>
  <c r="V1512" i="6"/>
  <c r="V1513" i="6"/>
  <c r="W1512" i="6" s="1"/>
  <c r="V1340" i="6"/>
  <c r="V1341" i="6"/>
  <c r="V1280" i="6"/>
  <c r="V1281" i="6"/>
  <c r="W1280" i="6" s="1"/>
  <c r="V451" i="6"/>
  <c r="V450" i="6"/>
  <c r="W450" i="6" s="1"/>
  <c r="V1698" i="6"/>
  <c r="V1699" i="6"/>
  <c r="W1698" i="6" s="1"/>
  <c r="V380" i="6"/>
  <c r="V381" i="6"/>
  <c r="V678" i="6"/>
  <c r="V679" i="6"/>
  <c r="V1504" i="6"/>
  <c r="V1505" i="6"/>
  <c r="V1124" i="6"/>
  <c r="V1125" i="6"/>
  <c r="V982" i="6"/>
  <c r="V983" i="6"/>
  <c r="V862" i="6"/>
  <c r="V863" i="6"/>
  <c r="V1560" i="6"/>
  <c r="V1561" i="6"/>
  <c r="W1560" i="6" s="1"/>
  <c r="V1235" i="6"/>
  <c r="V1234" i="6"/>
  <c r="W1234" i="6" s="1"/>
  <c r="V1036" i="6"/>
  <c r="V1037" i="6"/>
  <c r="W1036" i="6" s="1"/>
  <c r="V1263" i="6"/>
  <c r="V1262" i="6"/>
  <c r="V1052" i="6"/>
  <c r="V1053" i="6"/>
  <c r="W1052" i="6" s="1"/>
  <c r="V1080" i="6"/>
  <c r="V1081" i="6"/>
  <c r="V885" i="6"/>
  <c r="V884" i="6"/>
  <c r="W884" i="6" s="1"/>
  <c r="V543" i="6"/>
  <c r="V542" i="6"/>
  <c r="V801" i="6"/>
  <c r="V800" i="6"/>
  <c r="W800" i="6" s="1"/>
  <c r="V555" i="6"/>
  <c r="V554" i="6"/>
  <c r="W554" i="6" s="1"/>
  <c r="V273" i="6"/>
  <c r="V272" i="6"/>
  <c r="W272" i="6" s="1"/>
  <c r="V979" i="6"/>
  <c r="V978" i="6"/>
  <c r="W978" i="6" s="1"/>
  <c r="V775" i="6"/>
  <c r="V774" i="6"/>
  <c r="W774" i="6" s="1"/>
  <c r="V479" i="6"/>
  <c r="V478" i="6"/>
  <c r="W478" i="6" s="1"/>
  <c r="V231" i="6"/>
  <c r="V230" i="6"/>
  <c r="W230" i="6" s="1"/>
  <c r="V1599" i="6"/>
  <c r="V1598" i="6"/>
  <c r="W1598" i="6" s="1"/>
  <c r="V1245" i="6"/>
  <c r="V1244" i="6"/>
  <c r="W1244" i="6" s="1"/>
  <c r="V1181" i="6"/>
  <c r="V1180" i="6"/>
  <c r="W1180" i="6" s="1"/>
  <c r="V1108" i="6"/>
  <c r="V1109" i="6"/>
  <c r="V1004" i="6"/>
  <c r="V1005" i="6"/>
  <c r="V834" i="6"/>
  <c r="V835" i="6"/>
  <c r="V71" i="6"/>
  <c r="V70" i="6"/>
  <c r="W70" i="6" s="1"/>
  <c r="V545" i="6"/>
  <c r="V544" i="6"/>
  <c r="W544" i="6" s="1"/>
  <c r="V271" i="6"/>
  <c r="V270" i="6"/>
  <c r="W270" i="6" s="1"/>
  <c r="V745" i="6"/>
  <c r="V744" i="6"/>
  <c r="W744" i="6" s="1"/>
  <c r="V440" i="6"/>
  <c r="V441" i="6"/>
  <c r="W440" i="6" s="1"/>
  <c r="V1536" i="6"/>
  <c r="V1537" i="6"/>
  <c r="V1407" i="6"/>
  <c r="V1406" i="6"/>
  <c r="W1406" i="6" s="1"/>
  <c r="V706" i="6"/>
  <c r="V707" i="6"/>
  <c r="V299" i="6"/>
  <c r="V298" i="6"/>
  <c r="W298" i="6" s="1"/>
  <c r="V1682" i="6"/>
  <c r="V1683" i="6"/>
  <c r="W1682" i="6" s="1"/>
  <c r="V1126" i="6"/>
  <c r="V1127" i="6"/>
  <c r="V1664" i="6"/>
  <c r="V1665" i="6"/>
  <c r="W1664" i="6" s="1"/>
  <c r="V1265" i="6"/>
  <c r="V1264" i="6"/>
  <c r="W1264" i="6" s="1"/>
  <c r="V1044" i="6"/>
  <c r="V1045" i="6"/>
  <c r="W1044" i="6" s="1"/>
  <c r="V854" i="6"/>
  <c r="V855" i="6"/>
  <c r="W854" i="6" s="1"/>
  <c r="V1496" i="6"/>
  <c r="V1497" i="6"/>
  <c r="W1496" i="6" s="1"/>
  <c r="V1219" i="6"/>
  <c r="V1218" i="6"/>
  <c r="W1218" i="6" s="1"/>
  <c r="V1051" i="6"/>
  <c r="V1050" i="6"/>
  <c r="W1050" i="6" s="1"/>
  <c r="V1195" i="6"/>
  <c r="V1194" i="6"/>
  <c r="W1194" i="6" s="1"/>
  <c r="V1102" i="6"/>
  <c r="V1103" i="6"/>
  <c r="W1102" i="6" s="1"/>
  <c r="V1071" i="6"/>
  <c r="V1070" i="6"/>
  <c r="V805" i="6"/>
  <c r="V804" i="6"/>
  <c r="W804" i="6" s="1"/>
  <c r="V503" i="6"/>
  <c r="V502" i="6"/>
  <c r="W502" i="6" s="1"/>
  <c r="V757" i="6"/>
  <c r="V756" i="6"/>
  <c r="W756" i="6" s="1"/>
  <c r="V468" i="6"/>
  <c r="V469" i="6"/>
  <c r="V971" i="6"/>
  <c r="V970" i="6"/>
  <c r="W970" i="6" s="1"/>
  <c r="V767" i="6"/>
  <c r="V766" i="6"/>
  <c r="W766" i="6" s="1"/>
  <c r="V351" i="6"/>
  <c r="V350" i="6"/>
  <c r="W350" i="6" s="1"/>
  <c r="V219" i="6"/>
  <c r="V218" i="6"/>
  <c r="W218" i="6" s="1"/>
  <c r="V1647" i="6"/>
  <c r="V1646" i="6"/>
  <c r="W1646" i="6" s="1"/>
  <c r="V1257" i="6"/>
  <c r="V1256" i="6"/>
  <c r="W1256" i="6" s="1"/>
  <c r="V1193" i="6"/>
  <c r="V1192" i="6"/>
  <c r="W1192" i="6" s="1"/>
  <c r="V1110" i="6"/>
  <c r="V1111" i="6"/>
  <c r="V1029" i="6"/>
  <c r="V1028" i="6"/>
  <c r="W1028" i="6" s="1"/>
  <c r="V858" i="6"/>
  <c r="V859" i="6"/>
  <c r="W858" i="6" s="1"/>
  <c r="V232" i="6"/>
  <c r="V233" i="6"/>
  <c r="V73" i="6"/>
  <c r="V72" i="6"/>
  <c r="W72" i="6" s="1"/>
  <c r="V497" i="6"/>
  <c r="V496" i="6"/>
  <c r="W496" i="6" s="1"/>
  <c r="V873" i="6"/>
  <c r="V872" i="6"/>
  <c r="W872" i="6" s="1"/>
  <c r="V725" i="6"/>
  <c r="V724" i="6"/>
  <c r="W724" i="6" s="1"/>
  <c r="V684" i="6"/>
  <c r="V685" i="6"/>
  <c r="V960" i="6"/>
  <c r="V961" i="6"/>
  <c r="W960" i="6" s="1"/>
  <c r="V614" i="6"/>
  <c r="V615" i="6"/>
  <c r="W614" i="6" s="1"/>
  <c r="V341" i="6"/>
  <c r="V340" i="6"/>
  <c r="W340" i="6" s="1"/>
  <c r="V430" i="6"/>
  <c r="V431" i="6"/>
  <c r="V934" i="6"/>
  <c r="V935" i="6"/>
  <c r="V1356" i="6"/>
  <c r="V1357" i="6"/>
  <c r="W1356" i="6" s="1"/>
  <c r="V1285" i="6"/>
  <c r="V1284" i="6"/>
  <c r="W1284" i="6" s="1"/>
  <c r="V1549" i="6"/>
  <c r="V1548" i="6"/>
  <c r="W1548" i="6" s="1"/>
  <c r="V1777" i="6"/>
  <c r="V1776" i="6"/>
  <c r="W1776" i="6" s="1"/>
  <c r="V1337" i="6"/>
  <c r="V1336" i="6"/>
  <c r="W1336" i="6" s="1"/>
  <c r="V1394" i="6"/>
  <c r="V1395" i="6"/>
  <c r="V1748" i="6"/>
  <c r="V1749" i="6"/>
  <c r="V1367" i="6"/>
  <c r="V1366" i="6"/>
  <c r="W1366" i="6" s="1"/>
  <c r="V378" i="6"/>
  <c r="V379" i="6"/>
  <c r="V384" i="6"/>
  <c r="V385" i="6"/>
  <c r="V1660" i="6"/>
  <c r="V1661" i="6"/>
  <c r="W1660" i="6" s="1"/>
  <c r="V141" i="6"/>
  <c r="V140" i="6"/>
  <c r="W140" i="6" s="1"/>
  <c r="V1373" i="6"/>
  <c r="V1372" i="6"/>
  <c r="V301" i="6"/>
  <c r="V300" i="6"/>
  <c r="W300" i="6" s="1"/>
  <c r="V1711" i="6"/>
  <c r="V1710" i="6"/>
  <c r="W1710" i="6" s="1"/>
  <c r="V1652" i="6"/>
  <c r="V1653" i="6"/>
  <c r="V410" i="6"/>
  <c r="V411" i="6"/>
  <c r="W410" i="6" s="1"/>
  <c r="V1378" i="6"/>
  <c r="V1379" i="6"/>
  <c r="V590" i="6"/>
  <c r="V591" i="6"/>
  <c r="W590" i="6" s="1"/>
  <c r="V116" i="6"/>
  <c r="V117" i="6"/>
  <c r="W116" i="6" s="1"/>
  <c r="V120" i="6"/>
  <c r="V121" i="6"/>
  <c r="W120" i="6" s="1"/>
  <c r="V1500" i="6"/>
  <c r="V1501" i="6"/>
  <c r="W1500" i="6" s="1"/>
  <c r="V258" i="6"/>
  <c r="V259" i="6"/>
  <c r="W258" i="6" s="1"/>
  <c r="V1724" i="6"/>
  <c r="V1725" i="6"/>
  <c r="V84" i="6"/>
  <c r="V85" i="6"/>
  <c r="W84" i="6" s="1"/>
  <c r="V145" i="6"/>
  <c r="V144" i="6"/>
  <c r="W144" i="6" s="1"/>
  <c r="V952" i="6"/>
  <c r="V953" i="6"/>
  <c r="V130" i="6"/>
  <c r="V131" i="6"/>
  <c r="V1289" i="6"/>
  <c r="V1288" i="6"/>
  <c r="W1288" i="6" s="1"/>
  <c r="V1798" i="6"/>
  <c r="V1799" i="6"/>
  <c r="W1798" i="6" s="1"/>
  <c r="V1317" i="6"/>
  <c r="V1316" i="6"/>
  <c r="W1316" i="6" s="1"/>
  <c r="V264" i="6"/>
  <c r="V265" i="6"/>
  <c r="W264" i="6" s="1"/>
  <c r="V1307" i="6"/>
  <c r="V1306" i="6"/>
  <c r="W1306" i="6" s="1"/>
  <c r="V1532" i="6"/>
  <c r="V1533" i="6"/>
  <c r="W1532" i="6" s="1"/>
  <c r="V398" i="6"/>
  <c r="V399" i="6"/>
  <c r="W398" i="6" s="1"/>
  <c r="V1330" i="6"/>
  <c r="V1331" i="6"/>
  <c r="V710" i="6"/>
  <c r="V711" i="6"/>
  <c r="V675" i="6"/>
  <c r="V674" i="6"/>
  <c r="W674" i="6" s="1"/>
  <c r="V657" i="6"/>
  <c r="V656" i="6"/>
  <c r="W656" i="6" s="1"/>
  <c r="V1704" i="6"/>
  <c r="V1705" i="6"/>
  <c r="W1704" i="6" s="1"/>
  <c r="V663" i="6"/>
  <c r="V662" i="6"/>
  <c r="W662" i="6" s="1"/>
  <c r="V136" i="6"/>
  <c r="V137" i="6"/>
  <c r="V1800" i="6"/>
  <c r="V1801" i="6"/>
  <c r="V1291" i="6"/>
  <c r="V1290" i="6"/>
  <c r="W1290" i="6" s="1"/>
  <c r="V683" i="6"/>
  <c r="V682" i="6"/>
  <c r="W682" i="6" s="1"/>
  <c r="V642" i="6"/>
  <c r="V643" i="6"/>
  <c r="W642" i="6" s="1"/>
  <c r="V404" i="6"/>
  <c r="V405" i="6"/>
  <c r="W404" i="6" s="1"/>
  <c r="V1734" i="6"/>
  <c r="V1735" i="6"/>
  <c r="W1734" i="6" s="1"/>
  <c r="V598" i="6"/>
  <c r="V599" i="6"/>
  <c r="W598" i="6" s="1"/>
  <c r="V111" i="6"/>
  <c r="V110" i="6"/>
  <c r="W110" i="6" s="1"/>
  <c r="V1713" i="6"/>
  <c r="V1712" i="6"/>
  <c r="W1712" i="6" s="1"/>
  <c r="V624" i="6"/>
  <c r="V625" i="6"/>
  <c r="V101" i="6"/>
  <c r="V100" i="6"/>
  <c r="W100" i="6" s="1"/>
  <c r="V713" i="6"/>
  <c r="V712" i="6"/>
  <c r="W712" i="6" s="1"/>
  <c r="V698" i="6"/>
  <c r="V699" i="6"/>
  <c r="W698" i="6" s="1"/>
  <c r="V654" i="6"/>
  <c r="V655" i="6"/>
  <c r="W654" i="6" s="1"/>
  <c r="V360" i="6"/>
  <c r="V361" i="6"/>
  <c r="W360" i="6" s="1"/>
  <c r="V1700" i="6"/>
  <c r="V1701" i="6"/>
  <c r="V1391" i="6"/>
  <c r="V1390" i="6"/>
  <c r="W1390" i="6" s="1"/>
  <c r="V1273" i="6"/>
  <c r="V1272" i="6"/>
  <c r="V1300" i="6"/>
  <c r="V1301" i="6"/>
  <c r="W1300" i="6" s="1"/>
  <c r="V1769" i="6"/>
  <c r="V1768" i="6"/>
  <c r="V454" i="6"/>
  <c r="V455" i="6"/>
  <c r="W454" i="6" s="1"/>
  <c r="V1315" i="6"/>
  <c r="V1314" i="6"/>
  <c r="W1314" i="6" s="1"/>
  <c r="V612" i="6"/>
  <c r="V613" i="6"/>
  <c r="W612" i="6" s="1"/>
  <c r="V1782" i="6"/>
  <c r="V1783" i="6"/>
  <c r="V933" i="6"/>
  <c r="V932" i="6"/>
  <c r="W932" i="6" s="1"/>
  <c r="V88" i="6"/>
  <c r="V89" i="6"/>
  <c r="V1751" i="6"/>
  <c r="V1750" i="6"/>
  <c r="W1750" i="6" s="1"/>
  <c r="V1348" i="6"/>
  <c r="V1349" i="6"/>
  <c r="V420" i="6"/>
  <c r="V421" i="6"/>
  <c r="W420" i="6" s="1"/>
  <c r="V924" i="6"/>
  <c r="V925" i="6"/>
  <c r="V162" i="6"/>
  <c r="V163" i="6"/>
  <c r="W162" i="6" s="1"/>
  <c r="V1465" i="6"/>
  <c r="V1464" i="6"/>
  <c r="W1464" i="6" s="1"/>
  <c r="V1321" i="6"/>
  <c r="V1320" i="6"/>
  <c r="W1320" i="6" s="1"/>
  <c r="V327" i="6"/>
  <c r="V326" i="6"/>
  <c r="W326" i="6" s="1"/>
  <c r="V93" i="6"/>
  <c r="V92" i="6"/>
  <c r="W92" i="6" s="1"/>
  <c r="V1474" i="6"/>
  <c r="V1475" i="6"/>
  <c r="V1455" i="6"/>
  <c r="V1454" i="6"/>
  <c r="W1454" i="6" s="1"/>
  <c r="V251" i="6"/>
  <c r="V250" i="6"/>
  <c r="W250" i="6" s="1"/>
  <c r="V1559" i="6"/>
  <c r="V1558" i="6"/>
  <c r="W1558" i="6" s="1"/>
  <c r="V1122" i="6"/>
  <c r="V1123" i="6"/>
  <c r="V910" i="6"/>
  <c r="V911" i="6"/>
  <c r="W910" i="6" s="1"/>
  <c r="V157" i="6"/>
  <c r="V156" i="6"/>
  <c r="W156" i="6" s="1"/>
  <c r="V1413" i="6"/>
  <c r="V1412" i="6"/>
  <c r="W1412" i="6" s="1"/>
  <c r="V1010" i="6"/>
  <c r="V1011" i="6"/>
  <c r="W1010" i="6" s="1"/>
  <c r="V1243" i="6"/>
  <c r="V1242" i="6"/>
  <c r="W1242" i="6" s="1"/>
  <c r="V988" i="6"/>
  <c r="V989" i="6"/>
  <c r="W988" i="6" s="1"/>
  <c r="V1076" i="6"/>
  <c r="V1077" i="6"/>
  <c r="V853" i="6"/>
  <c r="V852" i="6"/>
  <c r="W852" i="6" s="1"/>
  <c r="V527" i="6"/>
  <c r="V526" i="6"/>
  <c r="W526" i="6" s="1"/>
  <c r="V781" i="6"/>
  <c r="V780" i="6"/>
  <c r="W780" i="6" s="1"/>
  <c r="V571" i="6"/>
  <c r="V570" i="6"/>
  <c r="W570" i="6" s="1"/>
  <c r="V208" i="6"/>
  <c r="V209" i="6"/>
  <c r="V43" i="6"/>
  <c r="V42" i="6"/>
  <c r="W42" i="6" s="1"/>
  <c r="V813" i="6"/>
  <c r="V812" i="6"/>
  <c r="W812" i="6" s="1"/>
  <c r="V495" i="6"/>
  <c r="V494" i="6"/>
  <c r="W494" i="6" s="1"/>
  <c r="V193" i="6"/>
  <c r="V192" i="6"/>
  <c r="W192" i="6" s="1"/>
  <c r="V1631" i="6"/>
  <c r="V1630" i="6"/>
  <c r="W1630" i="6" s="1"/>
  <c r="V1253" i="6"/>
  <c r="V1252" i="6"/>
  <c r="W1252" i="6" s="1"/>
  <c r="V1189" i="6"/>
  <c r="V1188" i="6"/>
  <c r="W1188" i="6" s="1"/>
  <c r="V1231" i="6"/>
  <c r="V1230" i="6"/>
  <c r="W1230" i="6" s="1"/>
  <c r="V977" i="6"/>
  <c r="V976" i="6"/>
  <c r="W976" i="6" s="1"/>
  <c r="V818" i="6"/>
  <c r="V819" i="6"/>
  <c r="W818" i="6" s="1"/>
  <c r="V187" i="6"/>
  <c r="V186" i="6"/>
  <c r="W186" i="6" s="1"/>
  <c r="V489" i="6"/>
  <c r="V488" i="6"/>
  <c r="W488" i="6" s="1"/>
  <c r="V857" i="6"/>
  <c r="V856" i="6"/>
  <c r="W856" i="6" s="1"/>
  <c r="V721" i="6"/>
  <c r="V720" i="6"/>
  <c r="W720" i="6" s="1"/>
  <c r="V127" i="6"/>
  <c r="V126" i="6"/>
  <c r="W126" i="6" s="1"/>
  <c r="V1449" i="6"/>
  <c r="V1448" i="6"/>
  <c r="W1448" i="6" s="1"/>
  <c r="V113" i="6"/>
  <c r="V112" i="6"/>
  <c r="W112" i="6" s="1"/>
  <c r="V1676" i="6"/>
  <c r="V1677" i="6"/>
  <c r="W1676" i="6" s="1"/>
  <c r="V1375" i="6"/>
  <c r="V1374" i="6"/>
  <c r="W1374" i="6" s="1"/>
  <c r="V586" i="6"/>
  <c r="V587" i="6"/>
  <c r="W586" i="6" s="1"/>
  <c r="V638" i="6"/>
  <c r="V639" i="6"/>
  <c r="V1576" i="6"/>
  <c r="V1577" i="6"/>
  <c r="V1479" i="6"/>
  <c r="V1478" i="6"/>
  <c r="W1478" i="6" s="1"/>
  <c r="V990" i="6"/>
  <c r="V991" i="6"/>
  <c r="V871" i="6"/>
  <c r="V870" i="6"/>
  <c r="W870" i="6" s="1"/>
  <c r="V1568" i="6"/>
  <c r="V1569" i="6"/>
  <c r="V1187" i="6"/>
  <c r="V1186" i="6"/>
  <c r="W1186" i="6" s="1"/>
  <c r="V994" i="6"/>
  <c r="V995" i="6"/>
  <c r="V1397" i="6"/>
  <c r="V1396" i="6"/>
  <c r="W1396" i="6" s="1"/>
  <c r="V1038" i="6"/>
  <c r="V1039" i="6"/>
  <c r="W1038" i="6" s="1"/>
  <c r="V1082" i="6"/>
  <c r="V1083" i="6"/>
  <c r="V901" i="6"/>
  <c r="V900" i="6"/>
  <c r="W900" i="6" s="1"/>
  <c r="V519" i="6"/>
  <c r="V518" i="6"/>
  <c r="W518" i="6" s="1"/>
  <c r="V746" i="6"/>
  <c r="V747" i="6"/>
  <c r="V541" i="6"/>
  <c r="V540" i="6"/>
  <c r="W540" i="6" s="1"/>
  <c r="V195" i="6"/>
  <c r="V194" i="6"/>
  <c r="W194" i="6" s="1"/>
  <c r="V950" i="6"/>
  <c r="V951" i="6"/>
  <c r="V573" i="6"/>
  <c r="V572" i="6"/>
  <c r="W572" i="6" s="1"/>
  <c r="V486" i="6"/>
  <c r="V487" i="6"/>
  <c r="V1544" i="6"/>
  <c r="V1545" i="6"/>
  <c r="V1487" i="6"/>
  <c r="V1486" i="6"/>
  <c r="W1486" i="6" s="1"/>
  <c r="V1217" i="6"/>
  <c r="V1216" i="6"/>
  <c r="W1216" i="6" s="1"/>
  <c r="V1153" i="6"/>
  <c r="V1152" i="6"/>
  <c r="W1152" i="6" s="1"/>
  <c r="V1151" i="6"/>
  <c r="V1150" i="6"/>
  <c r="W1150" i="6" s="1"/>
  <c r="V906" i="6"/>
  <c r="V907" i="6"/>
  <c r="V245" i="6"/>
  <c r="V244" i="6"/>
  <c r="W244" i="6" s="1"/>
  <c r="V69" i="6"/>
  <c r="V68" i="6"/>
  <c r="W68" i="6" s="1"/>
  <c r="V277" i="6"/>
  <c r="V276" i="6"/>
  <c r="W276" i="6" s="1"/>
  <c r="V749" i="6"/>
  <c r="V748" i="6"/>
  <c r="W748" i="6" s="1"/>
  <c r="V467" i="6"/>
  <c r="V466" i="6"/>
  <c r="W466" i="6" s="1"/>
  <c r="V1672" i="6"/>
  <c r="V1673" i="6"/>
  <c r="V677" i="6"/>
  <c r="V676" i="6"/>
  <c r="W676" i="6" s="1"/>
  <c r="V1562" i="6"/>
  <c r="V1563" i="6"/>
  <c r="W1562" i="6" s="1"/>
  <c r="V148" i="6"/>
  <c r="V149" i="6"/>
  <c r="V1602" i="6"/>
  <c r="V1603" i="6"/>
  <c r="W1602" i="6" s="1"/>
  <c r="V354" i="6"/>
  <c r="V355" i="6"/>
  <c r="V412" i="6"/>
  <c r="V413" i="6"/>
  <c r="W412" i="6" s="1"/>
  <c r="V1655" i="6"/>
  <c r="V1654" i="6"/>
  <c r="W1654" i="6" s="1"/>
  <c r="V1223" i="6"/>
  <c r="V1222" i="6"/>
  <c r="W1222" i="6" s="1"/>
  <c r="V1009" i="6"/>
  <c r="V1008" i="6"/>
  <c r="W1008" i="6" s="1"/>
  <c r="V830" i="6"/>
  <c r="V831" i="6"/>
  <c r="W830" i="6" s="1"/>
  <c r="V1459" i="6"/>
  <c r="V1458" i="6"/>
  <c r="W1458" i="6" s="1"/>
  <c r="V1171" i="6"/>
  <c r="V1170" i="6"/>
  <c r="W1170" i="6" s="1"/>
  <c r="V256" i="6"/>
  <c r="V257" i="6"/>
  <c r="W256" i="6" s="1"/>
  <c r="V1211" i="6"/>
  <c r="V1210" i="6"/>
  <c r="W1210" i="6" s="1"/>
  <c r="V1104" i="6"/>
  <c r="V1105" i="6"/>
  <c r="V1072" i="6"/>
  <c r="V1073" i="6"/>
  <c r="V821" i="6"/>
  <c r="V820" i="6"/>
  <c r="W820" i="6" s="1"/>
  <c r="V511" i="6"/>
  <c r="V510" i="6"/>
  <c r="W510" i="6" s="1"/>
  <c r="V765" i="6"/>
  <c r="V764" i="6"/>
  <c r="W764" i="6" s="1"/>
  <c r="V533" i="6"/>
  <c r="V532" i="6"/>
  <c r="W532" i="6" s="1"/>
  <c r="V226" i="6"/>
  <c r="V227" i="6"/>
  <c r="V912" i="6"/>
  <c r="V913" i="6"/>
  <c r="W912" i="6" s="1"/>
  <c r="V565" i="6"/>
  <c r="V564" i="6"/>
  <c r="W564" i="6" s="1"/>
  <c r="V279" i="6"/>
  <c r="V278" i="6"/>
  <c r="W278" i="6" s="1"/>
  <c r="V1616" i="6"/>
  <c r="V1617" i="6"/>
  <c r="V1535" i="6"/>
  <c r="V1534" i="6"/>
  <c r="W1534" i="6" s="1"/>
  <c r="V1229" i="6"/>
  <c r="V1228" i="6"/>
  <c r="W1228" i="6" s="1"/>
  <c r="V1165" i="6"/>
  <c r="V1164" i="6"/>
  <c r="W1164" i="6" s="1"/>
  <c r="V1199" i="6"/>
  <c r="V1198" i="6"/>
  <c r="W1198" i="6" s="1"/>
  <c r="V947" i="6"/>
  <c r="V946" i="6"/>
  <c r="W946" i="6" s="1"/>
  <c r="V802" i="6"/>
  <c r="V803" i="6"/>
  <c r="V201" i="6"/>
  <c r="V200" i="6"/>
  <c r="W200" i="6" s="1"/>
  <c r="V513" i="6"/>
  <c r="V512" i="6"/>
  <c r="W512" i="6" s="1"/>
  <c r="V889" i="6"/>
  <c r="V888" i="6"/>
  <c r="W888" i="6" s="1"/>
  <c r="V729" i="6"/>
  <c r="V728" i="6"/>
  <c r="W728" i="6" s="1"/>
  <c r="V464" i="6"/>
  <c r="V465" i="6"/>
  <c r="W464" i="6" s="1"/>
  <c r="V1472" i="6"/>
  <c r="V1473" i="6"/>
  <c r="W1472" i="6" s="1"/>
  <c r="V704" i="6"/>
  <c r="V705" i="6"/>
  <c r="V630" i="6"/>
  <c r="V631" i="6"/>
  <c r="W630" i="6" s="1"/>
  <c r="V134" i="6"/>
  <c r="V135" i="6"/>
  <c r="W134" i="6" s="1"/>
  <c r="V652" i="6"/>
  <c r="V653" i="6"/>
  <c r="V648" i="6"/>
  <c r="V649" i="6"/>
  <c r="W648" i="6" s="1"/>
  <c r="V1639" i="6"/>
  <c r="V1638" i="6"/>
  <c r="W1638" i="6" s="1"/>
  <c r="V1207" i="6"/>
  <c r="V1206" i="6"/>
  <c r="W1206" i="6" s="1"/>
  <c r="V1002" i="6"/>
  <c r="V1003" i="6"/>
  <c r="V822" i="6"/>
  <c r="V823" i="6"/>
  <c r="V1453" i="6"/>
  <c r="V1452" i="6"/>
  <c r="W1452" i="6" s="1"/>
  <c r="V1155" i="6"/>
  <c r="V1154" i="6"/>
  <c r="W1154" i="6" s="1"/>
  <c r="V1445" i="6"/>
  <c r="V1444" i="6"/>
  <c r="W1444" i="6" s="1"/>
  <c r="V1131" i="6"/>
  <c r="V1130" i="6"/>
  <c r="W1130" i="6" s="1"/>
  <c r="V1094" i="6"/>
  <c r="V1095" i="6"/>
  <c r="V1043" i="6"/>
  <c r="V1042" i="6"/>
  <c r="W1042" i="6" s="1"/>
  <c r="V763" i="6"/>
  <c r="V762" i="6"/>
  <c r="W762" i="6" s="1"/>
  <c r="V923" i="6"/>
  <c r="V922" i="6"/>
  <c r="W922" i="6" s="1"/>
  <c r="V738" i="6"/>
  <c r="V739" i="6"/>
  <c r="V269" i="6"/>
  <c r="V268" i="6"/>
  <c r="W268" i="6" s="1"/>
  <c r="V955" i="6"/>
  <c r="V954" i="6"/>
  <c r="W954" i="6" s="1"/>
  <c r="V557" i="6"/>
  <c r="V556" i="6"/>
  <c r="W556" i="6" s="1"/>
  <c r="V470" i="6"/>
  <c r="V471" i="6"/>
  <c r="V185" i="6"/>
  <c r="V184" i="6"/>
  <c r="W184" i="6" s="1"/>
  <c r="V1583" i="6"/>
  <c r="V1582" i="6"/>
  <c r="W1582" i="6" s="1"/>
  <c r="V1241" i="6"/>
  <c r="V1240" i="6"/>
  <c r="W1240" i="6" s="1"/>
  <c r="V1177" i="6"/>
  <c r="V1176" i="6"/>
  <c r="W1176" i="6" s="1"/>
  <c r="V1247" i="6"/>
  <c r="V1246" i="6"/>
  <c r="W1246" i="6" s="1"/>
  <c r="V986" i="6"/>
  <c r="V987" i="6"/>
  <c r="W986" i="6" s="1"/>
  <c r="V826" i="6"/>
  <c r="V827" i="6"/>
  <c r="W826" i="6" s="1"/>
  <c r="V161" i="6"/>
  <c r="V160" i="6"/>
  <c r="W160" i="6" s="1"/>
  <c r="V919" i="6"/>
  <c r="V918" i="6"/>
  <c r="W918" i="6" s="1"/>
  <c r="V315" i="6"/>
  <c r="V314" i="6"/>
  <c r="W314" i="6" s="1"/>
  <c r="V809" i="6"/>
  <c r="V808" i="6"/>
  <c r="W808" i="6" s="1"/>
  <c r="V559" i="6"/>
  <c r="V558" i="6"/>
  <c r="W558" i="6" s="1"/>
  <c r="V689" i="6"/>
  <c r="V688" i="6"/>
  <c r="W688" i="6" s="1"/>
  <c r="V1361" i="6"/>
  <c r="V1360" i="6"/>
  <c r="W1360" i="6" s="1"/>
  <c r="V1271" i="6"/>
  <c r="V1270" i="6"/>
  <c r="V1363" i="6"/>
  <c r="V1362" i="6"/>
  <c r="V1554" i="6"/>
  <c r="V1555" i="6"/>
  <c r="W1554" i="6" s="1"/>
  <c r="V1703" i="6"/>
  <c r="V1702" i="6"/>
  <c r="X21" i="6"/>
  <c r="X19" i="6"/>
  <c r="X23" i="6"/>
  <c r="X9" i="6"/>
  <c r="X17" i="6"/>
  <c r="X15" i="6"/>
  <c r="X13" i="6"/>
  <c r="X11" i="6"/>
  <c r="K23" i="6"/>
  <c r="O23" i="6"/>
  <c r="G22" i="6"/>
  <c r="H23" i="6"/>
  <c r="L23" i="6"/>
  <c r="P23" i="6"/>
  <c r="Q23" i="6" s="1"/>
  <c r="I23" i="6"/>
  <c r="M23" i="6"/>
  <c r="J23" i="6"/>
  <c r="N23" i="6"/>
  <c r="G10" i="6"/>
  <c r="H11" i="6"/>
  <c r="L11" i="6"/>
  <c r="P11" i="6"/>
  <c r="Q11" i="6" s="1"/>
  <c r="I11" i="6"/>
  <c r="M11" i="6"/>
  <c r="J11" i="6"/>
  <c r="N11" i="6"/>
  <c r="K11" i="6"/>
  <c r="O11" i="6"/>
  <c r="J3" i="6"/>
  <c r="T3" i="6" s="1"/>
  <c r="N3" i="6"/>
  <c r="T2" i="6" s="1"/>
  <c r="G2" i="6"/>
  <c r="K3" i="6"/>
  <c r="U3" i="6" s="1"/>
  <c r="O3" i="6"/>
  <c r="U2" i="6" s="1"/>
  <c r="H3" i="6"/>
  <c r="R3" i="6" s="1"/>
  <c r="L3" i="6"/>
  <c r="R2" i="6" s="1"/>
  <c r="P3" i="6"/>
  <c r="Q3" i="6" s="1"/>
  <c r="I3" i="6"/>
  <c r="S3" i="6" s="1"/>
  <c r="M3" i="6"/>
  <c r="S2" i="6" s="1"/>
  <c r="J22" i="6"/>
  <c r="T22" i="6" s="1"/>
  <c r="N22" i="6"/>
  <c r="G23" i="6"/>
  <c r="K22" i="6"/>
  <c r="U22" i="6" s="1"/>
  <c r="O22" i="6"/>
  <c r="H22" i="6"/>
  <c r="R22" i="6" s="1"/>
  <c r="L22" i="6"/>
  <c r="P22" i="6"/>
  <c r="Q22" i="6" s="1"/>
  <c r="I22" i="6"/>
  <c r="M22" i="6"/>
  <c r="I18" i="6"/>
  <c r="M18" i="6"/>
  <c r="J18" i="6"/>
  <c r="N18" i="6"/>
  <c r="G19" i="6"/>
  <c r="K18" i="6"/>
  <c r="O18" i="6"/>
  <c r="H18" i="6"/>
  <c r="L18" i="6"/>
  <c r="P18" i="6"/>
  <c r="Q18" i="6" s="1"/>
  <c r="J14" i="6"/>
  <c r="N14" i="6"/>
  <c r="G15" i="6"/>
  <c r="K14" i="6"/>
  <c r="O14" i="6"/>
  <c r="H14" i="6"/>
  <c r="L14" i="6"/>
  <c r="P14" i="6"/>
  <c r="Q14" i="6" s="1"/>
  <c r="I14" i="6"/>
  <c r="M14" i="6"/>
  <c r="K10" i="6"/>
  <c r="O10" i="6"/>
  <c r="H10" i="6"/>
  <c r="L10" i="6"/>
  <c r="P10" i="6"/>
  <c r="Q10" i="6" s="1"/>
  <c r="I10" i="6"/>
  <c r="M10" i="6"/>
  <c r="S11" i="6" s="1"/>
  <c r="J10" i="6"/>
  <c r="T10" i="6" s="1"/>
  <c r="N10" i="6"/>
  <c r="G11" i="6"/>
  <c r="K6" i="6"/>
  <c r="O6" i="6"/>
  <c r="H6" i="6"/>
  <c r="L6" i="6"/>
  <c r="P6" i="6"/>
  <c r="Q6" i="6" s="1"/>
  <c r="I6" i="6"/>
  <c r="M6" i="6"/>
  <c r="J6" i="6"/>
  <c r="N6" i="6"/>
  <c r="G7" i="6"/>
  <c r="K15" i="6"/>
  <c r="O15" i="6"/>
  <c r="G14" i="6"/>
  <c r="H15" i="6"/>
  <c r="L15" i="6"/>
  <c r="P15" i="6"/>
  <c r="Q15" i="6" s="1"/>
  <c r="I15" i="6"/>
  <c r="M15" i="6"/>
  <c r="J15" i="6"/>
  <c r="N15" i="6"/>
  <c r="H21" i="6"/>
  <c r="L21" i="6"/>
  <c r="P21" i="6"/>
  <c r="Q21" i="6" s="1"/>
  <c r="G20" i="6"/>
  <c r="I21" i="6"/>
  <c r="M21" i="6"/>
  <c r="J21" i="6"/>
  <c r="N21" i="6"/>
  <c r="K21" i="6"/>
  <c r="O21" i="6"/>
  <c r="K13" i="6"/>
  <c r="O13" i="6"/>
  <c r="H13" i="6"/>
  <c r="L13" i="6"/>
  <c r="P13" i="6"/>
  <c r="Q13" i="6" s="1"/>
  <c r="G12" i="6"/>
  <c r="I13" i="6"/>
  <c r="M13" i="6"/>
  <c r="J13" i="6"/>
  <c r="N13" i="6"/>
  <c r="G8" i="6"/>
  <c r="I9" i="6"/>
  <c r="M9" i="6"/>
  <c r="J9" i="6"/>
  <c r="N9" i="6"/>
  <c r="K9" i="6"/>
  <c r="O9" i="6"/>
  <c r="L9" i="6"/>
  <c r="P9" i="6"/>
  <c r="Q9" i="6" s="1"/>
  <c r="H9" i="6"/>
  <c r="G4" i="6"/>
  <c r="I5" i="6"/>
  <c r="M5" i="6"/>
  <c r="J5" i="6"/>
  <c r="N5" i="6"/>
  <c r="K5" i="6"/>
  <c r="O5" i="6"/>
  <c r="L5" i="6"/>
  <c r="P5" i="6"/>
  <c r="Q5" i="6" s="1"/>
  <c r="H5" i="6"/>
  <c r="J19" i="6"/>
  <c r="N19" i="6"/>
  <c r="K19" i="6"/>
  <c r="O19" i="6"/>
  <c r="G18" i="6"/>
  <c r="H19" i="6"/>
  <c r="R19" i="6" s="1"/>
  <c r="L19" i="6"/>
  <c r="P19" i="6"/>
  <c r="Q19" i="6" s="1"/>
  <c r="I19" i="6"/>
  <c r="S19" i="6" s="1"/>
  <c r="M19" i="6"/>
  <c r="G6" i="6"/>
  <c r="H7" i="6"/>
  <c r="R7" i="6" s="1"/>
  <c r="L7" i="6"/>
  <c r="P7" i="6"/>
  <c r="Q7" i="6" s="1"/>
  <c r="I7" i="6"/>
  <c r="S7" i="6" s="1"/>
  <c r="M7" i="6"/>
  <c r="J7" i="6"/>
  <c r="N7" i="6"/>
  <c r="K7" i="6"/>
  <c r="O7" i="6"/>
  <c r="J17" i="6"/>
  <c r="N17" i="6"/>
  <c r="K17" i="6"/>
  <c r="O17" i="6"/>
  <c r="H17" i="6"/>
  <c r="L17" i="6"/>
  <c r="P17" i="6"/>
  <c r="Q17" i="6" s="1"/>
  <c r="M17" i="6"/>
  <c r="I17" i="6"/>
  <c r="G16" i="6"/>
  <c r="J20" i="6"/>
  <c r="T20" i="6" s="1"/>
  <c r="N20" i="6"/>
  <c r="K20" i="6"/>
  <c r="O20" i="6"/>
  <c r="H20" i="6"/>
  <c r="L20" i="6"/>
  <c r="P20" i="6"/>
  <c r="Q20" i="6" s="1"/>
  <c r="M20" i="6"/>
  <c r="G21" i="6"/>
  <c r="I20" i="6"/>
  <c r="H16" i="6"/>
  <c r="L16" i="6"/>
  <c r="P16" i="6"/>
  <c r="Q16" i="6" s="1"/>
  <c r="V16" i="6" s="1"/>
  <c r="I16" i="6"/>
  <c r="M16" i="6"/>
  <c r="G17" i="6"/>
  <c r="J16" i="6"/>
  <c r="N16" i="6"/>
  <c r="O16" i="6"/>
  <c r="K16" i="6"/>
  <c r="U16" i="6" s="1"/>
  <c r="I12" i="6"/>
  <c r="M12" i="6"/>
  <c r="G13" i="6"/>
  <c r="J12" i="6"/>
  <c r="N12" i="6"/>
  <c r="K12" i="6"/>
  <c r="O12" i="6"/>
  <c r="L12" i="6"/>
  <c r="P12" i="6"/>
  <c r="Q12" i="6" s="1"/>
  <c r="V12" i="6" s="1"/>
  <c r="H12" i="6"/>
  <c r="K8" i="6"/>
  <c r="O8" i="6"/>
  <c r="H8" i="6"/>
  <c r="L8" i="6"/>
  <c r="P8" i="6"/>
  <c r="Q8" i="6" s="1"/>
  <c r="I8" i="6"/>
  <c r="M8" i="6"/>
  <c r="G9" i="6"/>
  <c r="N8" i="6"/>
  <c r="J8" i="6"/>
  <c r="K4" i="6"/>
  <c r="O4" i="6"/>
  <c r="H4" i="6"/>
  <c r="L4" i="6"/>
  <c r="P4" i="6"/>
  <c r="Q4" i="6" s="1"/>
  <c r="I4" i="6"/>
  <c r="M4" i="6"/>
  <c r="G5" i="6"/>
  <c r="J4" i="6"/>
  <c r="T4" i="6" s="1"/>
  <c r="N4" i="6"/>
  <c r="C24" i="6"/>
  <c r="C25" i="6"/>
  <c r="C26" i="6"/>
  <c r="C27" i="6"/>
  <c r="C28" i="6"/>
  <c r="C29" i="6"/>
  <c r="E29" i="6"/>
  <c r="D29" i="6"/>
  <c r="E27" i="6"/>
  <c r="D27" i="6"/>
  <c r="E25" i="6"/>
  <c r="D25" i="6"/>
  <c r="W964" i="6" l="1"/>
  <c r="W1590" i="6"/>
  <c r="W1442" i="6"/>
  <c r="W1578" i="6"/>
  <c r="W1588" i="6"/>
  <c r="W46" i="6"/>
  <c r="W904" i="6"/>
  <c r="W222" i="6"/>
  <c r="W1200" i="6"/>
  <c r="W1678" i="6"/>
  <c r="W538" i="6"/>
  <c r="W206" i="6"/>
  <c r="W836" i="6"/>
  <c r="W1438" i="6"/>
  <c r="W1016" i="6"/>
  <c r="W1670" i="6"/>
  <c r="W344" i="6"/>
  <c r="W588" i="6"/>
  <c r="W1420" i="6"/>
  <c r="W444" i="6"/>
  <c r="W316" i="6"/>
  <c r="W1166" i="6"/>
  <c r="W1236" i="6"/>
  <c r="W176" i="6"/>
  <c r="W758" i="6"/>
  <c r="W216" i="6"/>
  <c r="W750" i="6"/>
  <c r="W788" i="6"/>
  <c r="W1034" i="6"/>
  <c r="W672" i="6"/>
  <c r="W1040" i="6"/>
  <c r="W1158" i="6"/>
  <c r="W102" i="6"/>
  <c r="W938" i="6"/>
  <c r="W1440" i="6"/>
  <c r="W732" i="6"/>
  <c r="W552" i="6"/>
  <c r="W1136" i="6"/>
  <c r="W948" i="6"/>
  <c r="W508" i="6"/>
  <c r="W880" i="6"/>
  <c r="W1226" i="6"/>
  <c r="W1056" i="6"/>
  <c r="W838" i="6"/>
  <c r="W1238" i="6"/>
  <c r="W1364" i="6"/>
  <c r="W1762" i="6"/>
  <c r="W1592" i="6"/>
  <c r="W792" i="6"/>
  <c r="W202" i="6"/>
  <c r="W1172" i="6"/>
  <c r="W1566" i="6"/>
  <c r="W548" i="6"/>
  <c r="W436" i="6"/>
  <c r="W1178" i="6"/>
  <c r="W1494" i="6"/>
  <c r="W1428" i="6"/>
  <c r="W1508" i="6"/>
  <c r="W1594" i="6"/>
  <c r="W60" i="6"/>
  <c r="W158" i="6"/>
  <c r="V22" i="6"/>
  <c r="W1328" i="6"/>
  <c r="W1460" i="6"/>
  <c r="W1538" i="6"/>
  <c r="W82" i="6"/>
  <c r="W1752" i="6"/>
  <c r="W1620" i="6"/>
  <c r="W608" i="6"/>
  <c r="W936" i="6"/>
  <c r="W296" i="6"/>
  <c r="W448" i="6"/>
  <c r="W358" i="6"/>
  <c r="W1492" i="6"/>
  <c r="W1368" i="6"/>
  <c r="W1322" i="6"/>
  <c r="W1298" i="6"/>
  <c r="W438" i="6"/>
  <c r="W1570" i="6"/>
  <c r="W96" i="6"/>
  <c r="W1466" i="6"/>
  <c r="W1730" i="6"/>
  <c r="W1276" i="6"/>
  <c r="W602" i="6"/>
  <c r="W1754" i="6"/>
  <c r="W596" i="6"/>
  <c r="W1596" i="6"/>
  <c r="W1766" i="6"/>
  <c r="W1610" i="6"/>
  <c r="W1268" i="6"/>
  <c r="W390" i="6"/>
  <c r="W308" i="6"/>
  <c r="W606" i="6"/>
  <c r="W1624" i="6"/>
  <c r="W1358" i="6"/>
  <c r="W618" i="6"/>
  <c r="W352" i="6"/>
  <c r="W306" i="6"/>
  <c r="W1792" i="6"/>
  <c r="W644" i="6"/>
  <c r="W302" i="6"/>
  <c r="W622" i="6"/>
  <c r="W1744" i="6"/>
  <c r="W640" i="6"/>
  <c r="W594" i="6"/>
  <c r="W1344" i="6"/>
  <c r="W114" i="6"/>
  <c r="W1758" i="6"/>
  <c r="W620" i="6"/>
  <c r="W338" i="6"/>
  <c r="W1718" i="6"/>
  <c r="W1292" i="6"/>
  <c r="W432" i="6"/>
  <c r="W1546" i="6"/>
  <c r="W1784" i="6"/>
  <c r="V19" i="6"/>
  <c r="W1372" i="6"/>
  <c r="W378" i="6"/>
  <c r="W430" i="6"/>
  <c r="W1080" i="6"/>
  <c r="W862" i="6"/>
  <c r="W1124" i="6"/>
  <c r="W174" i="6"/>
  <c r="W1714" i="6"/>
  <c r="W1482" i="6"/>
  <c r="W1350" i="6"/>
  <c r="W1310" i="6"/>
  <c r="W166" i="6"/>
  <c r="W714" i="6"/>
  <c r="W252" i="6"/>
  <c r="W1304" i="6"/>
  <c r="W1780" i="6"/>
  <c r="W1778" i="6"/>
  <c r="W1772" i="6"/>
  <c r="W1760" i="6"/>
  <c r="W1636" i="6"/>
  <c r="W874" i="6"/>
  <c r="W916" i="6"/>
  <c r="W236" i="6"/>
  <c r="W315" i="6"/>
  <c r="Y315" i="6" s="1"/>
  <c r="Y314" i="6"/>
  <c r="W1583" i="6"/>
  <c r="Y1583" i="6" s="1"/>
  <c r="Y1582" i="6"/>
  <c r="W513" i="6"/>
  <c r="Y513" i="6" s="1"/>
  <c r="Y512" i="6"/>
  <c r="W1229" i="6"/>
  <c r="Y1229" i="6" s="1"/>
  <c r="AD1229" i="6" s="1"/>
  <c r="Y1228" i="6"/>
  <c r="W821" i="6"/>
  <c r="Y821" i="6" s="1"/>
  <c r="Y820" i="6"/>
  <c r="W257" i="6"/>
  <c r="Y257" i="6" s="1"/>
  <c r="Y256" i="6"/>
  <c r="W1009" i="6"/>
  <c r="Y1009" i="6" s="1"/>
  <c r="Y1008" i="6"/>
  <c r="W1655" i="6"/>
  <c r="Y1655" i="6" s="1"/>
  <c r="Y1654" i="6"/>
  <c r="W467" i="6"/>
  <c r="Y467" i="6" s="1"/>
  <c r="Y466" i="6"/>
  <c r="W277" i="6"/>
  <c r="Y277" i="6" s="1"/>
  <c r="Y276" i="6"/>
  <c r="W245" i="6"/>
  <c r="Y245" i="6" s="1"/>
  <c r="Y244" i="6"/>
  <c r="W1151" i="6"/>
  <c r="Y1151" i="6" s="1"/>
  <c r="Y1150" i="6"/>
  <c r="W1217" i="6"/>
  <c r="Y1217" i="6" s="1"/>
  <c r="Y1216" i="6"/>
  <c r="W573" i="6"/>
  <c r="Y573" i="6" s="1"/>
  <c r="Y572" i="6"/>
  <c r="Y194" i="6"/>
  <c r="W195" i="6"/>
  <c r="Y195" i="6" s="1"/>
  <c r="W901" i="6"/>
  <c r="Y901" i="6" s="1"/>
  <c r="Y900" i="6"/>
  <c r="W1039" i="6"/>
  <c r="Y1039" i="6" s="1"/>
  <c r="Y1038" i="6"/>
  <c r="W587" i="6"/>
  <c r="Y587" i="6" s="1"/>
  <c r="Y586" i="6"/>
  <c r="W1677" i="6"/>
  <c r="Y1677" i="6" s="1"/>
  <c r="Y1676" i="6"/>
  <c r="Y1448" i="6"/>
  <c r="W1449" i="6"/>
  <c r="Y1449" i="6" s="1"/>
  <c r="W721" i="6"/>
  <c r="Y721" i="6" s="1"/>
  <c r="Y720" i="6"/>
  <c r="W489" i="6"/>
  <c r="Y489" i="6" s="1"/>
  <c r="Y488" i="6"/>
  <c r="W819" i="6"/>
  <c r="Y819" i="6" s="1"/>
  <c r="Y818" i="6"/>
  <c r="W1231" i="6"/>
  <c r="Y1231" i="6" s="1"/>
  <c r="Y1230" i="6"/>
  <c r="W1253" i="6"/>
  <c r="Y1253" i="6" s="1"/>
  <c r="AD1253" i="6" s="1"/>
  <c r="Y1252" i="6"/>
  <c r="Y192" i="6"/>
  <c r="W193" i="6"/>
  <c r="Y193" i="6" s="1"/>
  <c r="W813" i="6"/>
  <c r="Y813" i="6" s="1"/>
  <c r="Y812" i="6"/>
  <c r="W781" i="6"/>
  <c r="Y781" i="6" s="1"/>
  <c r="Y780" i="6"/>
  <c r="W853" i="6"/>
  <c r="Y853" i="6" s="1"/>
  <c r="Y852" i="6"/>
  <c r="Y988" i="6"/>
  <c r="W989" i="6"/>
  <c r="Y989" i="6" s="1"/>
  <c r="W1011" i="6"/>
  <c r="Y1011" i="6" s="1"/>
  <c r="Y1010" i="6"/>
  <c r="W157" i="6"/>
  <c r="Y157" i="6" s="1"/>
  <c r="Y156" i="6"/>
  <c r="W251" i="6"/>
  <c r="Y251" i="6" s="1"/>
  <c r="Y250" i="6"/>
  <c r="W327" i="6"/>
  <c r="Y327" i="6" s="1"/>
  <c r="Y326" i="6"/>
  <c r="W1465" i="6"/>
  <c r="Y1465" i="6" s="1"/>
  <c r="Y1464" i="6"/>
  <c r="W1315" i="6"/>
  <c r="Y1315" i="6" s="1"/>
  <c r="Y1314" i="6"/>
  <c r="W655" i="6"/>
  <c r="Y655" i="6" s="1"/>
  <c r="Y654" i="6"/>
  <c r="W713" i="6"/>
  <c r="Y713" i="6" s="1"/>
  <c r="Y712" i="6"/>
  <c r="Y110" i="6"/>
  <c r="W111" i="6"/>
  <c r="Y111" i="6" s="1"/>
  <c r="W1735" i="6"/>
  <c r="Y1735" i="6" s="1"/>
  <c r="Y1734" i="6"/>
  <c r="W643" i="6"/>
  <c r="Y643" i="6" s="1"/>
  <c r="Y642" i="6"/>
  <c r="W1291" i="6"/>
  <c r="Y1291" i="6" s="1"/>
  <c r="Y1290" i="6"/>
  <c r="W1705" i="6"/>
  <c r="Y1705" i="6" s="1"/>
  <c r="Y1704" i="6"/>
  <c r="AD1704" i="6" s="1"/>
  <c r="Y674" i="6"/>
  <c r="W675" i="6"/>
  <c r="Y675" i="6" s="1"/>
  <c r="W1533" i="6"/>
  <c r="Y1533" i="6" s="1"/>
  <c r="Y1532" i="6"/>
  <c r="W265" i="6"/>
  <c r="Y265" i="6" s="1"/>
  <c r="Y264" i="6"/>
  <c r="W1799" i="6"/>
  <c r="Y1799" i="6" s="1"/>
  <c r="Y1798" i="6"/>
  <c r="W145" i="6"/>
  <c r="Y145" i="6" s="1"/>
  <c r="Y144" i="6"/>
  <c r="W1501" i="6"/>
  <c r="Y1501" i="6" s="1"/>
  <c r="Y1500" i="6"/>
  <c r="W117" i="6"/>
  <c r="Y117" i="6" s="1"/>
  <c r="Y116" i="6"/>
  <c r="W301" i="6"/>
  <c r="Y301" i="6" s="1"/>
  <c r="Y300" i="6"/>
  <c r="W141" i="6"/>
  <c r="Y141" i="6" s="1"/>
  <c r="Y140" i="6"/>
  <c r="W1367" i="6"/>
  <c r="Y1367" i="6" s="1"/>
  <c r="Y1366" i="6"/>
  <c r="W1777" i="6"/>
  <c r="Y1777" i="6" s="1"/>
  <c r="Y1776" i="6"/>
  <c r="W1285" i="6"/>
  <c r="Y1285" i="6" s="1"/>
  <c r="AD1285" i="6" s="1"/>
  <c r="Y1284" i="6"/>
  <c r="W341" i="6"/>
  <c r="Y341" i="6" s="1"/>
  <c r="Y340" i="6"/>
  <c r="Y960" i="6"/>
  <c r="W961" i="6"/>
  <c r="Y961" i="6" s="1"/>
  <c r="W725" i="6"/>
  <c r="Y725" i="6" s="1"/>
  <c r="Y724" i="6"/>
  <c r="W497" i="6"/>
  <c r="Y497" i="6" s="1"/>
  <c r="Y496" i="6"/>
  <c r="W1029" i="6"/>
  <c r="Y1029" i="6" s="1"/>
  <c r="Y1028" i="6"/>
  <c r="W1193" i="6"/>
  <c r="Y1193" i="6" s="1"/>
  <c r="Y1192" i="6"/>
  <c r="W1647" i="6"/>
  <c r="Y1647" i="6" s="1"/>
  <c r="Y1646" i="6"/>
  <c r="W351" i="6"/>
  <c r="Y351" i="6" s="1"/>
  <c r="Y350" i="6"/>
  <c r="Y970" i="6"/>
  <c r="W971" i="6"/>
  <c r="Y971" i="6" s="1"/>
  <c r="W757" i="6"/>
  <c r="Y757" i="6" s="1"/>
  <c r="Y756" i="6"/>
  <c r="W805" i="6"/>
  <c r="Y805" i="6" s="1"/>
  <c r="Y804" i="6"/>
  <c r="W1103" i="6"/>
  <c r="Y1103" i="6" s="1"/>
  <c r="Y1102" i="6"/>
  <c r="W1051" i="6"/>
  <c r="Y1051" i="6" s="1"/>
  <c r="AD1051" i="6" s="1"/>
  <c r="Y1050" i="6"/>
  <c r="Y1496" i="6"/>
  <c r="W1497" i="6"/>
  <c r="Y1497" i="6" s="1"/>
  <c r="Y1044" i="6"/>
  <c r="W1045" i="6"/>
  <c r="Y1045" i="6" s="1"/>
  <c r="W1665" i="6"/>
  <c r="Y1665" i="6" s="1"/>
  <c r="Y1664" i="6"/>
  <c r="W1683" i="6"/>
  <c r="Y1683" i="6" s="1"/>
  <c r="Y1682" i="6"/>
  <c r="W745" i="6"/>
  <c r="Y745" i="6" s="1"/>
  <c r="Y744" i="6"/>
  <c r="W545" i="6"/>
  <c r="Y545" i="6" s="1"/>
  <c r="Y544" i="6"/>
  <c r="W1245" i="6"/>
  <c r="Y1245" i="6" s="1"/>
  <c r="Y1244" i="6"/>
  <c r="W231" i="6"/>
  <c r="Y231" i="6" s="1"/>
  <c r="Y230" i="6"/>
  <c r="W775" i="6"/>
  <c r="Y775" i="6" s="1"/>
  <c r="Y774" i="6"/>
  <c r="W273" i="6"/>
  <c r="Y273" i="6" s="1"/>
  <c r="Y272" i="6"/>
  <c r="W801" i="6"/>
  <c r="Y801" i="6" s="1"/>
  <c r="Y800" i="6"/>
  <c r="W885" i="6"/>
  <c r="Y885" i="6" s="1"/>
  <c r="Y884" i="6"/>
  <c r="W1053" i="6"/>
  <c r="Y1053" i="6" s="1"/>
  <c r="Y1052" i="6"/>
  <c r="W1037" i="6"/>
  <c r="Y1037" i="6" s="1"/>
  <c r="Y1036" i="6"/>
  <c r="Y1560" i="6"/>
  <c r="W1561" i="6"/>
  <c r="Y1561" i="6" s="1"/>
  <c r="W451" i="6"/>
  <c r="Y451" i="6" s="1"/>
  <c r="Y450" i="6"/>
  <c r="AD450" i="6" s="1"/>
  <c r="W575" i="6"/>
  <c r="Y575" i="6" s="1"/>
  <c r="Y574" i="6"/>
  <c r="W481" i="6"/>
  <c r="Y481" i="6" s="1"/>
  <c r="Y480" i="6"/>
  <c r="W1215" i="6"/>
  <c r="Y1215" i="6" s="1"/>
  <c r="Y1214" i="6"/>
  <c r="W1233" i="6"/>
  <c r="Y1233" i="6" s="1"/>
  <c r="Y1232" i="6"/>
  <c r="Y282" i="6"/>
  <c r="W283" i="6"/>
  <c r="Y283" i="6" s="1"/>
  <c r="W773" i="6"/>
  <c r="Y773" i="6" s="1"/>
  <c r="Y772" i="6"/>
  <c r="W457" i="6"/>
  <c r="Y457" i="6" s="1"/>
  <c r="Y456" i="6"/>
  <c r="W407" i="6"/>
  <c r="Y407" i="6" s="1"/>
  <c r="Y406" i="6"/>
  <c r="W737" i="6"/>
  <c r="Y737" i="6" s="1"/>
  <c r="Y736" i="6"/>
  <c r="W529" i="6"/>
  <c r="Y529" i="6" s="1"/>
  <c r="Y528" i="6"/>
  <c r="W1141" i="6"/>
  <c r="Y1141" i="6" s="1"/>
  <c r="Y1140" i="6"/>
  <c r="W877" i="6"/>
  <c r="Y877" i="6" s="1"/>
  <c r="Y876" i="6"/>
  <c r="W493" i="6"/>
  <c r="Y493" i="6" s="1"/>
  <c r="AD493" i="6" s="1"/>
  <c r="Y492" i="6"/>
  <c r="W833" i="6"/>
  <c r="Y833" i="6" s="1"/>
  <c r="Y832" i="6"/>
  <c r="W1139" i="6"/>
  <c r="Y1139" i="6" s="1"/>
  <c r="Y1138" i="6"/>
  <c r="W1191" i="6"/>
  <c r="Y1191" i="6" s="1"/>
  <c r="Y1190" i="6"/>
  <c r="W425" i="6"/>
  <c r="Y425" i="6" s="1"/>
  <c r="Y424" i="6"/>
  <c r="W1659" i="6"/>
  <c r="Y1659" i="6" s="1"/>
  <c r="Y1658" i="6"/>
  <c r="Y636" i="6"/>
  <c r="W637" i="6"/>
  <c r="Y637" i="6" s="1"/>
  <c r="Y1528" i="6"/>
  <c r="W1529" i="6"/>
  <c r="Y1529" i="6" s="1"/>
  <c r="W1669" i="6"/>
  <c r="Y1669" i="6" s="1"/>
  <c r="Y1668" i="6"/>
  <c r="Y30" i="6"/>
  <c r="W31" i="6"/>
  <c r="Y31" i="6" s="1"/>
  <c r="W129" i="6"/>
  <c r="Y129" i="6" s="1"/>
  <c r="Y128" i="6"/>
  <c r="W1775" i="6"/>
  <c r="Y1775" i="6" s="1"/>
  <c r="Y1774" i="6"/>
  <c r="W1741" i="6"/>
  <c r="Y1741" i="6" s="1"/>
  <c r="Y1740" i="6"/>
  <c r="Y1380" i="6"/>
  <c r="W1381" i="6"/>
  <c r="Y1381" i="6" s="1"/>
  <c r="W1565" i="6"/>
  <c r="Y1565" i="6" s="1"/>
  <c r="Y1564" i="6"/>
  <c r="AD1564" i="6" s="1"/>
  <c r="W293" i="6"/>
  <c r="Y293" i="6" s="1"/>
  <c r="Y292" i="6"/>
  <c r="W1743" i="6"/>
  <c r="Y1743" i="6" s="1"/>
  <c r="AD1743" i="6" s="1"/>
  <c r="Y1742" i="6"/>
  <c r="W415" i="6"/>
  <c r="Y415" i="6" s="1"/>
  <c r="Y414" i="6"/>
  <c r="W681" i="6"/>
  <c r="Y681" i="6" s="1"/>
  <c r="Y680" i="6"/>
  <c r="W1693" i="6"/>
  <c r="Y1693" i="6" s="1"/>
  <c r="Y1692" i="6"/>
  <c r="Y1498" i="6"/>
  <c r="W1499" i="6"/>
  <c r="Y1499" i="6" s="1"/>
  <c r="Y132" i="6"/>
  <c r="W133" i="6"/>
  <c r="Y133" i="6" s="1"/>
  <c r="W1523" i="6"/>
  <c r="Y1523" i="6" s="1"/>
  <c r="Y1522" i="6"/>
  <c r="W409" i="6"/>
  <c r="Y409" i="6" s="1"/>
  <c r="Y408" i="6"/>
  <c r="Y368" i="6"/>
  <c r="W369" i="6"/>
  <c r="Y369" i="6" s="1"/>
  <c r="W291" i="6"/>
  <c r="Y291" i="6" s="1"/>
  <c r="Y290" i="6"/>
  <c r="W397" i="6"/>
  <c r="Y397" i="6" s="1"/>
  <c r="Y396" i="6"/>
  <c r="W263" i="6"/>
  <c r="Y263" i="6" s="1"/>
  <c r="Y262" i="6"/>
  <c r="W583" i="6"/>
  <c r="Y583" i="6" s="1"/>
  <c r="Y582" i="6"/>
  <c r="Y1626" i="6"/>
  <c r="W1627" i="6"/>
  <c r="Y1627" i="6" s="1"/>
  <c r="W1787" i="6"/>
  <c r="Y1787" i="6" s="1"/>
  <c r="Y1786" i="6"/>
  <c r="W695" i="6"/>
  <c r="Y695" i="6" s="1"/>
  <c r="Y694" i="6"/>
  <c r="W1709" i="6"/>
  <c r="Y1709" i="6" s="1"/>
  <c r="Y1708" i="6"/>
  <c r="W91" i="6"/>
  <c r="Y91" i="6" s="1"/>
  <c r="Y90" i="6"/>
  <c r="W1515" i="6"/>
  <c r="Y1515" i="6" s="1"/>
  <c r="Y1514" i="6"/>
  <c r="W741" i="6"/>
  <c r="Y741" i="6" s="1"/>
  <c r="Y740" i="6"/>
  <c r="Y504" i="6"/>
  <c r="W505" i="6"/>
  <c r="Y505" i="6" s="1"/>
  <c r="W1023" i="6"/>
  <c r="Y1023" i="6" s="1"/>
  <c r="Y1022" i="6"/>
  <c r="W1209" i="6"/>
  <c r="Y1209" i="6" s="1"/>
  <c r="Y1208" i="6"/>
  <c r="W453" i="6"/>
  <c r="Y453" i="6" s="1"/>
  <c r="Y452" i="6"/>
  <c r="W67" i="6"/>
  <c r="Y67" i="6" s="1"/>
  <c r="Y66" i="6"/>
  <c r="W785" i="6"/>
  <c r="Y785" i="6" s="1"/>
  <c r="Y784" i="6"/>
  <c r="W869" i="6"/>
  <c r="Y869" i="6" s="1"/>
  <c r="Y868" i="6"/>
  <c r="Y996" i="6"/>
  <c r="W997" i="6"/>
  <c r="Y997" i="6" s="1"/>
  <c r="W1641" i="6"/>
  <c r="Y1641" i="6" s="1"/>
  <c r="Y1640" i="6"/>
  <c r="Y286" i="6"/>
  <c r="W287" i="6"/>
  <c r="Y287" i="6" s="1"/>
  <c r="W1727" i="6"/>
  <c r="Y1727" i="6" s="1"/>
  <c r="Y1726" i="6"/>
  <c r="W669" i="6"/>
  <c r="Y669" i="6" s="1"/>
  <c r="Y668" i="6"/>
  <c r="W1689" i="6"/>
  <c r="Y1689" i="6" s="1"/>
  <c r="AD1689" i="6" s="1"/>
  <c r="Y1688" i="6"/>
  <c r="W769" i="6"/>
  <c r="Y769" i="6" s="1"/>
  <c r="Y768" i="6"/>
  <c r="W349" i="6"/>
  <c r="Y349" i="6" s="1"/>
  <c r="Y348" i="6"/>
  <c r="Y866" i="6"/>
  <c r="W867" i="6"/>
  <c r="Y867" i="6" s="1"/>
  <c r="W1133" i="6"/>
  <c r="Y1133" i="6" s="1"/>
  <c r="Y1132" i="6"/>
  <c r="W1261" i="6"/>
  <c r="Y1261" i="6" s="1"/>
  <c r="Y1260" i="6"/>
  <c r="W225" i="6"/>
  <c r="Y225" i="6" s="1"/>
  <c r="Y224" i="6"/>
  <c r="Y844" i="6"/>
  <c r="W845" i="6"/>
  <c r="Y845" i="6" s="1"/>
  <c r="W477" i="6"/>
  <c r="Y477" i="6" s="1"/>
  <c r="AD477" i="6" s="1"/>
  <c r="Y476" i="6"/>
  <c r="W865" i="6"/>
  <c r="Y865" i="6" s="1"/>
  <c r="Y864" i="6"/>
  <c r="W959" i="6"/>
  <c r="Y959" i="6" s="1"/>
  <c r="Y958" i="6"/>
  <c r="W39" i="6"/>
  <c r="Y39" i="6" s="1"/>
  <c r="Y38" i="6"/>
  <c r="Y1014" i="6"/>
  <c r="W1015" i="6"/>
  <c r="Y1015" i="6" s="1"/>
  <c r="W325" i="6"/>
  <c r="Y325" i="6" s="1"/>
  <c r="Y324" i="6"/>
  <c r="W687" i="6"/>
  <c r="Y687" i="6" s="1"/>
  <c r="Y686" i="6"/>
  <c r="W1415" i="6"/>
  <c r="Y1415" i="6" s="1"/>
  <c r="Y1414" i="6"/>
  <c r="W717" i="6"/>
  <c r="Y717" i="6" s="1"/>
  <c r="Y716" i="6"/>
  <c r="W521" i="6"/>
  <c r="Y521" i="6" s="1"/>
  <c r="Y520" i="6"/>
  <c r="Y842" i="6"/>
  <c r="W843" i="6"/>
  <c r="Y843" i="6" s="1"/>
  <c r="W1249" i="6"/>
  <c r="Y1249" i="6" s="1"/>
  <c r="Y1248" i="6"/>
  <c r="W817" i="6"/>
  <c r="Y817" i="6" s="1"/>
  <c r="Y816" i="6"/>
  <c r="W1163" i="6"/>
  <c r="Y1163" i="6" s="1"/>
  <c r="Y1162" i="6"/>
  <c r="W807" i="6"/>
  <c r="Y807" i="6" s="1"/>
  <c r="Y806" i="6"/>
  <c r="W1175" i="6"/>
  <c r="Y1175" i="6" s="1"/>
  <c r="Y1174" i="6"/>
  <c r="W389" i="6"/>
  <c r="Y389" i="6" s="1"/>
  <c r="Y388" i="6"/>
  <c r="W1635" i="6"/>
  <c r="Y1635" i="6" s="1"/>
  <c r="Y1634" i="6"/>
  <c r="W331" i="6"/>
  <c r="Y331" i="6" s="1"/>
  <c r="Y330" i="6"/>
  <c r="W1521" i="6"/>
  <c r="Y1521" i="6" s="1"/>
  <c r="Y1520" i="6"/>
  <c r="W753" i="6"/>
  <c r="Y753" i="6" s="1"/>
  <c r="Y752" i="6"/>
  <c r="W343" i="6"/>
  <c r="Y343" i="6" s="1"/>
  <c r="Y342" i="6"/>
  <c r="W1157" i="6"/>
  <c r="Y1157" i="6" s="1"/>
  <c r="Y1156" i="6"/>
  <c r="W1503" i="6"/>
  <c r="Y1503" i="6" s="1"/>
  <c r="Y1502" i="6"/>
  <c r="Y210" i="6"/>
  <c r="W211" i="6"/>
  <c r="Y211" i="6" s="1"/>
  <c r="Y920" i="6"/>
  <c r="W921" i="6"/>
  <c r="Y921" i="6" s="1"/>
  <c r="W517" i="6"/>
  <c r="Y517" i="6" s="1"/>
  <c r="Y516" i="6"/>
  <c r="W897" i="6"/>
  <c r="Y897" i="6" s="1"/>
  <c r="Y896" i="6"/>
  <c r="Y1114" i="6"/>
  <c r="W1115" i="6"/>
  <c r="Y1115" i="6" s="1"/>
  <c r="W1203" i="6"/>
  <c r="Y1203" i="6" s="1"/>
  <c r="Y1202" i="6"/>
  <c r="W847" i="6"/>
  <c r="Y847" i="6" s="1"/>
  <c r="Y846" i="6"/>
  <c r="W1255" i="6"/>
  <c r="Y1255" i="6" s="1"/>
  <c r="Y1254" i="6"/>
  <c r="W605" i="6"/>
  <c r="Y605" i="6" s="1"/>
  <c r="Y604" i="6"/>
  <c r="W75" i="6"/>
  <c r="Y75" i="6" s="1"/>
  <c r="Y74" i="6"/>
  <c r="W1601" i="6"/>
  <c r="Y1601" i="6" s="1"/>
  <c r="Y1600" i="6"/>
  <c r="Y1326" i="6"/>
  <c r="W1327" i="6"/>
  <c r="Y1327" i="6" s="1"/>
  <c r="W363" i="6"/>
  <c r="Y363" i="6" s="1"/>
  <c r="Y362" i="6"/>
  <c r="W443" i="6"/>
  <c r="Y443" i="6" s="1"/>
  <c r="Y442" i="6"/>
  <c r="W671" i="6"/>
  <c r="Y671" i="6" s="1"/>
  <c r="Y670" i="6"/>
  <c r="W1795" i="6"/>
  <c r="Y1795" i="6" s="1"/>
  <c r="Y1794" i="6"/>
  <c r="W87" i="6"/>
  <c r="Y87" i="6" s="1"/>
  <c r="Y86" i="6"/>
  <c r="W1739" i="6"/>
  <c r="Y1739" i="6" s="1"/>
  <c r="Y1738" i="6"/>
  <c r="W1707" i="6"/>
  <c r="Y1707" i="6" s="1"/>
  <c r="Y1706" i="6"/>
  <c r="W1507" i="6"/>
  <c r="Y1507" i="6" s="1"/>
  <c r="Y1506" i="6"/>
  <c r="W403" i="6"/>
  <c r="Y403" i="6" s="1"/>
  <c r="Y402" i="6"/>
  <c r="W37" i="6"/>
  <c r="Y37" i="6" s="1"/>
  <c r="Y36" i="6"/>
  <c r="W1675" i="6"/>
  <c r="Y1675" i="6" s="1"/>
  <c r="Y1674" i="6"/>
  <c r="W139" i="6"/>
  <c r="Y139" i="6" s="1"/>
  <c r="Y138" i="6"/>
  <c r="W1733" i="6"/>
  <c r="Y1733" i="6" s="1"/>
  <c r="Y1732" i="6"/>
  <c r="W1517" i="6"/>
  <c r="Y1517" i="6" s="1"/>
  <c r="Y1516" i="6"/>
  <c r="Y650" i="6"/>
  <c r="W651" i="6"/>
  <c r="Y651" i="6" s="1"/>
  <c r="W147" i="6"/>
  <c r="Y147" i="6" s="1"/>
  <c r="Y146" i="6"/>
  <c r="Y426" i="6"/>
  <c r="W427" i="6"/>
  <c r="Y427" i="6" s="1"/>
  <c r="W1747" i="6"/>
  <c r="Y1747" i="6" s="1"/>
  <c r="Y1746" i="6"/>
  <c r="W153" i="6"/>
  <c r="Y153" i="6" s="1"/>
  <c r="Y152" i="6"/>
  <c r="W1605" i="6"/>
  <c r="Y1605" i="6" s="1"/>
  <c r="Y1604" i="6"/>
  <c r="Y658" i="6"/>
  <c r="W659" i="6"/>
  <c r="Y659" i="6" s="1"/>
  <c r="W395" i="6"/>
  <c r="Y395" i="6" s="1"/>
  <c r="Y394" i="6"/>
  <c r="Y376" i="6"/>
  <c r="W377" i="6"/>
  <c r="Y377" i="6" s="1"/>
  <c r="Y944" i="6"/>
  <c r="W945" i="6"/>
  <c r="Y945" i="6" s="1"/>
  <c r="W483" i="6"/>
  <c r="Y483" i="6" s="1"/>
  <c r="Y482" i="6"/>
  <c r="W65" i="6"/>
  <c r="Y65" i="6" s="1"/>
  <c r="Y64" i="6"/>
  <c r="Y956" i="6"/>
  <c r="W957" i="6"/>
  <c r="Y957" i="6" s="1"/>
  <c r="W1161" i="6"/>
  <c r="Y1161" i="6" s="1"/>
  <c r="Y1160" i="6"/>
  <c r="W1519" i="6"/>
  <c r="Y1519" i="6" s="1"/>
  <c r="Y1518" i="6"/>
  <c r="W281" i="6"/>
  <c r="Y281" i="6" s="1"/>
  <c r="Y280" i="6"/>
  <c r="W893" i="6"/>
  <c r="Y893" i="6" s="1"/>
  <c r="Y892" i="6"/>
  <c r="W569" i="6"/>
  <c r="Y569" i="6" s="1"/>
  <c r="Y568" i="6"/>
  <c r="W1411" i="6"/>
  <c r="Y1411" i="6" s="1"/>
  <c r="Y1410" i="6"/>
  <c r="W1425" i="6"/>
  <c r="Y1425" i="6" s="1"/>
  <c r="Y1424" i="6"/>
  <c r="Y940" i="6"/>
  <c r="W941" i="6"/>
  <c r="Y941" i="6" s="1"/>
  <c r="W1575" i="6"/>
  <c r="Y1575" i="6" s="1"/>
  <c r="Y1574" i="6"/>
  <c r="W335" i="6"/>
  <c r="Y335" i="6" s="1"/>
  <c r="Y334" i="6"/>
  <c r="W567" i="6"/>
  <c r="Y567" i="6" s="1"/>
  <c r="Y566" i="6"/>
  <c r="W473" i="6"/>
  <c r="Y473" i="6" s="1"/>
  <c r="Y472" i="6"/>
  <c r="W1135" i="6"/>
  <c r="Y1135" i="6" s="1"/>
  <c r="Y1134" i="6"/>
  <c r="W1213" i="6"/>
  <c r="Y1213" i="6" s="1"/>
  <c r="Y1212" i="6"/>
  <c r="Y1480" i="6"/>
  <c r="W1481" i="6"/>
  <c r="Y1481" i="6" s="1"/>
  <c r="W531" i="6"/>
  <c r="Y531" i="6" s="1"/>
  <c r="Y530" i="6"/>
  <c r="W191" i="6"/>
  <c r="Y191" i="6" s="1"/>
  <c r="Y190" i="6"/>
  <c r="W743" i="6"/>
  <c r="Y743" i="6" s="1"/>
  <c r="Y742" i="6"/>
  <c r="W771" i="6"/>
  <c r="Y771" i="6" s="1"/>
  <c r="Y770" i="6"/>
  <c r="W965" i="6"/>
  <c r="Y965" i="6" s="1"/>
  <c r="Y964" i="6"/>
  <c r="W1591" i="6"/>
  <c r="Y1591" i="6" s="1"/>
  <c r="Y1590" i="6"/>
  <c r="W1443" i="6"/>
  <c r="Y1443" i="6" s="1"/>
  <c r="Y1442" i="6"/>
  <c r="W1579" i="6"/>
  <c r="Y1579" i="6" s="1"/>
  <c r="Y1578" i="6"/>
  <c r="W1589" i="6"/>
  <c r="Y1589" i="6" s="1"/>
  <c r="Y1588" i="6"/>
  <c r="W47" i="6"/>
  <c r="Y47" i="6" s="1"/>
  <c r="Y46" i="6"/>
  <c r="W905" i="6"/>
  <c r="Y905" i="6" s="1"/>
  <c r="Y904" i="6"/>
  <c r="W223" i="6"/>
  <c r="Y223" i="6" s="1"/>
  <c r="Y222" i="6"/>
  <c r="W1201" i="6"/>
  <c r="Y1201" i="6" s="1"/>
  <c r="Y1200" i="6"/>
  <c r="Y1678" i="6"/>
  <c r="W1679" i="6"/>
  <c r="Y1679" i="6" s="1"/>
  <c r="Y538" i="6"/>
  <c r="W539" i="6"/>
  <c r="Y539" i="6" s="1"/>
  <c r="W207" i="6"/>
  <c r="Y207" i="6" s="1"/>
  <c r="Y206" i="6"/>
  <c r="W837" i="6"/>
  <c r="Y837" i="6" s="1"/>
  <c r="Y836" i="6"/>
  <c r="W1439" i="6"/>
  <c r="Y1439" i="6" s="1"/>
  <c r="Y1438" i="6"/>
  <c r="W1017" i="6"/>
  <c r="Y1017" i="6" s="1"/>
  <c r="Y1016" i="6"/>
  <c r="W1671" i="6"/>
  <c r="Y1671" i="6" s="1"/>
  <c r="Y1670" i="6"/>
  <c r="W345" i="6"/>
  <c r="Y345" i="6" s="1"/>
  <c r="Y344" i="6"/>
  <c r="Y588" i="6"/>
  <c r="W589" i="6"/>
  <c r="Y589" i="6" s="1"/>
  <c r="W1421" i="6"/>
  <c r="Y1421" i="6" s="1"/>
  <c r="Y1420" i="6"/>
  <c r="W445" i="6"/>
  <c r="Y445" i="6" s="1"/>
  <c r="Y444" i="6"/>
  <c r="W317" i="6"/>
  <c r="Y317" i="6" s="1"/>
  <c r="Y316" i="6"/>
  <c r="W1167" i="6"/>
  <c r="Y1167" i="6" s="1"/>
  <c r="Y1166" i="6"/>
  <c r="W1237" i="6"/>
  <c r="Y1237" i="6" s="1"/>
  <c r="Y1236" i="6"/>
  <c r="W177" i="6"/>
  <c r="Y177" i="6" s="1"/>
  <c r="Y176" i="6"/>
  <c r="W759" i="6"/>
  <c r="Y759" i="6" s="1"/>
  <c r="Y758" i="6"/>
  <c r="W217" i="6"/>
  <c r="Y217" i="6" s="1"/>
  <c r="Y216" i="6"/>
  <c r="Y750" i="6"/>
  <c r="W751" i="6"/>
  <c r="Y751" i="6" s="1"/>
  <c r="W789" i="6"/>
  <c r="Y789" i="6" s="1"/>
  <c r="Y788" i="6"/>
  <c r="W1035" i="6"/>
  <c r="Y1035" i="6" s="1"/>
  <c r="Y1034" i="6"/>
  <c r="Y672" i="6"/>
  <c r="W673" i="6"/>
  <c r="Y673" i="6" s="1"/>
  <c r="W1329" i="6"/>
  <c r="Y1329" i="6" s="1"/>
  <c r="Y1328" i="6"/>
  <c r="W1461" i="6"/>
  <c r="Y1461" i="6" s="1"/>
  <c r="Y1460" i="6"/>
  <c r="W1539" i="6"/>
  <c r="Y1539" i="6" s="1"/>
  <c r="AD1539" i="6" s="1"/>
  <c r="Y1538" i="6"/>
  <c r="W83" i="6"/>
  <c r="Y83" i="6" s="1"/>
  <c r="Y82" i="6"/>
  <c r="W1753" i="6"/>
  <c r="Y1753" i="6" s="1"/>
  <c r="Y1752" i="6"/>
  <c r="W1621" i="6"/>
  <c r="Y1621" i="6" s="1"/>
  <c r="Y1620" i="6"/>
  <c r="W609" i="6"/>
  <c r="Y609" i="6" s="1"/>
  <c r="AD609" i="6" s="1"/>
  <c r="Y608" i="6"/>
  <c r="W937" i="6"/>
  <c r="Y937" i="6" s="1"/>
  <c r="Y936" i="6"/>
  <c r="W297" i="6"/>
  <c r="Y297" i="6" s="1"/>
  <c r="Y296" i="6"/>
  <c r="W449" i="6"/>
  <c r="Y449" i="6" s="1"/>
  <c r="Y448" i="6"/>
  <c r="W359" i="6"/>
  <c r="Y359" i="6" s="1"/>
  <c r="Y358" i="6"/>
  <c r="W1493" i="6"/>
  <c r="Y1493" i="6" s="1"/>
  <c r="Y1492" i="6"/>
  <c r="W1369" i="6"/>
  <c r="Y1369" i="6" s="1"/>
  <c r="Y1368" i="6"/>
  <c r="W1323" i="6"/>
  <c r="Y1323" i="6" s="1"/>
  <c r="Y1322" i="6"/>
  <c r="W1299" i="6"/>
  <c r="Y1299" i="6" s="1"/>
  <c r="AD1299" i="6" s="1"/>
  <c r="Y1298" i="6"/>
  <c r="Y438" i="6"/>
  <c r="W439" i="6"/>
  <c r="Y439" i="6" s="1"/>
  <c r="W1571" i="6"/>
  <c r="Y1571" i="6" s="1"/>
  <c r="Y1570" i="6"/>
  <c r="Y96" i="6"/>
  <c r="W97" i="6"/>
  <c r="Y97" i="6" s="1"/>
  <c r="Y1466" i="6"/>
  <c r="W1467" i="6"/>
  <c r="Y1467" i="6" s="1"/>
  <c r="W1731" i="6"/>
  <c r="Y1731" i="6" s="1"/>
  <c r="Y1730" i="6"/>
  <c r="W1277" i="6"/>
  <c r="Y1277" i="6" s="1"/>
  <c r="Y1276" i="6"/>
  <c r="W603" i="6"/>
  <c r="Y603" i="6" s="1"/>
  <c r="Y602" i="6"/>
  <c r="W1755" i="6"/>
  <c r="Y1755" i="6" s="1"/>
  <c r="Y1754" i="6"/>
  <c r="Y596" i="6"/>
  <c r="W597" i="6"/>
  <c r="Y597" i="6" s="1"/>
  <c r="W1597" i="6"/>
  <c r="Y1597" i="6" s="1"/>
  <c r="Y1596" i="6"/>
  <c r="W154" i="6"/>
  <c r="Y1766" i="6"/>
  <c r="W1767" i="6"/>
  <c r="Y1767" i="6" s="1"/>
  <c r="W1332" i="6"/>
  <c r="W161" i="6"/>
  <c r="Y161" i="6" s="1"/>
  <c r="Y160" i="6"/>
  <c r="Y954" i="6"/>
  <c r="W955" i="6"/>
  <c r="Y955" i="6" s="1"/>
  <c r="W1445" i="6"/>
  <c r="Y1445" i="6" s="1"/>
  <c r="Y1444" i="6"/>
  <c r="W1639" i="6"/>
  <c r="Y1639" i="6" s="1"/>
  <c r="Y1638" i="6"/>
  <c r="W729" i="6"/>
  <c r="Y729" i="6" s="1"/>
  <c r="Y728" i="6"/>
  <c r="W1199" i="6"/>
  <c r="Y1199" i="6" s="1"/>
  <c r="AD1199" i="6" s="1"/>
  <c r="Y1198" i="6"/>
  <c r="W765" i="6"/>
  <c r="Y765" i="6" s="1"/>
  <c r="Y764" i="6"/>
  <c r="W1459" i="6"/>
  <c r="Y1459" i="6" s="1"/>
  <c r="Y1458" i="6"/>
  <c r="W677" i="6"/>
  <c r="Y677" i="6" s="1"/>
  <c r="Y676" i="6"/>
  <c r="W1702" i="6"/>
  <c r="W1362" i="6"/>
  <c r="W470" i="6"/>
  <c r="W738" i="6"/>
  <c r="W1094" i="6"/>
  <c r="W1002" i="6"/>
  <c r="W652" i="6"/>
  <c r="W802" i="6"/>
  <c r="W1616" i="6"/>
  <c r="W226" i="6"/>
  <c r="W1104" i="6"/>
  <c r="W354" i="6"/>
  <c r="W148" i="6"/>
  <c r="W1544" i="6"/>
  <c r="W746" i="6"/>
  <c r="W994" i="6"/>
  <c r="W1568" i="6"/>
  <c r="W990" i="6"/>
  <c r="W1576" i="6"/>
  <c r="W208" i="6"/>
  <c r="W1122" i="6"/>
  <c r="W1474" i="6"/>
  <c r="W924" i="6"/>
  <c r="W1348" i="6"/>
  <c r="W88" i="6"/>
  <c r="W1782" i="6"/>
  <c r="W1768" i="6"/>
  <c r="W1272" i="6"/>
  <c r="W1700" i="6"/>
  <c r="W624" i="6"/>
  <c r="W136" i="6"/>
  <c r="W1330" i="6"/>
  <c r="W130" i="6"/>
  <c r="W1724" i="6"/>
  <c r="W1378" i="6"/>
  <c r="W1652" i="6"/>
  <c r="W384" i="6"/>
  <c r="W1394" i="6"/>
  <c r="W934" i="6"/>
  <c r="W232" i="6"/>
  <c r="W706" i="6"/>
  <c r="W1536" i="6"/>
  <c r="W834" i="6"/>
  <c r="W1108" i="6"/>
  <c r="W982" i="6"/>
  <c r="W1504" i="6"/>
  <c r="W380" i="6"/>
  <c r="W1340" i="6"/>
  <c r="W810" i="6"/>
  <c r="W228" i="6"/>
  <c r="W796" i="6"/>
  <c r="W966" i="6"/>
  <c r="W1064" i="6"/>
  <c r="W1054" i="6"/>
  <c r="W48" i="6"/>
  <c r="W1030" i="6"/>
  <c r="W628" i="6"/>
  <c r="W1696" i="6"/>
  <c r="W850" i="6"/>
  <c r="W1120" i="6"/>
  <c r="W170" i="6"/>
  <c r="W914" i="6"/>
  <c r="W1018" i="6"/>
  <c r="W814" i="6"/>
  <c r="W1524" i="6"/>
  <c r="W372" i="6"/>
  <c r="W1484" i="6"/>
  <c r="W928" i="6"/>
  <c r="W1540" i="6"/>
  <c r="W1392" i="6"/>
  <c r="W462" i="6"/>
  <c r="W446" i="6"/>
  <c r="W142" i="6"/>
  <c r="W374" i="6"/>
  <c r="W266" i="6"/>
  <c r="W692" i="6"/>
  <c r="W168" i="6"/>
  <c r="W1680" i="6"/>
  <c r="W984" i="6"/>
  <c r="W1062" i="6"/>
  <c r="W1048" i="6"/>
  <c r="W992" i="6"/>
  <c r="W708" i="6"/>
  <c r="W1266" i="6"/>
  <c r="W242" i="6"/>
  <c r="W860" i="6"/>
  <c r="W484" i="6"/>
  <c r="W1066" i="6"/>
  <c r="W1000" i="6"/>
  <c r="W882" i="6"/>
  <c r="W974" i="6"/>
  <c r="W1468" i="6"/>
  <c r="W98" i="6"/>
  <c r="W666" i="6"/>
  <c r="W1338" i="6"/>
  <c r="W1644" i="6"/>
  <c r="W52" i="6"/>
  <c r="W364" i="6"/>
  <c r="W1352" i="6"/>
  <c r="W1736" i="6"/>
  <c r="W550" i="6"/>
  <c r="W660" i="6"/>
  <c r="W632" i="6"/>
  <c r="W626" i="6"/>
  <c r="W1302" i="6"/>
  <c r="W240" i="6"/>
  <c r="W722" i="6"/>
  <c r="W1086" i="6"/>
  <c r="W1788" i="6"/>
  <c r="W1648" i="6"/>
  <c r="W234" i="6"/>
  <c r="W1096" i="6"/>
  <c r="W1456" i="6"/>
  <c r="W1432" i="6"/>
  <c r="W1046" i="6"/>
  <c r="W730" i="6"/>
  <c r="W1106" i="6"/>
  <c r="W40" i="6"/>
  <c r="W786" i="6"/>
  <c r="W1100" i="6"/>
  <c r="W1632" i="6"/>
  <c r="W998" i="6"/>
  <c r="W1656" i="6"/>
  <c r="W700" i="6"/>
  <c r="W382" i="6"/>
  <c r="W94" i="6"/>
  <c r="W1612" i="6"/>
  <c r="W578" i="6"/>
  <c r="W1334" i="6"/>
  <c r="W105" i="6"/>
  <c r="Y105" i="6" s="1"/>
  <c r="Y104" i="6"/>
  <c r="W119" i="6"/>
  <c r="Y119" i="6" s="1"/>
  <c r="Y118" i="6"/>
  <c r="Y150" i="6"/>
  <c r="W151" i="6"/>
  <c r="Y151" i="6" s="1"/>
  <c r="W665" i="6"/>
  <c r="Y665" i="6" s="1"/>
  <c r="Y664" i="6"/>
  <c r="Y558" i="6"/>
  <c r="W559" i="6"/>
  <c r="Y559" i="6" s="1"/>
  <c r="W1177" i="6"/>
  <c r="Y1177" i="6" s="1"/>
  <c r="Y1176" i="6"/>
  <c r="W763" i="6"/>
  <c r="Y763" i="6" s="1"/>
  <c r="Y762" i="6"/>
  <c r="W1473" i="6"/>
  <c r="Y1473" i="6" s="1"/>
  <c r="Y1472" i="6"/>
  <c r="W1555" i="6"/>
  <c r="Y1555" i="6" s="1"/>
  <c r="Y1554" i="6"/>
  <c r="W689" i="6"/>
  <c r="Y689" i="6" s="1"/>
  <c r="AD689" i="6" s="1"/>
  <c r="Y688" i="6"/>
  <c r="W809" i="6"/>
  <c r="Y809" i="6" s="1"/>
  <c r="Y808" i="6"/>
  <c r="W919" i="6"/>
  <c r="Y919" i="6" s="1"/>
  <c r="Y918" i="6"/>
  <c r="Y826" i="6"/>
  <c r="W827" i="6"/>
  <c r="Y827" i="6" s="1"/>
  <c r="W1247" i="6"/>
  <c r="Y1247" i="6" s="1"/>
  <c r="Y1246" i="6"/>
  <c r="W1241" i="6"/>
  <c r="Y1241" i="6" s="1"/>
  <c r="Y1240" i="6"/>
  <c r="W185" i="6"/>
  <c r="Y185" i="6" s="1"/>
  <c r="Y184" i="6"/>
  <c r="W557" i="6"/>
  <c r="Y557" i="6" s="1"/>
  <c r="Y556" i="6"/>
  <c r="W269" i="6"/>
  <c r="Y269" i="6" s="1"/>
  <c r="Y268" i="6"/>
  <c r="W923" i="6"/>
  <c r="Y923" i="6" s="1"/>
  <c r="Y922" i="6"/>
  <c r="W1043" i="6"/>
  <c r="Y1043" i="6" s="1"/>
  <c r="Y1042" i="6"/>
  <c r="W1131" i="6"/>
  <c r="Y1131" i="6" s="1"/>
  <c r="Y1130" i="6"/>
  <c r="W1155" i="6"/>
  <c r="Y1155" i="6" s="1"/>
  <c r="Y1154" i="6"/>
  <c r="W1207" i="6"/>
  <c r="Y1207" i="6" s="1"/>
  <c r="Y1206" i="6"/>
  <c r="W649" i="6"/>
  <c r="Y649" i="6" s="1"/>
  <c r="AD649" i="6" s="1"/>
  <c r="Y648" i="6"/>
  <c r="W135" i="6"/>
  <c r="Y135" i="6" s="1"/>
  <c r="Y134" i="6"/>
  <c r="Y464" i="6"/>
  <c r="W465" i="6"/>
  <c r="Y465" i="6" s="1"/>
  <c r="W889" i="6"/>
  <c r="Y889" i="6" s="1"/>
  <c r="AD889" i="6" s="1"/>
  <c r="Y888" i="6"/>
  <c r="W201" i="6"/>
  <c r="Y201" i="6" s="1"/>
  <c r="Y200" i="6"/>
  <c r="W947" i="6"/>
  <c r="Y947" i="6" s="1"/>
  <c r="Y946" i="6"/>
  <c r="W1165" i="6"/>
  <c r="Y1165" i="6" s="1"/>
  <c r="Y1164" i="6"/>
  <c r="W1535" i="6"/>
  <c r="Y1535" i="6" s="1"/>
  <c r="Y1534" i="6"/>
  <c r="W279" i="6"/>
  <c r="Y279" i="6" s="1"/>
  <c r="Y278" i="6"/>
  <c r="W913" i="6"/>
  <c r="Y913" i="6" s="1"/>
  <c r="Y912" i="6"/>
  <c r="Y532" i="6"/>
  <c r="W533" i="6"/>
  <c r="Y533" i="6" s="1"/>
  <c r="Y510" i="6"/>
  <c r="W511" i="6"/>
  <c r="Y511" i="6" s="1"/>
  <c r="W1211" i="6"/>
  <c r="Y1211" i="6" s="1"/>
  <c r="Y1210" i="6"/>
  <c r="W1171" i="6"/>
  <c r="Y1171" i="6" s="1"/>
  <c r="Y1170" i="6"/>
  <c r="Y830" i="6"/>
  <c r="W831" i="6"/>
  <c r="Y831" i="6" s="1"/>
  <c r="W1223" i="6"/>
  <c r="Y1223" i="6" s="1"/>
  <c r="Y1222" i="6"/>
  <c r="W413" i="6"/>
  <c r="Y413" i="6" s="1"/>
  <c r="AD413" i="6" s="1"/>
  <c r="Y412" i="6"/>
  <c r="W1603" i="6"/>
  <c r="Y1603" i="6" s="1"/>
  <c r="Y1602" i="6"/>
  <c r="W1563" i="6"/>
  <c r="Y1563" i="6" s="1"/>
  <c r="Y1562" i="6"/>
  <c r="W749" i="6"/>
  <c r="Y749" i="6" s="1"/>
  <c r="Y748" i="6"/>
  <c r="W69" i="6"/>
  <c r="Y69" i="6" s="1"/>
  <c r="Y68" i="6"/>
  <c r="W1153" i="6"/>
  <c r="Y1153" i="6" s="1"/>
  <c r="Y1152" i="6"/>
  <c r="W1487" i="6"/>
  <c r="Y1487" i="6" s="1"/>
  <c r="Y1486" i="6"/>
  <c r="W541" i="6"/>
  <c r="Y541" i="6" s="1"/>
  <c r="Y540" i="6"/>
  <c r="W519" i="6"/>
  <c r="Y519" i="6" s="1"/>
  <c r="Y518" i="6"/>
  <c r="W1397" i="6"/>
  <c r="Y1397" i="6" s="1"/>
  <c r="Y1396" i="6"/>
  <c r="W1187" i="6"/>
  <c r="Y1187" i="6" s="1"/>
  <c r="Y1186" i="6"/>
  <c r="W871" i="6"/>
  <c r="Y871" i="6" s="1"/>
  <c r="Y870" i="6"/>
  <c r="W1479" i="6"/>
  <c r="Y1479" i="6" s="1"/>
  <c r="Y1478" i="6"/>
  <c r="W1375" i="6"/>
  <c r="Y1375" i="6" s="1"/>
  <c r="Y1374" i="6"/>
  <c r="W113" i="6"/>
  <c r="Y113" i="6" s="1"/>
  <c r="Y112" i="6"/>
  <c r="Y126" i="6"/>
  <c r="W127" i="6"/>
  <c r="Y127" i="6" s="1"/>
  <c r="W857" i="6"/>
  <c r="Y857" i="6" s="1"/>
  <c r="AD857" i="6" s="1"/>
  <c r="Y856" i="6"/>
  <c r="W187" i="6"/>
  <c r="Y187" i="6" s="1"/>
  <c r="Y186" i="6"/>
  <c r="W977" i="6"/>
  <c r="Y977" i="6" s="1"/>
  <c r="Y976" i="6"/>
  <c r="W1189" i="6"/>
  <c r="Y1189" i="6" s="1"/>
  <c r="Y1188" i="6"/>
  <c r="W1631" i="6"/>
  <c r="Y1631" i="6" s="1"/>
  <c r="Y1630" i="6"/>
  <c r="W495" i="6"/>
  <c r="Y495" i="6" s="1"/>
  <c r="Y494" i="6"/>
  <c r="W43" i="6"/>
  <c r="Y43" i="6" s="1"/>
  <c r="Y42" i="6"/>
  <c r="W571" i="6"/>
  <c r="Y571" i="6" s="1"/>
  <c r="Y570" i="6"/>
  <c r="W527" i="6"/>
  <c r="Y527" i="6" s="1"/>
  <c r="Y526" i="6"/>
  <c r="W1243" i="6"/>
  <c r="Y1243" i="6" s="1"/>
  <c r="Y1242" i="6"/>
  <c r="W1413" i="6"/>
  <c r="Y1413" i="6" s="1"/>
  <c r="Y1412" i="6"/>
  <c r="W911" i="6"/>
  <c r="Y911" i="6" s="1"/>
  <c r="Y910" i="6"/>
  <c r="W1559" i="6"/>
  <c r="Y1559" i="6" s="1"/>
  <c r="Y1558" i="6"/>
  <c r="W1455" i="6"/>
  <c r="Y1455" i="6" s="1"/>
  <c r="Y1454" i="6"/>
  <c r="W93" i="6"/>
  <c r="Y93" i="6" s="1"/>
  <c r="Y92" i="6"/>
  <c r="W1321" i="6"/>
  <c r="Y1321" i="6" s="1"/>
  <c r="Y1320" i="6"/>
  <c r="W163" i="6"/>
  <c r="Y163" i="6" s="1"/>
  <c r="Y162" i="6"/>
  <c r="W421" i="6"/>
  <c r="Y421" i="6" s="1"/>
  <c r="AD421" i="6" s="1"/>
  <c r="Y420" i="6"/>
  <c r="W1751" i="6"/>
  <c r="Y1751" i="6" s="1"/>
  <c r="Y1750" i="6"/>
  <c r="W933" i="6"/>
  <c r="Y933" i="6" s="1"/>
  <c r="Y932" i="6"/>
  <c r="Y612" i="6"/>
  <c r="W613" i="6"/>
  <c r="Y613" i="6" s="1"/>
  <c r="Y454" i="6"/>
  <c r="W455" i="6"/>
  <c r="Y455" i="6" s="1"/>
  <c r="W1301" i="6"/>
  <c r="Y1301" i="6" s="1"/>
  <c r="Y1300" i="6"/>
  <c r="W1391" i="6"/>
  <c r="Y1391" i="6" s="1"/>
  <c r="Y1390" i="6"/>
  <c r="Y360" i="6"/>
  <c r="W361" i="6"/>
  <c r="Y361" i="6" s="1"/>
  <c r="W699" i="6"/>
  <c r="Y699" i="6" s="1"/>
  <c r="AD699" i="6" s="1"/>
  <c r="Y698" i="6"/>
  <c r="W101" i="6"/>
  <c r="Y101" i="6" s="1"/>
  <c r="AD101" i="6" s="1"/>
  <c r="Y100" i="6"/>
  <c r="Y1712" i="6"/>
  <c r="W1713" i="6"/>
  <c r="Y1713" i="6" s="1"/>
  <c r="W599" i="6"/>
  <c r="Y599" i="6" s="1"/>
  <c r="Y598" i="6"/>
  <c r="W405" i="6"/>
  <c r="Y405" i="6" s="1"/>
  <c r="AD405" i="6" s="1"/>
  <c r="Y404" i="6"/>
  <c r="W683" i="6"/>
  <c r="Y683" i="6" s="1"/>
  <c r="Y682" i="6"/>
  <c r="W663" i="6"/>
  <c r="Y663" i="6" s="1"/>
  <c r="Y662" i="6"/>
  <c r="W657" i="6"/>
  <c r="Y657" i="6" s="1"/>
  <c r="Y656" i="6"/>
  <c r="W399" i="6"/>
  <c r="Y399" i="6" s="1"/>
  <c r="Y398" i="6"/>
  <c r="W1307" i="6"/>
  <c r="Y1307" i="6" s="1"/>
  <c r="Y1306" i="6"/>
  <c r="W1317" i="6"/>
  <c r="Y1317" i="6" s="1"/>
  <c r="Y1316" i="6"/>
  <c r="W1289" i="6"/>
  <c r="Y1289" i="6" s="1"/>
  <c r="AD1289" i="6" s="1"/>
  <c r="Y1288" i="6"/>
  <c r="W85" i="6"/>
  <c r="Y85" i="6" s="1"/>
  <c r="Y84" i="6"/>
  <c r="W259" i="6"/>
  <c r="Y259" i="6" s="1"/>
  <c r="Y258" i="6"/>
  <c r="W121" i="6"/>
  <c r="Y121" i="6" s="1"/>
  <c r="Y120" i="6"/>
  <c r="Y590" i="6"/>
  <c r="W591" i="6"/>
  <c r="Y591" i="6" s="1"/>
  <c r="W411" i="6"/>
  <c r="Y411" i="6" s="1"/>
  <c r="Y410" i="6"/>
  <c r="W1711" i="6"/>
  <c r="Y1711" i="6" s="1"/>
  <c r="Y1710" i="6"/>
  <c r="W1661" i="6"/>
  <c r="Y1661" i="6" s="1"/>
  <c r="Y1660" i="6"/>
  <c r="W1337" i="6"/>
  <c r="Y1337" i="6" s="1"/>
  <c r="Y1336" i="6"/>
  <c r="W1549" i="6"/>
  <c r="Y1549" i="6" s="1"/>
  <c r="Y1548" i="6"/>
  <c r="W1357" i="6"/>
  <c r="Y1357" i="6" s="1"/>
  <c r="Y1356" i="6"/>
  <c r="W615" i="6"/>
  <c r="Y615" i="6" s="1"/>
  <c r="Y614" i="6"/>
  <c r="W873" i="6"/>
  <c r="Y873" i="6" s="1"/>
  <c r="Y872" i="6"/>
  <c r="W73" i="6"/>
  <c r="Y73" i="6" s="1"/>
  <c r="Y72" i="6"/>
  <c r="Y858" i="6"/>
  <c r="W859" i="6"/>
  <c r="Y859" i="6" s="1"/>
  <c r="W1257" i="6"/>
  <c r="Y1257" i="6" s="1"/>
  <c r="Y1256" i="6"/>
  <c r="W219" i="6"/>
  <c r="Y219" i="6" s="1"/>
  <c r="Y218" i="6"/>
  <c r="W767" i="6"/>
  <c r="Y767" i="6" s="1"/>
  <c r="Y766" i="6"/>
  <c r="W503" i="6"/>
  <c r="Y503" i="6" s="1"/>
  <c r="Y502" i="6"/>
  <c r="W1195" i="6"/>
  <c r="Y1195" i="6" s="1"/>
  <c r="Y1194" i="6"/>
  <c r="W1219" i="6"/>
  <c r="Y1219" i="6" s="1"/>
  <c r="Y1218" i="6"/>
  <c r="W855" i="6"/>
  <c r="Y855" i="6" s="1"/>
  <c r="Y854" i="6"/>
  <c r="W1265" i="6"/>
  <c r="Y1265" i="6" s="1"/>
  <c r="Y1264" i="6"/>
  <c r="W299" i="6"/>
  <c r="Y299" i="6" s="1"/>
  <c r="Y298" i="6"/>
  <c r="W1407" i="6"/>
  <c r="Y1407" i="6" s="1"/>
  <c r="AD1407" i="6" s="1"/>
  <c r="Y1406" i="6"/>
  <c r="W441" i="6"/>
  <c r="Y441" i="6" s="1"/>
  <c r="AD441" i="6" s="1"/>
  <c r="Y440" i="6"/>
  <c r="Y270" i="6"/>
  <c r="W271" i="6"/>
  <c r="Y271" i="6" s="1"/>
  <c r="W71" i="6"/>
  <c r="Y71" i="6" s="1"/>
  <c r="Y70" i="6"/>
  <c r="W1181" i="6"/>
  <c r="Y1181" i="6" s="1"/>
  <c r="Y1180" i="6"/>
  <c r="W1599" i="6"/>
  <c r="Y1599" i="6" s="1"/>
  <c r="Y1598" i="6"/>
  <c r="W479" i="6"/>
  <c r="Y479" i="6" s="1"/>
  <c r="AD479" i="6" s="1"/>
  <c r="Y478" i="6"/>
  <c r="W979" i="6"/>
  <c r="Y979" i="6" s="1"/>
  <c r="Y978" i="6"/>
  <c r="Y554" i="6"/>
  <c r="W555" i="6"/>
  <c r="Y555" i="6" s="1"/>
  <c r="W542" i="6"/>
  <c r="W1262" i="6"/>
  <c r="W1235" i="6"/>
  <c r="Y1235" i="6" s="1"/>
  <c r="Y1234" i="6"/>
  <c r="W1699" i="6"/>
  <c r="Y1699" i="6" s="1"/>
  <c r="Y1698" i="6"/>
  <c r="Y1280" i="6"/>
  <c r="W1281" i="6"/>
  <c r="Y1281" i="6" s="1"/>
  <c r="Y1512" i="6"/>
  <c r="W1513" i="6"/>
  <c r="Y1513" i="6" s="1"/>
  <c r="Y776" i="6"/>
  <c r="W777" i="6"/>
  <c r="Y777" i="6" s="1"/>
  <c r="W969" i="6"/>
  <c r="Y969" i="6" s="1"/>
  <c r="Y968" i="6"/>
  <c r="W1169" i="6"/>
  <c r="Y1169" i="6" s="1"/>
  <c r="Y1168" i="6"/>
  <c r="W1551" i="6"/>
  <c r="Y1551" i="6" s="1"/>
  <c r="Y1550" i="6"/>
  <c r="W337" i="6"/>
  <c r="Y337" i="6" s="1"/>
  <c r="Y336" i="6"/>
  <c r="Y50" i="6"/>
  <c r="W51" i="6"/>
  <c r="Y51" i="6" s="1"/>
  <c r="W563" i="6"/>
  <c r="Y563" i="6" s="1"/>
  <c r="AD563" i="6" s="1"/>
  <c r="Y562" i="6"/>
  <c r="W1423" i="6"/>
  <c r="Y1423" i="6" s="1"/>
  <c r="Y1422" i="6"/>
  <c r="W1251" i="6"/>
  <c r="Y1251" i="6" s="1"/>
  <c r="Y1250" i="6"/>
  <c r="W903" i="6"/>
  <c r="Y903" i="6" s="1"/>
  <c r="Y902" i="6"/>
  <c r="W1543" i="6"/>
  <c r="Y1543" i="6" s="1"/>
  <c r="Y1542" i="6"/>
  <c r="W1417" i="6"/>
  <c r="Y1417" i="6" s="1"/>
  <c r="Y1416" i="6"/>
  <c r="W125" i="6"/>
  <c r="Y125" i="6" s="1"/>
  <c r="Y124" i="6"/>
  <c r="W329" i="6"/>
  <c r="Y329" i="6" s="1"/>
  <c r="Y328" i="6"/>
  <c r="W215" i="6"/>
  <c r="Y215" i="6" s="1"/>
  <c r="Y214" i="6"/>
  <c r="W239" i="6"/>
  <c r="Y239" i="6" s="1"/>
  <c r="Y238" i="6"/>
  <c r="W1205" i="6"/>
  <c r="Y1205" i="6" s="1"/>
  <c r="Y1204" i="6"/>
  <c r="W1695" i="6"/>
  <c r="Y1695" i="6" s="1"/>
  <c r="Y1694" i="6"/>
  <c r="W515" i="6"/>
  <c r="Y515" i="6" s="1"/>
  <c r="Y514" i="6"/>
  <c r="W719" i="6"/>
  <c r="Y719" i="6" s="1"/>
  <c r="Y718" i="6"/>
  <c r="W561" i="6"/>
  <c r="Y561" i="6" s="1"/>
  <c r="Y560" i="6"/>
  <c r="W1403" i="6"/>
  <c r="Y1403" i="6" s="1"/>
  <c r="Y1402" i="6"/>
  <c r="W1447" i="6"/>
  <c r="Y1447" i="6" s="1"/>
  <c r="Y1446" i="6"/>
  <c r="W981" i="6"/>
  <c r="Y981" i="6" s="1"/>
  <c r="Y980" i="6"/>
  <c r="W1623" i="6"/>
  <c r="Y1623" i="6" s="1"/>
  <c r="Y1622" i="6"/>
  <c r="W289" i="6"/>
  <c r="Y289" i="6" s="1"/>
  <c r="Y288" i="6"/>
  <c r="W1401" i="6"/>
  <c r="Y1401" i="6" s="1"/>
  <c r="Y1400" i="6"/>
  <c r="W459" i="6"/>
  <c r="Y459" i="6" s="1"/>
  <c r="Y458" i="6"/>
  <c r="Y1530" i="6"/>
  <c r="W1531" i="6"/>
  <c r="Y1531" i="6" s="1"/>
  <c r="W617" i="6"/>
  <c r="Y617" i="6" s="1"/>
  <c r="Y616" i="6"/>
  <c r="W601" i="6"/>
  <c r="Y601" i="6" s="1"/>
  <c r="Y600" i="6"/>
  <c r="W1587" i="6"/>
  <c r="Y1587" i="6" s="1"/>
  <c r="Y1586" i="6"/>
  <c r="W59" i="6"/>
  <c r="Y59" i="6" s="1"/>
  <c r="Y58" i="6"/>
  <c r="W1643" i="6"/>
  <c r="Y1643" i="6" s="1"/>
  <c r="Y1642" i="6"/>
  <c r="W1691" i="6"/>
  <c r="Y1691" i="6" s="1"/>
  <c r="Y1690" i="6"/>
  <c r="W347" i="6"/>
  <c r="Y347" i="6" s="1"/>
  <c r="Y346" i="6"/>
  <c r="W1275" i="6"/>
  <c r="Y1275" i="6" s="1"/>
  <c r="Y1274" i="6"/>
  <c r="W1295" i="6"/>
  <c r="Y1295" i="6" s="1"/>
  <c r="Y1294" i="6"/>
  <c r="W593" i="6"/>
  <c r="Y593" i="6" s="1"/>
  <c r="Y592" i="6"/>
  <c r="W173" i="6"/>
  <c r="Y173" i="6" s="1"/>
  <c r="Y172" i="6"/>
  <c r="W1619" i="6"/>
  <c r="Y1619" i="6" s="1"/>
  <c r="Y1618" i="6"/>
  <c r="W581" i="6"/>
  <c r="Y581" i="6" s="1"/>
  <c r="Y580" i="6"/>
  <c r="W1389" i="6"/>
  <c r="Y1389" i="6" s="1"/>
  <c r="Y1388" i="6"/>
  <c r="Y248" i="6"/>
  <c r="W249" i="6"/>
  <c r="Y249" i="6" s="1"/>
  <c r="W1387" i="6"/>
  <c r="Y1387" i="6" s="1"/>
  <c r="Y1386" i="6"/>
  <c r="W417" i="6"/>
  <c r="Y417" i="6" s="1"/>
  <c r="Y416" i="6"/>
  <c r="W1383" i="6"/>
  <c r="Y1383" i="6" s="1"/>
  <c r="Y1382" i="6"/>
  <c r="W1721" i="6"/>
  <c r="Y1721" i="6" s="1"/>
  <c r="Y1720" i="6"/>
  <c r="W1771" i="6"/>
  <c r="Y1771" i="6" s="1"/>
  <c r="Y1770" i="6"/>
  <c r="W323" i="6"/>
  <c r="Y323" i="6" s="1"/>
  <c r="Y322" i="6"/>
  <c r="W1371" i="6"/>
  <c r="Y1371" i="6" s="1"/>
  <c r="Y1370" i="6"/>
  <c r="AD1370" i="6" s="1"/>
  <c r="W1757" i="6"/>
  <c r="Y1757" i="6" s="1"/>
  <c r="Y1756" i="6"/>
  <c r="W275" i="6"/>
  <c r="Y275" i="6" s="1"/>
  <c r="Y274" i="6"/>
  <c r="W285" i="6"/>
  <c r="Y285" i="6" s="1"/>
  <c r="Y284" i="6"/>
  <c r="W181" i="6"/>
  <c r="Y181" i="6" s="1"/>
  <c r="Y180" i="6"/>
  <c r="W891" i="6"/>
  <c r="Y891" i="6" s="1"/>
  <c r="Y890" i="6"/>
  <c r="W1145" i="6"/>
  <c r="Y1145" i="6" s="1"/>
  <c r="Y1144" i="6"/>
  <c r="W205" i="6"/>
  <c r="Y205" i="6" s="1"/>
  <c r="Y204" i="6"/>
  <c r="W829" i="6"/>
  <c r="Y829" i="6" s="1"/>
  <c r="Y828" i="6"/>
  <c r="W525" i="6"/>
  <c r="Y525" i="6" s="1"/>
  <c r="Y524" i="6"/>
  <c r="Y534" i="6"/>
  <c r="W535" i="6"/>
  <c r="Y535" i="6" s="1"/>
  <c r="W1079" i="6"/>
  <c r="Y1079" i="6" s="1"/>
  <c r="Y1078" i="6"/>
  <c r="W1259" i="6"/>
  <c r="Y1259" i="6" s="1"/>
  <c r="Y1258" i="6"/>
  <c r="Y1118" i="6"/>
  <c r="W1119" i="6"/>
  <c r="Y1119" i="6" s="1"/>
  <c r="W1511" i="6"/>
  <c r="Y1511" i="6" s="1"/>
  <c r="Y1510" i="6"/>
  <c r="W1437" i="6"/>
  <c r="Y1437" i="6" s="1"/>
  <c r="Y1436" i="6"/>
  <c r="Y1434" i="6"/>
  <c r="W1435" i="6"/>
  <c r="Y1435" i="6" s="1"/>
  <c r="W491" i="6"/>
  <c r="Y491" i="6" s="1"/>
  <c r="Y490" i="6"/>
  <c r="W319" i="6"/>
  <c r="Y319" i="6" s="1"/>
  <c r="Y318" i="6"/>
  <c r="W199" i="6"/>
  <c r="Y199" i="6" s="1"/>
  <c r="Y198" i="6"/>
  <c r="AD198" i="6" s="1"/>
  <c r="Y1060" i="6"/>
  <c r="W1061" i="6"/>
  <c r="Y1061" i="6" s="1"/>
  <c r="W1197" i="6"/>
  <c r="Y1197" i="6" s="1"/>
  <c r="AD1197" i="6" s="1"/>
  <c r="Y1196" i="6"/>
  <c r="W1663" i="6"/>
  <c r="Y1663" i="6" s="1"/>
  <c r="Y1662" i="6"/>
  <c r="W499" i="6"/>
  <c r="Y499" i="6" s="1"/>
  <c r="Y498" i="6"/>
  <c r="Y62" i="6"/>
  <c r="W63" i="6"/>
  <c r="Y63" i="6" s="1"/>
  <c r="W577" i="6"/>
  <c r="Y577" i="6" s="1"/>
  <c r="Y576" i="6"/>
  <c r="W1419" i="6"/>
  <c r="Y1419" i="6" s="1"/>
  <c r="Y1418" i="6"/>
  <c r="Y1398" i="6"/>
  <c r="W1399" i="6"/>
  <c r="Y1399" i="6" s="1"/>
  <c r="W895" i="6"/>
  <c r="Y895" i="6" s="1"/>
  <c r="Y894" i="6"/>
  <c r="W1527" i="6"/>
  <c r="Y1527" i="6" s="1"/>
  <c r="AD1527" i="6" s="1"/>
  <c r="Y1526" i="6"/>
  <c r="Y1408" i="6"/>
  <c r="W1409" i="6"/>
  <c r="Y1409" i="6" s="1"/>
  <c r="Y1342" i="6"/>
  <c r="W1343" i="6"/>
  <c r="Y1343" i="6" s="1"/>
  <c r="W1667" i="6"/>
  <c r="Y1667" i="6" s="1"/>
  <c r="Y1666" i="6"/>
  <c r="Y1584" i="6"/>
  <c r="W1585" i="6"/>
  <c r="Y1585" i="6" s="1"/>
  <c r="W841" i="6"/>
  <c r="Y841" i="6" s="1"/>
  <c r="Y840" i="6"/>
  <c r="W179" i="6"/>
  <c r="Y179" i="6" s="1"/>
  <c r="Y178" i="6"/>
  <c r="W1013" i="6"/>
  <c r="Y1013" i="6" s="1"/>
  <c r="Y1012" i="6"/>
  <c r="W1185" i="6"/>
  <c r="Y1185" i="6" s="1"/>
  <c r="Y1184" i="6"/>
  <c r="W1615" i="6"/>
  <c r="Y1615" i="6" s="1"/>
  <c r="Y1614" i="6"/>
  <c r="Y506" i="6"/>
  <c r="W507" i="6"/>
  <c r="Y507" i="6" s="1"/>
  <c r="W77" i="6"/>
  <c r="Y77" i="6" s="1"/>
  <c r="Y76" i="6"/>
  <c r="W779" i="6"/>
  <c r="Y779" i="6" s="1"/>
  <c r="Y778" i="6"/>
  <c r="Y1462" i="6"/>
  <c r="W1463" i="6"/>
  <c r="Y1463" i="6" s="1"/>
  <c r="W1405" i="6"/>
  <c r="Y1405" i="6" s="1"/>
  <c r="Y1404" i="6"/>
  <c r="W1607" i="6"/>
  <c r="Y1607" i="6" s="1"/>
  <c r="Y1606" i="6"/>
  <c r="W1451" i="6"/>
  <c r="Y1451" i="6" s="1"/>
  <c r="Y1450" i="6"/>
  <c r="W1765" i="6"/>
  <c r="Y1765" i="6" s="1"/>
  <c r="Y1764" i="6"/>
  <c r="W475" i="6"/>
  <c r="Y475" i="6" s="1"/>
  <c r="Y474" i="6"/>
  <c r="W189" i="6"/>
  <c r="Y189" i="6" s="1"/>
  <c r="AD189" i="6" s="1"/>
  <c r="Y188" i="6"/>
  <c r="W197" i="6"/>
  <c r="Y197" i="6" s="1"/>
  <c r="Y196" i="6"/>
  <c r="W1221" i="6"/>
  <c r="Y1221" i="6" s="1"/>
  <c r="Y1220" i="6"/>
  <c r="Y1552" i="6"/>
  <c r="W1553" i="6"/>
  <c r="Y1553" i="6" s="1"/>
  <c r="W547" i="6"/>
  <c r="Y547" i="6" s="1"/>
  <c r="Y546" i="6"/>
  <c r="W247" i="6"/>
  <c r="Y247" i="6" s="1"/>
  <c r="Y246" i="6"/>
  <c r="W735" i="6"/>
  <c r="Y735" i="6" s="1"/>
  <c r="Y734" i="6"/>
  <c r="W755" i="6"/>
  <c r="Y755" i="6" s="1"/>
  <c r="Y754" i="6"/>
  <c r="Y1430" i="6"/>
  <c r="W1431" i="6"/>
  <c r="Y1431" i="6" s="1"/>
  <c r="Y1488" i="6"/>
  <c r="W1489" i="6"/>
  <c r="Y1489" i="6" s="1"/>
  <c r="W1025" i="6"/>
  <c r="Y1025" i="6" s="1"/>
  <c r="Y1024" i="6"/>
  <c r="W1687" i="6"/>
  <c r="Y1687" i="6" s="1"/>
  <c r="Y1686" i="6"/>
  <c r="W585" i="6"/>
  <c r="Y585" i="6" s="1"/>
  <c r="Y584" i="6"/>
  <c r="Y392" i="6"/>
  <c r="W393" i="6"/>
  <c r="Y393" i="6" s="1"/>
  <c r="W1427" i="6"/>
  <c r="Y1427" i="6" s="1"/>
  <c r="Y1426" i="6"/>
  <c r="W697" i="6"/>
  <c r="Y697" i="6" s="1"/>
  <c r="Y696" i="6"/>
  <c r="W1791" i="6"/>
  <c r="Y1791" i="6" s="1"/>
  <c r="Y1790" i="6"/>
  <c r="Y1384" i="6"/>
  <c r="W1385" i="6"/>
  <c r="Y1385" i="6" s="1"/>
  <c r="W1685" i="6"/>
  <c r="Y1685" i="6" s="1"/>
  <c r="Y1684" i="6"/>
  <c r="W109" i="6"/>
  <c r="Y109" i="6" s="1"/>
  <c r="Y108" i="6"/>
  <c r="Y610" i="6"/>
  <c r="W611" i="6"/>
  <c r="Y611" i="6" s="1"/>
  <c r="Y356" i="6"/>
  <c r="W357" i="6"/>
  <c r="Y357" i="6" s="1"/>
  <c r="Y332" i="6"/>
  <c r="W333" i="6"/>
  <c r="Y333" i="6" s="1"/>
  <c r="W1283" i="6"/>
  <c r="Y1283" i="6" s="1"/>
  <c r="Y1282" i="6"/>
  <c r="W1377" i="6"/>
  <c r="Y1377" i="6" s="1"/>
  <c r="Y1376" i="6"/>
  <c r="W371" i="6"/>
  <c r="Y371" i="6" s="1"/>
  <c r="Y370" i="6"/>
  <c r="W35" i="6"/>
  <c r="Y35" i="6" s="1"/>
  <c r="Y34" i="6"/>
  <c r="W703" i="6"/>
  <c r="Y703" i="6" s="1"/>
  <c r="Y702" i="6"/>
  <c r="Y56" i="6"/>
  <c r="W57" i="6"/>
  <c r="Y57" i="6" s="1"/>
  <c r="W1581" i="6"/>
  <c r="Y1581" i="6" s="1"/>
  <c r="Y1580" i="6"/>
  <c r="W401" i="6"/>
  <c r="Y401" i="6" s="1"/>
  <c r="Y400" i="6"/>
  <c r="W435" i="6"/>
  <c r="Y435" i="6" s="1"/>
  <c r="Y434" i="6"/>
  <c r="W1297" i="6"/>
  <c r="Y1297" i="6" s="1"/>
  <c r="Y1296" i="6"/>
  <c r="W1325" i="6"/>
  <c r="Y1325" i="6" s="1"/>
  <c r="Y1324" i="6"/>
  <c r="W931" i="6"/>
  <c r="Y931" i="6" s="1"/>
  <c r="Y930" i="6"/>
  <c r="W79" i="6"/>
  <c r="Y79" i="6" s="1"/>
  <c r="Y78" i="6"/>
  <c r="Y366" i="6"/>
  <c r="W367" i="6"/>
  <c r="Y367" i="6" s="1"/>
  <c r="W123" i="6"/>
  <c r="Y123" i="6" s="1"/>
  <c r="Y122" i="6"/>
  <c r="W647" i="6"/>
  <c r="Y647" i="6" s="1"/>
  <c r="Y646" i="6"/>
  <c r="W387" i="6"/>
  <c r="Y387" i="6" s="1"/>
  <c r="Y386" i="6"/>
  <c r="W761" i="6"/>
  <c r="Y761" i="6" s="1"/>
  <c r="Y760" i="6"/>
  <c r="W537" i="6"/>
  <c r="Y537" i="6" s="1"/>
  <c r="Y536" i="6"/>
  <c r="W795" i="6"/>
  <c r="Y795" i="6" s="1"/>
  <c r="Y794" i="6"/>
  <c r="W1183" i="6"/>
  <c r="Y1183" i="6" s="1"/>
  <c r="Y1182" i="6"/>
  <c r="W1225" i="6"/>
  <c r="Y1225" i="6" s="1"/>
  <c r="Y1224" i="6"/>
  <c r="Y1608" i="6"/>
  <c r="W1609" i="6"/>
  <c r="Y1609" i="6" s="1"/>
  <c r="W183" i="6"/>
  <c r="Y183" i="6" s="1"/>
  <c r="Y182" i="6"/>
  <c r="W849" i="6"/>
  <c r="Y849" i="6" s="1"/>
  <c r="Y848" i="6"/>
  <c r="Y942" i="6"/>
  <c r="W943" i="6"/>
  <c r="Y943" i="6" s="1"/>
  <c r="W791" i="6"/>
  <c r="Y791" i="6" s="1"/>
  <c r="Y790" i="6"/>
  <c r="W1143" i="6"/>
  <c r="Y1143" i="6" s="1"/>
  <c r="Y1142" i="6"/>
  <c r="W261" i="6"/>
  <c r="Y261" i="6" s="1"/>
  <c r="Y260" i="6"/>
  <c r="W33" i="6"/>
  <c r="Y33" i="6" s="1"/>
  <c r="Y32" i="6"/>
  <c r="Y164" i="6"/>
  <c r="W165" i="6"/>
  <c r="Y165" i="6" s="1"/>
  <c r="W825" i="6"/>
  <c r="Y825" i="6" s="1"/>
  <c r="Y824" i="6"/>
  <c r="W81" i="6"/>
  <c r="Y81" i="6" s="1"/>
  <c r="Y80" i="6"/>
  <c r="W1149" i="6"/>
  <c r="Y1149" i="6" s="1"/>
  <c r="Y1148" i="6"/>
  <c r="W1471" i="6"/>
  <c r="Y1471" i="6" s="1"/>
  <c r="Y1470" i="6"/>
  <c r="W213" i="6"/>
  <c r="Y213" i="6" s="1"/>
  <c r="Y212" i="6"/>
  <c r="W909" i="6"/>
  <c r="Y909" i="6" s="1"/>
  <c r="Y908" i="6"/>
  <c r="W501" i="6"/>
  <c r="Y501" i="6" s="1"/>
  <c r="Y500" i="6"/>
  <c r="W783" i="6"/>
  <c r="Y783" i="6" s="1"/>
  <c r="Y782" i="6"/>
  <c r="W1059" i="6"/>
  <c r="Y1059" i="6" s="1"/>
  <c r="Y1058" i="6"/>
  <c r="W1147" i="6"/>
  <c r="Y1147" i="6" s="1"/>
  <c r="Y1146" i="6"/>
  <c r="W1041" i="6"/>
  <c r="Y1041" i="6" s="1"/>
  <c r="Y1040" i="6"/>
  <c r="W1159" i="6"/>
  <c r="Y1159" i="6" s="1"/>
  <c r="Y1158" i="6"/>
  <c r="W103" i="6"/>
  <c r="Y103" i="6" s="1"/>
  <c r="Y102" i="6"/>
  <c r="W939" i="6"/>
  <c r="Y939" i="6" s="1"/>
  <c r="Y938" i="6"/>
  <c r="W1441" i="6"/>
  <c r="Y1441" i="6" s="1"/>
  <c r="Y1440" i="6"/>
  <c r="W733" i="6"/>
  <c r="Y733" i="6" s="1"/>
  <c r="Y732" i="6"/>
  <c r="Y552" i="6"/>
  <c r="W553" i="6"/>
  <c r="Y553" i="6" s="1"/>
  <c r="W1137" i="6"/>
  <c r="Y1137" i="6" s="1"/>
  <c r="Y1136" i="6"/>
  <c r="Y948" i="6"/>
  <c r="W949" i="6"/>
  <c r="Y949" i="6" s="1"/>
  <c r="W509" i="6"/>
  <c r="Y509" i="6" s="1"/>
  <c r="Y508" i="6"/>
  <c r="W881" i="6"/>
  <c r="Y881" i="6" s="1"/>
  <c r="Y880" i="6"/>
  <c r="W1227" i="6"/>
  <c r="Y1227" i="6" s="1"/>
  <c r="Y1226" i="6"/>
  <c r="Y1056" i="6"/>
  <c r="W1057" i="6"/>
  <c r="Y1057" i="6" s="1"/>
  <c r="W839" i="6"/>
  <c r="Y839" i="6" s="1"/>
  <c r="Y838" i="6"/>
  <c r="W1239" i="6"/>
  <c r="Y1239" i="6" s="1"/>
  <c r="Y1238" i="6"/>
  <c r="W1365" i="6"/>
  <c r="Y1365" i="6" s="1"/>
  <c r="Y1364" i="6"/>
  <c r="W1763" i="6"/>
  <c r="Y1763" i="6" s="1"/>
  <c r="Y1762" i="6"/>
  <c r="W1593" i="6"/>
  <c r="Y1593" i="6" s="1"/>
  <c r="Y1592" i="6"/>
  <c r="W793" i="6"/>
  <c r="Y793" i="6" s="1"/>
  <c r="Y792" i="6"/>
  <c r="W203" i="6"/>
  <c r="Y203" i="6" s="1"/>
  <c r="Y202" i="6"/>
  <c r="W1173" i="6"/>
  <c r="Y1173" i="6" s="1"/>
  <c r="Y1172" i="6"/>
  <c r="W1567" i="6"/>
  <c r="Y1567" i="6" s="1"/>
  <c r="Y1566" i="6"/>
  <c r="W549" i="6"/>
  <c r="Y549" i="6" s="1"/>
  <c r="Y548" i="6"/>
  <c r="W437" i="6"/>
  <c r="Y437" i="6" s="1"/>
  <c r="Y436" i="6"/>
  <c r="W1179" i="6"/>
  <c r="Y1179" i="6" s="1"/>
  <c r="Y1178" i="6"/>
  <c r="W1495" i="6"/>
  <c r="Y1495" i="6" s="1"/>
  <c r="Y1494" i="6"/>
  <c r="W1429" i="6"/>
  <c r="Y1429" i="6" s="1"/>
  <c r="Y1428" i="6"/>
  <c r="W1509" i="6"/>
  <c r="Y1509" i="6" s="1"/>
  <c r="Y1508" i="6"/>
  <c r="Y1594" i="6"/>
  <c r="W1595" i="6"/>
  <c r="Y1595" i="6" s="1"/>
  <c r="W61" i="6"/>
  <c r="Y61" i="6" s="1"/>
  <c r="Y60" i="6"/>
  <c r="W159" i="6"/>
  <c r="Y159" i="6" s="1"/>
  <c r="Y158" i="6"/>
  <c r="W1611" i="6"/>
  <c r="Y1611" i="6" s="1"/>
  <c r="Y1610" i="6"/>
  <c r="Y1268" i="6"/>
  <c r="W1269" i="6"/>
  <c r="Y1269" i="6" s="1"/>
  <c r="Y390" i="6"/>
  <c r="W391" i="6"/>
  <c r="Y391" i="6" s="1"/>
  <c r="W309" i="6"/>
  <c r="Y309" i="6" s="1"/>
  <c r="Y308" i="6"/>
  <c r="Y606" i="6"/>
  <c r="W607" i="6"/>
  <c r="Y607" i="6" s="1"/>
  <c r="Y1624" i="6"/>
  <c r="W1625" i="6"/>
  <c r="Y1625" i="6" s="1"/>
  <c r="Y1358" i="6"/>
  <c r="W1359" i="6"/>
  <c r="Y1359" i="6" s="1"/>
  <c r="W619" i="6"/>
  <c r="Y619" i="6" s="1"/>
  <c r="Y618" i="6"/>
  <c r="W353" i="6"/>
  <c r="Y353" i="6" s="1"/>
  <c r="Y352" i="6"/>
  <c r="W307" i="6"/>
  <c r="Y307" i="6" s="1"/>
  <c r="Y306" i="6"/>
  <c r="W1793" i="6"/>
  <c r="Y1793" i="6" s="1"/>
  <c r="Y1792" i="6"/>
  <c r="Y644" i="6"/>
  <c r="W645" i="6"/>
  <c r="Y645" i="6" s="1"/>
  <c r="W303" i="6"/>
  <c r="Y303" i="6" s="1"/>
  <c r="Y302" i="6"/>
  <c r="Y622" i="6"/>
  <c r="W623" i="6"/>
  <c r="Y623" i="6" s="1"/>
  <c r="W1745" i="6"/>
  <c r="Y1745" i="6" s="1"/>
  <c r="Y1744" i="6"/>
  <c r="Y640" i="6"/>
  <c r="W641" i="6"/>
  <c r="Y641" i="6" s="1"/>
  <c r="W595" i="6"/>
  <c r="Y595" i="6" s="1"/>
  <c r="Y594" i="6"/>
  <c r="W1345" i="6"/>
  <c r="Y1345" i="6" s="1"/>
  <c r="Y1344" i="6"/>
  <c r="W115" i="6"/>
  <c r="Y115" i="6" s="1"/>
  <c r="Y114" i="6"/>
  <c r="Y1758" i="6"/>
  <c r="W1759" i="6"/>
  <c r="Y1759" i="6" s="1"/>
  <c r="Y620" i="6"/>
  <c r="W621" i="6"/>
  <c r="Y621" i="6" s="1"/>
  <c r="Y338" i="6"/>
  <c r="W339" i="6"/>
  <c r="Y339" i="6" s="1"/>
  <c r="Y1718" i="6"/>
  <c r="W1719" i="6"/>
  <c r="Y1719" i="6" s="1"/>
  <c r="W1293" i="6"/>
  <c r="Y1293" i="6" s="1"/>
  <c r="Y1292" i="6"/>
  <c r="W433" i="6"/>
  <c r="Y433" i="6" s="1"/>
  <c r="Y432" i="6"/>
  <c r="W1547" i="6"/>
  <c r="Y1547" i="6" s="1"/>
  <c r="Y1546" i="6"/>
  <c r="W1785" i="6"/>
  <c r="Y1785" i="6" s="1"/>
  <c r="Y1784" i="6"/>
  <c r="W1361" i="6"/>
  <c r="Y1361" i="6" s="1"/>
  <c r="Y1360" i="6"/>
  <c r="W987" i="6"/>
  <c r="Y987" i="6" s="1"/>
  <c r="Y986" i="6"/>
  <c r="W1453" i="6"/>
  <c r="Y1453" i="6" s="1"/>
  <c r="Y1452" i="6"/>
  <c r="W631" i="6"/>
  <c r="Y631" i="6" s="1"/>
  <c r="Y630" i="6"/>
  <c r="W565" i="6"/>
  <c r="Y565" i="6" s="1"/>
  <c r="Y564" i="6"/>
  <c r="W1270" i="6"/>
  <c r="W822" i="6"/>
  <c r="W704" i="6"/>
  <c r="W1072" i="6"/>
  <c r="W1672" i="6"/>
  <c r="W906" i="6"/>
  <c r="W486" i="6"/>
  <c r="W950" i="6"/>
  <c r="W1082" i="6"/>
  <c r="W638" i="6"/>
  <c r="W1076" i="6"/>
  <c r="W1800" i="6"/>
  <c r="W710" i="6"/>
  <c r="W952" i="6"/>
  <c r="W1373" i="6"/>
  <c r="Y1373" i="6" s="1"/>
  <c r="Y1372" i="6"/>
  <c r="W379" i="6"/>
  <c r="Y379" i="6" s="1"/>
  <c r="Y378" i="6"/>
  <c r="W1748" i="6"/>
  <c r="W431" i="6"/>
  <c r="Y431" i="6" s="1"/>
  <c r="Y430" i="6"/>
  <c r="W684" i="6"/>
  <c r="W1110" i="6"/>
  <c r="W468" i="6"/>
  <c r="W1070" i="6"/>
  <c r="W1126" i="6"/>
  <c r="W1004" i="6"/>
  <c r="W1081" i="6"/>
  <c r="Y1081" i="6" s="1"/>
  <c r="Y1080" i="6"/>
  <c r="W863" i="6"/>
  <c r="Y863" i="6" s="1"/>
  <c r="Y862" i="6"/>
  <c r="Y1124" i="6"/>
  <c r="W1125" i="6"/>
  <c r="Y1125" i="6" s="1"/>
  <c r="W678" i="6"/>
  <c r="W220" i="6"/>
  <c r="W460" i="6"/>
  <c r="W1090" i="6"/>
  <c r="W1728" i="6"/>
  <c r="W1020" i="6"/>
  <c r="W54" i="6"/>
  <c r="W1084" i="6"/>
  <c r="W44" i="6"/>
  <c r="W428" i="6"/>
  <c r="W1490" i="6"/>
  <c r="W175" i="6"/>
  <c r="Y175" i="6" s="1"/>
  <c r="Y174" i="6"/>
  <c r="Y1714" i="6"/>
  <c r="W1715" i="6"/>
  <c r="Y1715" i="6" s="1"/>
  <c r="Y1482" i="6"/>
  <c r="W1483" i="6"/>
  <c r="Y1483" i="6" s="1"/>
  <c r="Y1350" i="6"/>
  <c r="W1351" i="6"/>
  <c r="Y1351" i="6" s="1"/>
  <c r="W1311" i="6"/>
  <c r="Y1311" i="6" s="1"/>
  <c r="AD1311" i="6" s="1"/>
  <c r="Y1310" i="6"/>
  <c r="W167" i="6"/>
  <c r="Y167" i="6" s="1"/>
  <c r="Y166" i="6"/>
  <c r="W1476" i="6"/>
  <c r="W304" i="6"/>
  <c r="W294" i="6"/>
  <c r="W1354" i="6"/>
  <c r="W1312" i="6"/>
  <c r="W1722" i="6"/>
  <c r="W1128" i="6"/>
  <c r="W886" i="6"/>
  <c r="W634" i="6"/>
  <c r="W726" i="6"/>
  <c r="W1088" i="6"/>
  <c r="W715" i="6"/>
  <c r="Y715" i="6" s="1"/>
  <c r="Y714" i="6"/>
  <c r="W1098" i="6"/>
  <c r="W972" i="6"/>
  <c r="W254" i="6"/>
  <c r="W1006" i="6"/>
  <c r="W1092" i="6"/>
  <c r="W418" i="6"/>
  <c r="W253" i="6"/>
  <c r="Y253" i="6" s="1"/>
  <c r="Y252" i="6"/>
  <c r="W1628" i="6"/>
  <c r="W1318" i="6"/>
  <c r="W1305" i="6"/>
  <c r="Y1305" i="6" s="1"/>
  <c r="Y1304" i="6"/>
  <c r="W1781" i="6"/>
  <c r="Y1781" i="6" s="1"/>
  <c r="Y1780" i="6"/>
  <c r="W1286" i="6"/>
  <c r="W1650" i="6"/>
  <c r="W1716" i="6"/>
  <c r="Y1778" i="6"/>
  <c r="W1779" i="6"/>
  <c r="Y1779" i="6" s="1"/>
  <c r="W1773" i="6"/>
  <c r="Y1773" i="6" s="1"/>
  <c r="Y1772" i="6"/>
  <c r="Y1760" i="6"/>
  <c r="W1761" i="6"/>
  <c r="Y1761" i="6" s="1"/>
  <c r="Y1636" i="6"/>
  <c r="W1637" i="6"/>
  <c r="Y1637" i="6" s="1"/>
  <c r="W106" i="6"/>
  <c r="W522" i="6"/>
  <c r="W1032" i="6"/>
  <c r="W1026" i="6"/>
  <c r="W1572" i="6"/>
  <c r="W898" i="6"/>
  <c r="W798" i="6"/>
  <c r="W1278" i="6"/>
  <c r="Y874" i="6"/>
  <c r="W875" i="6"/>
  <c r="Y875" i="6" s="1"/>
  <c r="W1112" i="6"/>
  <c r="W320" i="6"/>
  <c r="W1074" i="6"/>
  <c r="W422" i="6"/>
  <c r="W917" i="6"/>
  <c r="Y917" i="6" s="1"/>
  <c r="Y916" i="6"/>
  <c r="W237" i="6"/>
  <c r="Y237" i="6" s="1"/>
  <c r="Y236" i="6"/>
  <c r="W962" i="6"/>
  <c r="W1068" i="6"/>
  <c r="W1116" i="6"/>
  <c r="W878" i="6"/>
  <c r="W926" i="6"/>
  <c r="W1308" i="6"/>
  <c r="W310" i="6"/>
  <c r="W312" i="6"/>
  <c r="W690" i="6"/>
  <c r="W1556" i="6"/>
  <c r="W1797" i="6"/>
  <c r="Y1797" i="6" s="1"/>
  <c r="Y1796" i="6"/>
  <c r="W1346" i="6"/>
  <c r="S16" i="6"/>
  <c r="X27" i="6"/>
  <c r="R16" i="6"/>
  <c r="U20" i="6"/>
  <c r="T19" i="6"/>
  <c r="S22" i="6"/>
  <c r="R12" i="6"/>
  <c r="S20" i="6"/>
  <c r="X25" i="6"/>
  <c r="X29" i="6"/>
  <c r="T16" i="6"/>
  <c r="R20" i="6"/>
  <c r="U7" i="6"/>
  <c r="T15" i="6"/>
  <c r="S4" i="6"/>
  <c r="U19" i="6"/>
  <c r="V20" i="6"/>
  <c r="S17" i="6"/>
  <c r="R17" i="6"/>
  <c r="T17" i="6"/>
  <c r="S13" i="6"/>
  <c r="R13" i="6"/>
  <c r="U21" i="6"/>
  <c r="S21" i="6"/>
  <c r="R21" i="6"/>
  <c r="T18" i="6"/>
  <c r="U11" i="6"/>
  <c r="S23" i="6"/>
  <c r="U18" i="6"/>
  <c r="T21" i="6"/>
  <c r="S18" i="6"/>
  <c r="T23" i="6"/>
  <c r="U23" i="6"/>
  <c r="S8" i="6"/>
  <c r="R18" i="6"/>
  <c r="R23" i="6"/>
  <c r="T12" i="6"/>
  <c r="U12" i="6"/>
  <c r="U8" i="6"/>
  <c r="U13" i="6"/>
  <c r="V4" i="6"/>
  <c r="R8" i="6"/>
  <c r="V8" i="6"/>
  <c r="T8" i="6"/>
  <c r="U4" i="6"/>
  <c r="V7" i="6"/>
  <c r="V10" i="6"/>
  <c r="T13" i="6"/>
  <c r="U15" i="6"/>
  <c r="T11" i="6"/>
  <c r="U5" i="6"/>
  <c r="S5" i="6"/>
  <c r="T9" i="6"/>
  <c r="T5" i="6"/>
  <c r="U9" i="6"/>
  <c r="S9" i="6"/>
  <c r="R15" i="6"/>
  <c r="R11" i="6"/>
  <c r="R4" i="6"/>
  <c r="U17" i="6"/>
  <c r="R10" i="6"/>
  <c r="S14" i="6"/>
  <c r="S10" i="6"/>
  <c r="S6" i="6"/>
  <c r="S15" i="6"/>
  <c r="R14" i="6"/>
  <c r="T14" i="6"/>
  <c r="U14" i="6"/>
  <c r="V15" i="6"/>
  <c r="S12" i="6"/>
  <c r="U10" i="6"/>
  <c r="U6" i="6"/>
  <c r="T6" i="6"/>
  <c r="R6" i="6"/>
  <c r="R5" i="6"/>
  <c r="G24" i="6"/>
  <c r="I25" i="6"/>
  <c r="M25" i="6"/>
  <c r="J25" i="6"/>
  <c r="N25" i="6"/>
  <c r="K25" i="6"/>
  <c r="O25" i="6"/>
  <c r="L25" i="6"/>
  <c r="P25" i="6"/>
  <c r="Q25" i="6" s="1"/>
  <c r="H25" i="6"/>
  <c r="V3" i="6"/>
  <c r="V2" i="6"/>
  <c r="H28" i="6"/>
  <c r="L28" i="6"/>
  <c r="P28" i="6"/>
  <c r="Q28" i="6" s="1"/>
  <c r="J28" i="6"/>
  <c r="N28" i="6"/>
  <c r="M28" i="6"/>
  <c r="O28" i="6"/>
  <c r="G29" i="6"/>
  <c r="K28" i="6"/>
  <c r="I28" i="6"/>
  <c r="K24" i="6"/>
  <c r="U24" i="6" s="1"/>
  <c r="O24" i="6"/>
  <c r="H24" i="6"/>
  <c r="L24" i="6"/>
  <c r="P24" i="6"/>
  <c r="Q24" i="6" s="1"/>
  <c r="I24" i="6"/>
  <c r="M24" i="6"/>
  <c r="G25" i="6"/>
  <c r="J24" i="6"/>
  <c r="N24" i="6"/>
  <c r="V9" i="6"/>
  <c r="T7" i="6"/>
  <c r="V6" i="6"/>
  <c r="W6" i="6" s="1"/>
  <c r="W7" i="6" s="1"/>
  <c r="H29" i="6"/>
  <c r="L29" i="6"/>
  <c r="K29" i="6"/>
  <c r="P29" i="6"/>
  <c r="Q29" i="6" s="1"/>
  <c r="V29" i="6" s="1"/>
  <c r="J29" i="6"/>
  <c r="G28" i="6"/>
  <c r="M29" i="6"/>
  <c r="I29" i="6"/>
  <c r="N29" i="6"/>
  <c r="O29" i="6"/>
  <c r="G26" i="6"/>
  <c r="H27" i="6"/>
  <c r="L27" i="6"/>
  <c r="P27" i="6"/>
  <c r="Q27" i="6" s="1"/>
  <c r="J27" i="6"/>
  <c r="N27" i="6"/>
  <c r="O27" i="6"/>
  <c r="I27" i="6"/>
  <c r="M27" i="6"/>
  <c r="K27" i="6"/>
  <c r="R9" i="6"/>
  <c r="V14" i="6"/>
  <c r="V18" i="6"/>
  <c r="W18" i="6" s="1"/>
  <c r="W19" i="6" s="1"/>
  <c r="V11" i="6"/>
  <c r="V23" i="6"/>
  <c r="W22" i="6" s="1"/>
  <c r="W23" i="6" s="1"/>
  <c r="K26" i="6"/>
  <c r="O26" i="6"/>
  <c r="I26" i="6"/>
  <c r="M26" i="6"/>
  <c r="H26" i="6"/>
  <c r="P26" i="6"/>
  <c r="Q26" i="6" s="1"/>
  <c r="G27" i="6"/>
  <c r="J26" i="6"/>
  <c r="L26" i="6"/>
  <c r="N26" i="6"/>
  <c r="V17" i="6"/>
  <c r="W16" i="6" s="1"/>
  <c r="W17" i="6" s="1"/>
  <c r="V5" i="6"/>
  <c r="V13" i="6"/>
  <c r="W12" i="6" s="1"/>
  <c r="W13" i="6" s="1"/>
  <c r="V21" i="6"/>
  <c r="W311" i="6" l="1"/>
  <c r="Y311" i="6" s="1"/>
  <c r="AD311" i="6" s="1"/>
  <c r="Y310" i="6"/>
  <c r="Y1116" i="6"/>
  <c r="W1117" i="6"/>
  <c r="Y1117" i="6" s="1"/>
  <c r="AA874" i="6"/>
  <c r="AD874" i="6"/>
  <c r="W107" i="6"/>
  <c r="Y107" i="6" s="1"/>
  <c r="Y106" i="6"/>
  <c r="AD1760" i="6"/>
  <c r="AA1760" i="6"/>
  <c r="AD1780" i="6"/>
  <c r="AA1780" i="6"/>
  <c r="W1319" i="6"/>
  <c r="Y1319" i="6" s="1"/>
  <c r="Y1318" i="6"/>
  <c r="W419" i="6"/>
  <c r="Y419" i="6" s="1"/>
  <c r="AD419" i="6" s="1"/>
  <c r="Y418" i="6"/>
  <c r="W973" i="6"/>
  <c r="Y973" i="6" s="1"/>
  <c r="AD973" i="6" s="1"/>
  <c r="Y972" i="6"/>
  <c r="W1089" i="6"/>
  <c r="Y1089" i="6" s="1"/>
  <c r="Y1088" i="6"/>
  <c r="W1129" i="6"/>
  <c r="Y1129" i="6" s="1"/>
  <c r="Y1128" i="6"/>
  <c r="W295" i="6"/>
  <c r="Y295" i="6" s="1"/>
  <c r="Y294" i="6"/>
  <c r="Z166" i="6"/>
  <c r="AD167" i="6"/>
  <c r="AD1350" i="6"/>
  <c r="AA1350" i="6"/>
  <c r="AA1714" i="6"/>
  <c r="AD1714" i="6"/>
  <c r="Y428" i="6"/>
  <c r="W429" i="6"/>
  <c r="Y429" i="6" s="1"/>
  <c r="W1021" i="6"/>
  <c r="Y1021" i="6" s="1"/>
  <c r="Y1020" i="6"/>
  <c r="Y220" i="6"/>
  <c r="W221" i="6"/>
  <c r="Y221" i="6" s="1"/>
  <c r="AD862" i="6"/>
  <c r="AA862" i="6"/>
  <c r="Y1004" i="6"/>
  <c r="W1005" i="6"/>
  <c r="Y1005" i="6" s="1"/>
  <c r="Y1110" i="6"/>
  <c r="W1111" i="6"/>
  <c r="Y1111" i="6" s="1"/>
  <c r="Y1748" i="6"/>
  <c r="W1749" i="6"/>
  <c r="Y1749" i="6" s="1"/>
  <c r="Z1372" i="6"/>
  <c r="AD1373" i="6"/>
  <c r="Y1076" i="6"/>
  <c r="W1077" i="6"/>
  <c r="Y1077" i="6" s="1"/>
  <c r="W487" i="6"/>
  <c r="Y487" i="6" s="1"/>
  <c r="AD487" i="6" s="1"/>
  <c r="Y486" i="6"/>
  <c r="W705" i="6"/>
  <c r="Y705" i="6" s="1"/>
  <c r="Y704" i="6"/>
  <c r="AD565" i="6"/>
  <c r="Z564" i="6"/>
  <c r="AD1453" i="6"/>
  <c r="Z1452" i="6"/>
  <c r="AD1361" i="6"/>
  <c r="Z1360" i="6"/>
  <c r="Z1546" i="6"/>
  <c r="AD1547" i="6"/>
  <c r="AD1293" i="6"/>
  <c r="Z1292" i="6"/>
  <c r="AD338" i="6"/>
  <c r="AA338" i="6"/>
  <c r="AD1758" i="6"/>
  <c r="AA1758" i="6"/>
  <c r="Z1344" i="6"/>
  <c r="AD1345" i="6"/>
  <c r="AD640" i="6"/>
  <c r="AA640" i="6"/>
  <c r="AD622" i="6"/>
  <c r="AA622" i="6"/>
  <c r="AD644" i="6"/>
  <c r="AA644" i="6"/>
  <c r="AD307" i="6"/>
  <c r="Z306" i="6"/>
  <c r="AD619" i="6"/>
  <c r="Z618" i="6"/>
  <c r="AA1624" i="6"/>
  <c r="AD1624" i="6"/>
  <c r="AD309" i="6"/>
  <c r="Z308" i="6"/>
  <c r="AD1268" i="6"/>
  <c r="AA1268" i="6"/>
  <c r="Z158" i="6"/>
  <c r="AD159" i="6"/>
  <c r="AA1594" i="6"/>
  <c r="AD1594" i="6"/>
  <c r="AD1429" i="6"/>
  <c r="Z1428" i="6"/>
  <c r="AD1179" i="6"/>
  <c r="Z1178" i="6"/>
  <c r="Z548" i="6"/>
  <c r="AD549" i="6"/>
  <c r="AD1173" i="6"/>
  <c r="Z1172" i="6"/>
  <c r="AD793" i="6"/>
  <c r="Z792" i="6"/>
  <c r="AD1763" i="6"/>
  <c r="Z1762" i="6"/>
  <c r="Z1238" i="6"/>
  <c r="AD1239" i="6"/>
  <c r="AA1056" i="6"/>
  <c r="AD1056" i="6"/>
  <c r="AD881" i="6"/>
  <c r="Z880" i="6"/>
  <c r="AD948" i="6"/>
  <c r="AA948" i="6"/>
  <c r="AD552" i="6"/>
  <c r="AA552" i="6"/>
  <c r="AD1441" i="6"/>
  <c r="Z1440" i="6"/>
  <c r="Z102" i="6"/>
  <c r="AD103" i="6"/>
  <c r="Z1040" i="6"/>
  <c r="AD1041" i="6"/>
  <c r="AD1059" i="6"/>
  <c r="Z1058" i="6"/>
  <c r="AD501" i="6"/>
  <c r="Z500" i="6"/>
  <c r="AD213" i="6"/>
  <c r="Z212" i="6"/>
  <c r="AD1149" i="6"/>
  <c r="Z1148" i="6"/>
  <c r="AD825" i="6"/>
  <c r="Z824" i="6"/>
  <c r="AD33" i="6"/>
  <c r="Z32" i="6"/>
  <c r="Z1142" i="6"/>
  <c r="AD1143" i="6"/>
  <c r="AD942" i="6"/>
  <c r="AA942" i="6"/>
  <c r="Z182" i="6"/>
  <c r="AD183" i="6"/>
  <c r="Z1224" i="6"/>
  <c r="AD1225" i="6"/>
  <c r="Z794" i="6"/>
  <c r="AD795" i="6"/>
  <c r="AD761" i="6"/>
  <c r="Z760" i="6"/>
  <c r="AD647" i="6"/>
  <c r="Z646" i="6"/>
  <c r="AD366" i="6"/>
  <c r="AA366" i="6"/>
  <c r="AD931" i="6"/>
  <c r="Z930" i="6"/>
  <c r="Z1296" i="6"/>
  <c r="AD1297" i="6"/>
  <c r="AD401" i="6"/>
  <c r="Z400" i="6"/>
  <c r="AD56" i="6"/>
  <c r="AA56" i="6"/>
  <c r="AD35" i="6"/>
  <c r="Z34" i="6"/>
  <c r="AD1377" i="6"/>
  <c r="Z1376" i="6"/>
  <c r="AD332" i="6"/>
  <c r="AA332" i="6"/>
  <c r="AD610" i="6"/>
  <c r="AA610" i="6"/>
  <c r="AD1685" i="6"/>
  <c r="Z1684" i="6"/>
  <c r="Z1790" i="6"/>
  <c r="AD1791" i="6"/>
  <c r="Z1426" i="6"/>
  <c r="AD1427" i="6"/>
  <c r="AD585" i="6"/>
  <c r="Z584" i="6"/>
  <c r="AD1025" i="6"/>
  <c r="Z1024" i="6"/>
  <c r="AD1430" i="6"/>
  <c r="AA1430" i="6"/>
  <c r="AD735" i="6"/>
  <c r="Z734" i="6"/>
  <c r="AD547" i="6"/>
  <c r="Z546" i="6"/>
  <c r="Z1220" i="6"/>
  <c r="AD1221" i="6"/>
  <c r="AD1765" i="6"/>
  <c r="Z1764" i="6"/>
  <c r="Z1606" i="6"/>
  <c r="AD1607" i="6"/>
  <c r="AA1462" i="6"/>
  <c r="AD1462" i="6"/>
  <c r="AD77" i="6"/>
  <c r="Z76" i="6"/>
  <c r="AD1615" i="6"/>
  <c r="Z1614" i="6"/>
  <c r="AD1013" i="6"/>
  <c r="Z1012" i="6"/>
  <c r="AD841" i="6"/>
  <c r="Z840" i="6"/>
  <c r="AD1667" i="6"/>
  <c r="Z1666" i="6"/>
  <c r="AA1408" i="6"/>
  <c r="AD1408" i="6"/>
  <c r="AD895" i="6"/>
  <c r="Z894" i="6"/>
  <c r="AD1419" i="6"/>
  <c r="Z1418" i="6"/>
  <c r="AD62" i="6"/>
  <c r="AA62" i="6"/>
  <c r="AD1663" i="6"/>
  <c r="Z1662" i="6"/>
  <c r="AD1060" i="6"/>
  <c r="AA1060" i="6"/>
  <c r="AD319" i="6"/>
  <c r="Z318" i="6"/>
  <c r="AD1434" i="6"/>
  <c r="AA1434" i="6"/>
  <c r="AD1511" i="6"/>
  <c r="Z1510" i="6"/>
  <c r="AD1259" i="6"/>
  <c r="Z1258" i="6"/>
  <c r="AA534" i="6"/>
  <c r="AD534" i="6"/>
  <c r="Z828" i="6"/>
  <c r="AD829" i="6"/>
  <c r="AD1145" i="6"/>
  <c r="Z1144" i="6"/>
  <c r="AD181" i="6"/>
  <c r="Z180" i="6"/>
  <c r="AD275" i="6"/>
  <c r="Z274" i="6"/>
  <c r="AA1370" i="6"/>
  <c r="Z1370" i="6"/>
  <c r="AD1371" i="6"/>
  <c r="AD1771" i="6"/>
  <c r="Z1770" i="6"/>
  <c r="Z1382" i="6"/>
  <c r="AD1383" i="6"/>
  <c r="AD1387" i="6"/>
  <c r="Z1386" i="6"/>
  <c r="AD1389" i="6"/>
  <c r="Z1388" i="6"/>
  <c r="AD1619" i="6"/>
  <c r="Z1618" i="6"/>
  <c r="Z592" i="6"/>
  <c r="AD593" i="6"/>
  <c r="AD1275" i="6"/>
  <c r="Z1274" i="6"/>
  <c r="AD1691" i="6"/>
  <c r="Z1690" i="6"/>
  <c r="AD59" i="6"/>
  <c r="Z58" i="6"/>
  <c r="AD601" i="6"/>
  <c r="Z600" i="6"/>
  <c r="AD1530" i="6"/>
  <c r="AA1530" i="6"/>
  <c r="AD1401" i="6"/>
  <c r="Z1400" i="6"/>
  <c r="AD1623" i="6"/>
  <c r="Z1622" i="6"/>
  <c r="Z1446" i="6"/>
  <c r="AD1447" i="6"/>
  <c r="AD561" i="6"/>
  <c r="Z560" i="6"/>
  <c r="AD515" i="6"/>
  <c r="Z514" i="6"/>
  <c r="AD1205" i="6"/>
  <c r="Z1204" i="6"/>
  <c r="AD215" i="6"/>
  <c r="Z214" i="6"/>
  <c r="Z124" i="6"/>
  <c r="AD125" i="6"/>
  <c r="Z1542" i="6"/>
  <c r="AD1543" i="6"/>
  <c r="AD1251" i="6"/>
  <c r="Z1250" i="6"/>
  <c r="Z336" i="6"/>
  <c r="AD337" i="6"/>
  <c r="AD1169" i="6"/>
  <c r="Z1168" i="6"/>
  <c r="AD776" i="6"/>
  <c r="AA776" i="6"/>
  <c r="AD1280" i="6"/>
  <c r="AA1280" i="6"/>
  <c r="AD1235" i="6"/>
  <c r="Z1234" i="6"/>
  <c r="AD554" i="6"/>
  <c r="AA554" i="6"/>
  <c r="AD1181" i="6"/>
  <c r="Z1180" i="6"/>
  <c r="AA270" i="6"/>
  <c r="AD270" i="6"/>
  <c r="AD1265" i="6"/>
  <c r="Z1264" i="6"/>
  <c r="AD1219" i="6"/>
  <c r="Z1218" i="6"/>
  <c r="AD503" i="6"/>
  <c r="Z502" i="6"/>
  <c r="AD219" i="6"/>
  <c r="Z218" i="6"/>
  <c r="AD858" i="6"/>
  <c r="AA858" i="6"/>
  <c r="AD873" i="6"/>
  <c r="Z872" i="6"/>
  <c r="AD1357" i="6"/>
  <c r="Z1356" i="6"/>
  <c r="AD1337" i="6"/>
  <c r="Z1336" i="6"/>
  <c r="AD1711" i="6"/>
  <c r="Z1710" i="6"/>
  <c r="AD590" i="6"/>
  <c r="AA590" i="6"/>
  <c r="AD259" i="6"/>
  <c r="Z258" i="6"/>
  <c r="AD1307" i="6"/>
  <c r="Z1306" i="6"/>
  <c r="AD657" i="6"/>
  <c r="Z656" i="6"/>
  <c r="AD683" i="6"/>
  <c r="Z682" i="6"/>
  <c r="Z598" i="6"/>
  <c r="AD599" i="6"/>
  <c r="AD360" i="6"/>
  <c r="AA360" i="6"/>
  <c r="AD1301" i="6"/>
  <c r="Z1300" i="6"/>
  <c r="AD612" i="6"/>
  <c r="AA612" i="6"/>
  <c r="Z1750" i="6"/>
  <c r="AD1751" i="6"/>
  <c r="AD163" i="6"/>
  <c r="Z162" i="6"/>
  <c r="AD93" i="6"/>
  <c r="Z92" i="6"/>
  <c r="AD1559" i="6"/>
  <c r="Z1558" i="6"/>
  <c r="AD1413" i="6"/>
  <c r="Z1412" i="6"/>
  <c r="AD527" i="6"/>
  <c r="Z526" i="6"/>
  <c r="AD43" i="6"/>
  <c r="Z42" i="6"/>
  <c r="Z1630" i="6"/>
  <c r="AD1631" i="6"/>
  <c r="Z976" i="6"/>
  <c r="AD977" i="6"/>
  <c r="AD113" i="6"/>
  <c r="Z112" i="6"/>
  <c r="AD1479" i="6"/>
  <c r="Z1478" i="6"/>
  <c r="Z1186" i="6"/>
  <c r="AD1187" i="6"/>
  <c r="AD519" i="6"/>
  <c r="Z518" i="6"/>
  <c r="AD1487" i="6"/>
  <c r="Z1486" i="6"/>
  <c r="AD69" i="6"/>
  <c r="Z68" i="6"/>
  <c r="Z1562" i="6"/>
  <c r="AD1563" i="6"/>
  <c r="AA830" i="6"/>
  <c r="AD830" i="6"/>
  <c r="AD1211" i="6"/>
  <c r="Z1210" i="6"/>
  <c r="AA532" i="6"/>
  <c r="AD532" i="6"/>
  <c r="AD279" i="6"/>
  <c r="Z278" i="6"/>
  <c r="AD1165" i="6"/>
  <c r="Z1164" i="6"/>
  <c r="AD201" i="6"/>
  <c r="Z200" i="6"/>
  <c r="AD464" i="6"/>
  <c r="AA464" i="6"/>
  <c r="AD1155" i="6"/>
  <c r="Z1154" i="6"/>
  <c r="AD1043" i="6"/>
  <c r="Z1042" i="6"/>
  <c r="AD269" i="6"/>
  <c r="Z268" i="6"/>
  <c r="AD185" i="6"/>
  <c r="Z184" i="6"/>
  <c r="AD1247" i="6"/>
  <c r="Z1246" i="6"/>
  <c r="AD919" i="6"/>
  <c r="Z918" i="6"/>
  <c r="AD1473" i="6"/>
  <c r="Z1472" i="6"/>
  <c r="Z1176" i="6"/>
  <c r="AD1177" i="6"/>
  <c r="AD665" i="6"/>
  <c r="Z664" i="6"/>
  <c r="Z118" i="6"/>
  <c r="AD119" i="6"/>
  <c r="W579" i="6"/>
  <c r="Y579" i="6" s="1"/>
  <c r="Y578" i="6"/>
  <c r="W701" i="6"/>
  <c r="Y701" i="6" s="1"/>
  <c r="Y700" i="6"/>
  <c r="W1101" i="6"/>
  <c r="Y1101" i="6" s="1"/>
  <c r="Y1100" i="6"/>
  <c r="W731" i="6"/>
  <c r="Y731" i="6" s="1"/>
  <c r="Y730" i="6"/>
  <c r="W1097" i="6"/>
  <c r="Y1097" i="6" s="1"/>
  <c r="Y1096" i="6"/>
  <c r="W1087" i="6"/>
  <c r="Y1087" i="6" s="1"/>
  <c r="Y1086" i="6"/>
  <c r="Y626" i="6"/>
  <c r="W627" i="6"/>
  <c r="Y627" i="6" s="1"/>
  <c r="W1737" i="6"/>
  <c r="Y1737" i="6" s="1"/>
  <c r="Y1736" i="6"/>
  <c r="W1645" i="6"/>
  <c r="Y1645" i="6" s="1"/>
  <c r="Y1644" i="6"/>
  <c r="W1469" i="6"/>
  <c r="Y1469" i="6" s="1"/>
  <c r="Y1468" i="6"/>
  <c r="W1067" i="6"/>
  <c r="Y1067" i="6" s="1"/>
  <c r="Y1066" i="6"/>
  <c r="W1267" i="6"/>
  <c r="Y1267" i="6" s="1"/>
  <c r="Y1266" i="6"/>
  <c r="Y1062" i="6"/>
  <c r="W1063" i="6"/>
  <c r="Y1063" i="6" s="1"/>
  <c r="W693" i="6"/>
  <c r="Y693" i="6" s="1"/>
  <c r="Y692" i="6"/>
  <c r="W447" i="6"/>
  <c r="Y447" i="6" s="1"/>
  <c r="Y446" i="6"/>
  <c r="Y928" i="6"/>
  <c r="W929" i="6"/>
  <c r="Y929" i="6" s="1"/>
  <c r="Y814" i="6"/>
  <c r="W815" i="6"/>
  <c r="Y815" i="6" s="1"/>
  <c r="W1121" i="6"/>
  <c r="Y1121" i="6" s="1"/>
  <c r="Y1120" i="6"/>
  <c r="W1031" i="6"/>
  <c r="Y1031" i="6" s="1"/>
  <c r="Y1030" i="6"/>
  <c r="W967" i="6"/>
  <c r="Y967" i="6" s="1"/>
  <c r="Y966" i="6"/>
  <c r="W1341" i="6"/>
  <c r="Y1341" i="6" s="1"/>
  <c r="Y1340" i="6"/>
  <c r="W1109" i="6"/>
  <c r="Y1109" i="6" s="1"/>
  <c r="Y1108" i="6"/>
  <c r="W233" i="6"/>
  <c r="Y233" i="6" s="1"/>
  <c r="Y232" i="6"/>
  <c r="W1653" i="6"/>
  <c r="Y1653" i="6" s="1"/>
  <c r="Y1652" i="6"/>
  <c r="W1331" i="6"/>
  <c r="Y1331" i="6" s="1"/>
  <c r="Y1330" i="6"/>
  <c r="Y1272" i="6"/>
  <c r="W1273" i="6"/>
  <c r="Y1273" i="6" s="1"/>
  <c r="Y1348" i="6"/>
  <c r="W1349" i="6"/>
  <c r="Y1349" i="6" s="1"/>
  <c r="Y208" i="6"/>
  <c r="W209" i="6"/>
  <c r="Y209" i="6" s="1"/>
  <c r="W995" i="6"/>
  <c r="Y995" i="6" s="1"/>
  <c r="Y994" i="6"/>
  <c r="W355" i="6"/>
  <c r="Y355" i="6" s="1"/>
  <c r="Y354" i="6"/>
  <c r="W803" i="6"/>
  <c r="Y803" i="6" s="1"/>
  <c r="Y802" i="6"/>
  <c r="Y738" i="6"/>
  <c r="W739" i="6"/>
  <c r="Y739" i="6" s="1"/>
  <c r="AD676" i="6"/>
  <c r="AA676" i="6"/>
  <c r="AA764" i="6"/>
  <c r="AD764" i="6"/>
  <c r="AD728" i="6"/>
  <c r="AA728" i="6"/>
  <c r="AA1444" i="6"/>
  <c r="AD1444" i="6"/>
  <c r="AA160" i="6"/>
  <c r="AD160" i="6"/>
  <c r="AD1766" i="6"/>
  <c r="AA1766" i="6"/>
  <c r="Z596" i="6"/>
  <c r="AD597" i="6"/>
  <c r="AD602" i="6"/>
  <c r="AA602" i="6"/>
  <c r="AA1730" i="6"/>
  <c r="AD1730" i="6"/>
  <c r="Z96" i="6"/>
  <c r="AD97" i="6"/>
  <c r="AD439" i="6"/>
  <c r="Z438" i="6"/>
  <c r="AD1322" i="6"/>
  <c r="AA1322" i="6"/>
  <c r="AD1492" i="6"/>
  <c r="AA1492" i="6"/>
  <c r="AA448" i="6"/>
  <c r="AD448" i="6"/>
  <c r="AA936" i="6"/>
  <c r="AD936" i="6"/>
  <c r="AD1620" i="6"/>
  <c r="AA1620" i="6"/>
  <c r="AD82" i="6"/>
  <c r="AA82" i="6"/>
  <c r="AD1460" i="6"/>
  <c r="AA1460" i="6"/>
  <c r="Z672" i="6"/>
  <c r="AD673" i="6"/>
  <c r="AD788" i="6"/>
  <c r="AA788" i="6"/>
  <c r="AA216" i="6"/>
  <c r="AD216" i="6"/>
  <c r="AD176" i="6"/>
  <c r="AA176" i="6"/>
  <c r="AD1166" i="6"/>
  <c r="AA1166" i="6"/>
  <c r="AD444" i="6"/>
  <c r="AA444" i="6"/>
  <c r="Z588" i="6"/>
  <c r="AD589" i="6"/>
  <c r="AD1670" i="6"/>
  <c r="AA1670" i="6"/>
  <c r="AD1438" i="6"/>
  <c r="AA1438" i="6"/>
  <c r="AA206" i="6"/>
  <c r="AD206" i="6"/>
  <c r="AD1679" i="6"/>
  <c r="Z1678" i="6"/>
  <c r="AA222" i="6"/>
  <c r="AD222" i="6"/>
  <c r="AD46" i="6"/>
  <c r="AA46" i="6"/>
  <c r="AD1578" i="6"/>
  <c r="AA1578" i="6"/>
  <c r="AD1590" i="6"/>
  <c r="AA1590" i="6"/>
  <c r="AA770" i="6"/>
  <c r="AD770" i="6"/>
  <c r="AA190" i="6"/>
  <c r="AD190" i="6"/>
  <c r="Z1480" i="6"/>
  <c r="AD1481" i="6"/>
  <c r="AD1134" i="6"/>
  <c r="AA1134" i="6"/>
  <c r="AD566" i="6"/>
  <c r="AA566" i="6"/>
  <c r="AD1574" i="6"/>
  <c r="AA1574" i="6"/>
  <c r="AD1424" i="6"/>
  <c r="AA1424" i="6"/>
  <c r="AD568" i="6"/>
  <c r="AA568" i="6"/>
  <c r="AA280" i="6"/>
  <c r="AD280" i="6"/>
  <c r="AD1160" i="6"/>
  <c r="AA1160" i="6"/>
  <c r="AD64" i="6"/>
  <c r="AA64" i="6"/>
  <c r="AD945" i="6"/>
  <c r="Z944" i="6"/>
  <c r="AD394" i="6"/>
  <c r="AA394" i="6"/>
  <c r="AA1604" i="6"/>
  <c r="AD1604" i="6"/>
  <c r="AD1746" i="6"/>
  <c r="AA1746" i="6"/>
  <c r="AD146" i="6"/>
  <c r="AA146" i="6"/>
  <c r="AD1516" i="6"/>
  <c r="AA1516" i="6"/>
  <c r="AD138" i="6"/>
  <c r="AA138" i="6"/>
  <c r="AD36" i="6"/>
  <c r="AA36" i="6"/>
  <c r="AD1506" i="6"/>
  <c r="AA1506" i="6"/>
  <c r="AD1738" i="6"/>
  <c r="AA1738" i="6"/>
  <c r="AD1794" i="6"/>
  <c r="AA1794" i="6"/>
  <c r="AD442" i="6"/>
  <c r="AA442" i="6"/>
  <c r="Z1326" i="6"/>
  <c r="AD1327" i="6"/>
  <c r="AA74" i="6"/>
  <c r="AD74" i="6"/>
  <c r="AD1254" i="6"/>
  <c r="AA1254" i="6"/>
  <c r="AA1202" i="6"/>
  <c r="AD1202" i="6"/>
  <c r="AD896" i="6"/>
  <c r="AA896" i="6"/>
  <c r="AD921" i="6"/>
  <c r="Z920" i="6"/>
  <c r="AD1502" i="6"/>
  <c r="AA1502" i="6"/>
  <c r="AD342" i="6"/>
  <c r="AA342" i="6"/>
  <c r="AA1520" i="6"/>
  <c r="AD1520" i="6"/>
  <c r="AD1634" i="6"/>
  <c r="AA1634" i="6"/>
  <c r="AA1174" i="6"/>
  <c r="AD1174" i="6"/>
  <c r="AD1162" i="6"/>
  <c r="AA1162" i="6"/>
  <c r="AA1248" i="6"/>
  <c r="AD1248" i="6"/>
  <c r="AD520" i="6"/>
  <c r="AA520" i="6"/>
  <c r="AD1414" i="6"/>
  <c r="AA1414" i="6"/>
  <c r="AD324" i="6"/>
  <c r="AA324" i="6"/>
  <c r="AD38" i="6"/>
  <c r="AA38" i="6"/>
  <c r="AD864" i="6"/>
  <c r="AA864" i="6"/>
  <c r="AD845" i="6"/>
  <c r="Z844" i="6"/>
  <c r="AD1260" i="6"/>
  <c r="AA1260" i="6"/>
  <c r="AD867" i="6"/>
  <c r="Z866" i="6"/>
  <c r="AA768" i="6"/>
  <c r="AD768" i="6"/>
  <c r="AA668" i="6"/>
  <c r="AD668" i="6"/>
  <c r="Z286" i="6"/>
  <c r="AD287" i="6"/>
  <c r="Z996" i="6"/>
  <c r="AD997" i="6"/>
  <c r="AA784" i="6"/>
  <c r="AD784" i="6"/>
  <c r="AD452" i="6"/>
  <c r="AA452" i="6"/>
  <c r="AD1022" i="6"/>
  <c r="AA1022" i="6"/>
  <c r="AA740" i="6"/>
  <c r="AD740" i="6"/>
  <c r="AA90" i="6"/>
  <c r="AD90" i="6"/>
  <c r="AA694" i="6"/>
  <c r="AD694" i="6"/>
  <c r="Z1626" i="6"/>
  <c r="AD1627" i="6"/>
  <c r="AA262" i="6"/>
  <c r="AD262" i="6"/>
  <c r="AD290" i="6"/>
  <c r="AA290" i="6"/>
  <c r="AD408" i="6"/>
  <c r="AA408" i="6"/>
  <c r="AD133" i="6"/>
  <c r="Z132" i="6"/>
  <c r="AD1692" i="6"/>
  <c r="AA1692" i="6"/>
  <c r="AD414" i="6"/>
  <c r="AA414" i="6"/>
  <c r="AD292" i="6"/>
  <c r="AA292" i="6"/>
  <c r="Z1380" i="6"/>
  <c r="AD1381" i="6"/>
  <c r="AD1774" i="6"/>
  <c r="AA1774" i="6"/>
  <c r="AD31" i="6"/>
  <c r="Z30" i="6"/>
  <c r="Z1528" i="6"/>
  <c r="AD1529" i="6"/>
  <c r="AA1658" i="6"/>
  <c r="AD1658" i="6"/>
  <c r="AD1190" i="6"/>
  <c r="AA1190" i="6"/>
  <c r="AD832" i="6"/>
  <c r="AA832" i="6"/>
  <c r="AD876" i="6"/>
  <c r="AA876" i="6"/>
  <c r="AA528" i="6"/>
  <c r="AD528" i="6"/>
  <c r="AD406" i="6"/>
  <c r="AA406" i="6"/>
  <c r="AD772" i="6"/>
  <c r="AA772" i="6"/>
  <c r="AD1232" i="6"/>
  <c r="AA1232" i="6"/>
  <c r="AD480" i="6"/>
  <c r="AA480" i="6"/>
  <c r="AD1036" i="6"/>
  <c r="AA1036" i="6"/>
  <c r="AA884" i="6"/>
  <c r="AD884" i="6"/>
  <c r="AD272" i="6"/>
  <c r="AA272" i="6"/>
  <c r="AD230" i="6"/>
  <c r="AA230" i="6"/>
  <c r="AA544" i="6"/>
  <c r="AD544" i="6"/>
  <c r="AD1682" i="6"/>
  <c r="AA1682" i="6"/>
  <c r="AD1045" i="6"/>
  <c r="Z1044" i="6"/>
  <c r="Z1050" i="6"/>
  <c r="AA1050" i="6"/>
  <c r="AD1050" i="6"/>
  <c r="AD804" i="6"/>
  <c r="AA804" i="6"/>
  <c r="AD971" i="6"/>
  <c r="Z970" i="6"/>
  <c r="AA1646" i="6"/>
  <c r="AD1646" i="6"/>
  <c r="AD1028" i="6"/>
  <c r="AA1028" i="6"/>
  <c r="AA724" i="6"/>
  <c r="AD724" i="6"/>
  <c r="AD340" i="6"/>
  <c r="AA340" i="6"/>
  <c r="AA1776" i="6"/>
  <c r="AD1776" i="6"/>
  <c r="AD140" i="6"/>
  <c r="AA140" i="6"/>
  <c r="AA116" i="6"/>
  <c r="AD116" i="6"/>
  <c r="AA144" i="6"/>
  <c r="AD144" i="6"/>
  <c r="AA264" i="6"/>
  <c r="AD264" i="6"/>
  <c r="Z674" i="6"/>
  <c r="AD675" i="6"/>
  <c r="AD1290" i="6"/>
  <c r="AA1290" i="6"/>
  <c r="AD1734" i="6"/>
  <c r="AA1734" i="6"/>
  <c r="AD712" i="6"/>
  <c r="AA712" i="6"/>
  <c r="AD1314" i="6"/>
  <c r="AA1314" i="6"/>
  <c r="AD326" i="6"/>
  <c r="AA326" i="6"/>
  <c r="AD156" i="6"/>
  <c r="AA156" i="6"/>
  <c r="AD989" i="6"/>
  <c r="Z988" i="6"/>
  <c r="AD780" i="6"/>
  <c r="AA780" i="6"/>
  <c r="AD193" i="6"/>
  <c r="Z192" i="6"/>
  <c r="AD1230" i="6"/>
  <c r="AA1230" i="6"/>
  <c r="AA488" i="6"/>
  <c r="AD488" i="6"/>
  <c r="Z1448" i="6"/>
  <c r="AD1449" i="6"/>
  <c r="AD586" i="6"/>
  <c r="AA586" i="6"/>
  <c r="AD900" i="6"/>
  <c r="AA900" i="6"/>
  <c r="AD572" i="6"/>
  <c r="AA572" i="6"/>
  <c r="AD1150" i="6"/>
  <c r="AA1150" i="6"/>
  <c r="AD276" i="6"/>
  <c r="AA276" i="6"/>
  <c r="AA1654" i="6"/>
  <c r="AD1654" i="6"/>
  <c r="AD256" i="6"/>
  <c r="AA256" i="6"/>
  <c r="Z1228" i="6"/>
  <c r="AD1228" i="6"/>
  <c r="AA1228" i="6"/>
  <c r="AD1582" i="6"/>
  <c r="AA1582" i="6"/>
  <c r="AD1797" i="6"/>
  <c r="Z1796" i="6"/>
  <c r="AD237" i="6"/>
  <c r="Z236" i="6"/>
  <c r="W1075" i="6"/>
  <c r="Y1075" i="6" s="1"/>
  <c r="Y1074" i="6"/>
  <c r="W1573" i="6"/>
  <c r="Y1573" i="6" s="1"/>
  <c r="Y1572" i="6"/>
  <c r="AD1778" i="6"/>
  <c r="AA1778" i="6"/>
  <c r="W1557" i="6"/>
  <c r="Y1557" i="6" s="1"/>
  <c r="Y1556" i="6"/>
  <c r="W1309" i="6"/>
  <c r="Y1309" i="6" s="1"/>
  <c r="Y1308" i="6"/>
  <c r="W1069" i="6"/>
  <c r="Y1069" i="6" s="1"/>
  <c r="AD1069" i="6" s="1"/>
  <c r="Y1068" i="6"/>
  <c r="AA916" i="6"/>
  <c r="AD916" i="6"/>
  <c r="W321" i="6"/>
  <c r="Y321" i="6" s="1"/>
  <c r="Y320" i="6"/>
  <c r="W1279" i="6"/>
  <c r="Y1279" i="6" s="1"/>
  <c r="Y1278" i="6"/>
  <c r="Y1026" i="6"/>
  <c r="W1027" i="6"/>
  <c r="Y1027" i="6" s="1"/>
  <c r="AD1637" i="6"/>
  <c r="Z1636" i="6"/>
  <c r="AD1772" i="6"/>
  <c r="AA1772" i="6"/>
  <c r="W1717" i="6"/>
  <c r="Y1717" i="6" s="1"/>
  <c r="Y1716" i="6"/>
  <c r="AD1781" i="6"/>
  <c r="Z1780" i="6"/>
  <c r="W1629" i="6"/>
  <c r="Y1629" i="6" s="1"/>
  <c r="Y1628" i="6"/>
  <c r="W1093" i="6"/>
  <c r="Y1093" i="6" s="1"/>
  <c r="Y1092" i="6"/>
  <c r="W1099" i="6"/>
  <c r="Y1099" i="6" s="1"/>
  <c r="Y1098" i="6"/>
  <c r="W727" i="6"/>
  <c r="Y727" i="6" s="1"/>
  <c r="Y726" i="6"/>
  <c r="W1723" i="6"/>
  <c r="Y1723" i="6" s="1"/>
  <c r="Y1722" i="6"/>
  <c r="W305" i="6"/>
  <c r="Y305" i="6" s="1"/>
  <c r="Y304" i="6"/>
  <c r="Z1310" i="6"/>
  <c r="AA1310" i="6"/>
  <c r="AD1310" i="6"/>
  <c r="Z1482" i="6"/>
  <c r="AD1483" i="6"/>
  <c r="AA174" i="6"/>
  <c r="AD174" i="6"/>
  <c r="W45" i="6"/>
  <c r="Y45" i="6" s="1"/>
  <c r="Y44" i="6"/>
  <c r="W1729" i="6"/>
  <c r="Y1729" i="6" s="1"/>
  <c r="Y1728" i="6"/>
  <c r="W679" i="6"/>
  <c r="Y679" i="6" s="1"/>
  <c r="Y678" i="6"/>
  <c r="AD863" i="6"/>
  <c r="Z862" i="6"/>
  <c r="W1127" i="6"/>
  <c r="Y1127" i="6" s="1"/>
  <c r="Y1126" i="6"/>
  <c r="W685" i="6"/>
  <c r="Y685" i="6" s="1"/>
  <c r="Y684" i="6"/>
  <c r="AD378" i="6"/>
  <c r="AA378" i="6"/>
  <c r="W953" i="6"/>
  <c r="Y953" i="6" s="1"/>
  <c r="Y952" i="6"/>
  <c r="W639" i="6"/>
  <c r="Y639" i="6" s="1"/>
  <c r="Y638" i="6"/>
  <c r="Y906" i="6"/>
  <c r="W907" i="6"/>
  <c r="Y907" i="6" s="1"/>
  <c r="W823" i="6"/>
  <c r="Y823" i="6" s="1"/>
  <c r="Y822" i="6"/>
  <c r="AD630" i="6"/>
  <c r="AA630" i="6"/>
  <c r="AD986" i="6"/>
  <c r="AA986" i="6"/>
  <c r="AA1784" i="6"/>
  <c r="AD1784" i="6"/>
  <c r="AD432" i="6"/>
  <c r="AA432" i="6"/>
  <c r="Z1718" i="6"/>
  <c r="AD1719" i="6"/>
  <c r="AD621" i="6"/>
  <c r="Z620" i="6"/>
  <c r="AA114" i="6"/>
  <c r="AD114" i="6"/>
  <c r="AD594" i="6"/>
  <c r="AA594" i="6"/>
  <c r="AD1744" i="6"/>
  <c r="AA1744" i="6"/>
  <c r="AD302" i="6"/>
  <c r="AA302" i="6"/>
  <c r="AA1792" i="6"/>
  <c r="AD1792" i="6"/>
  <c r="AD352" i="6"/>
  <c r="AA352" i="6"/>
  <c r="Z1358" i="6"/>
  <c r="AD1359" i="6"/>
  <c r="Z606" i="6"/>
  <c r="AD607" i="6"/>
  <c r="AD391" i="6"/>
  <c r="Z390" i="6"/>
  <c r="AD1610" i="6"/>
  <c r="AA1610" i="6"/>
  <c r="AA60" i="6"/>
  <c r="AD60" i="6"/>
  <c r="AD1508" i="6"/>
  <c r="AA1508" i="6"/>
  <c r="AD1494" i="6"/>
  <c r="AA1494" i="6"/>
  <c r="AD436" i="6"/>
  <c r="AA436" i="6"/>
  <c r="AD1566" i="6"/>
  <c r="AA1566" i="6"/>
  <c r="AA202" i="6"/>
  <c r="AD202" i="6"/>
  <c r="AD1592" i="6"/>
  <c r="AA1592" i="6"/>
  <c r="AD1364" i="6"/>
  <c r="AA1364" i="6"/>
  <c r="AD838" i="6"/>
  <c r="AA838" i="6"/>
  <c r="AD1226" i="6"/>
  <c r="AA1226" i="6"/>
  <c r="AA508" i="6"/>
  <c r="AD508" i="6"/>
  <c r="AD1136" i="6"/>
  <c r="AA1136" i="6"/>
  <c r="AD732" i="6"/>
  <c r="AA732" i="6"/>
  <c r="AA938" i="6"/>
  <c r="AD938" i="6"/>
  <c r="AD1158" i="6"/>
  <c r="AA1158" i="6"/>
  <c r="AA1146" i="6"/>
  <c r="AD1146" i="6"/>
  <c r="AD782" i="6"/>
  <c r="AA782" i="6"/>
  <c r="AD908" i="6"/>
  <c r="AA908" i="6"/>
  <c r="AD1470" i="6"/>
  <c r="AA1470" i="6"/>
  <c r="AD80" i="6"/>
  <c r="AA80" i="6"/>
  <c r="Z164" i="6"/>
  <c r="AD165" i="6"/>
  <c r="AD260" i="6"/>
  <c r="AA260" i="6"/>
  <c r="AD790" i="6"/>
  <c r="AA790" i="6"/>
  <c r="AD848" i="6"/>
  <c r="AA848" i="6"/>
  <c r="Z1608" i="6"/>
  <c r="AD1609" i="6"/>
  <c r="AA1182" i="6"/>
  <c r="AD1182" i="6"/>
  <c r="AD536" i="6"/>
  <c r="AA536" i="6"/>
  <c r="AD386" i="6"/>
  <c r="AA386" i="6"/>
  <c r="AA122" i="6"/>
  <c r="AD122" i="6"/>
  <c r="AD78" i="6"/>
  <c r="AA78" i="6"/>
  <c r="AD1324" i="6"/>
  <c r="AA1324" i="6"/>
  <c r="AA434" i="6"/>
  <c r="AD434" i="6"/>
  <c r="AD1580" i="6"/>
  <c r="AA1580" i="6"/>
  <c r="AD702" i="6"/>
  <c r="AA702" i="6"/>
  <c r="AD370" i="6"/>
  <c r="AA370" i="6"/>
  <c r="AD1282" i="6"/>
  <c r="AA1282" i="6"/>
  <c r="AD357" i="6"/>
  <c r="Z356" i="6"/>
  <c r="AA108" i="6"/>
  <c r="AD108" i="6"/>
  <c r="AD1385" i="6"/>
  <c r="Z1384" i="6"/>
  <c r="AD696" i="6"/>
  <c r="AA696" i="6"/>
  <c r="AD393" i="6"/>
  <c r="Z392" i="6"/>
  <c r="AD1686" i="6"/>
  <c r="AA1686" i="6"/>
  <c r="Z1488" i="6"/>
  <c r="AD1489" i="6"/>
  <c r="AA754" i="6"/>
  <c r="AD754" i="6"/>
  <c r="AA246" i="6"/>
  <c r="AD246" i="6"/>
  <c r="Z1552" i="6"/>
  <c r="AD1553" i="6"/>
  <c r="AD196" i="6"/>
  <c r="AA196" i="6"/>
  <c r="AA474" i="6"/>
  <c r="AD474" i="6"/>
  <c r="AA1450" i="6"/>
  <c r="AD1450" i="6"/>
  <c r="AD1404" i="6"/>
  <c r="AA1404" i="6"/>
  <c r="AA778" i="6"/>
  <c r="AD778" i="6"/>
  <c r="AD507" i="6"/>
  <c r="Z506" i="6"/>
  <c r="AD1184" i="6"/>
  <c r="AA1184" i="6"/>
  <c r="AD178" i="6"/>
  <c r="AA178" i="6"/>
  <c r="Z1584" i="6"/>
  <c r="AD1585" i="6"/>
  <c r="Z1342" i="6"/>
  <c r="AD1343" i="6"/>
  <c r="Z1526" i="6"/>
  <c r="AD1526" i="6"/>
  <c r="AA1526" i="6"/>
  <c r="AD1399" i="6"/>
  <c r="Z1398" i="6"/>
  <c r="AD576" i="6"/>
  <c r="AA576" i="6"/>
  <c r="AA498" i="6"/>
  <c r="AD498" i="6"/>
  <c r="Z1196" i="6"/>
  <c r="AD1196" i="6"/>
  <c r="AA1196" i="6"/>
  <c r="AD490" i="6"/>
  <c r="AA490" i="6"/>
  <c r="AD1436" i="6"/>
  <c r="AA1436" i="6"/>
  <c r="Z1118" i="6"/>
  <c r="AD1119" i="6"/>
  <c r="AD1078" i="6"/>
  <c r="AA1078" i="6"/>
  <c r="AA524" i="6"/>
  <c r="AD524" i="6"/>
  <c r="AA204" i="6"/>
  <c r="AD204" i="6"/>
  <c r="AD890" i="6"/>
  <c r="AA890" i="6"/>
  <c r="AA284" i="6"/>
  <c r="AD284" i="6"/>
  <c r="AD1756" i="6"/>
  <c r="AA1756" i="6"/>
  <c r="AD322" i="6"/>
  <c r="AA322" i="6"/>
  <c r="AA1720" i="6"/>
  <c r="AD1720" i="6"/>
  <c r="AA416" i="6"/>
  <c r="AD416" i="6"/>
  <c r="AD249" i="6"/>
  <c r="Z248" i="6"/>
  <c r="AD580" i="6"/>
  <c r="AA580" i="6"/>
  <c r="AD172" i="6"/>
  <c r="AA172" i="6"/>
  <c r="AD1294" i="6"/>
  <c r="AA1294" i="6"/>
  <c r="AA346" i="6"/>
  <c r="AD346" i="6"/>
  <c r="AA1642" i="6"/>
  <c r="AD1642" i="6"/>
  <c r="AA1586" i="6"/>
  <c r="AD1586" i="6"/>
  <c r="AA616" i="6"/>
  <c r="AD616" i="6"/>
  <c r="AD458" i="6"/>
  <c r="AA458" i="6"/>
  <c r="AD288" i="6"/>
  <c r="AA288" i="6"/>
  <c r="AD980" i="6"/>
  <c r="AA980" i="6"/>
  <c r="AD1402" i="6"/>
  <c r="AA1402" i="6"/>
  <c r="AD718" i="6"/>
  <c r="AA718" i="6"/>
  <c r="AD1694" i="6"/>
  <c r="AA1694" i="6"/>
  <c r="AA238" i="6"/>
  <c r="AD238" i="6"/>
  <c r="AD328" i="6"/>
  <c r="AA328" i="6"/>
  <c r="AD1416" i="6"/>
  <c r="AA1416" i="6"/>
  <c r="AD902" i="6"/>
  <c r="AA902" i="6"/>
  <c r="AA1422" i="6"/>
  <c r="AD1422" i="6"/>
  <c r="Z50" i="6"/>
  <c r="AD51" i="6"/>
  <c r="AD1550" i="6"/>
  <c r="AA1550" i="6"/>
  <c r="AD968" i="6"/>
  <c r="AA968" i="6"/>
  <c r="AD1513" i="6"/>
  <c r="Z1512" i="6"/>
  <c r="AD1698" i="6"/>
  <c r="AA1698" i="6"/>
  <c r="W1263" i="6"/>
  <c r="Y1263" i="6" s="1"/>
  <c r="Y1262" i="6"/>
  <c r="AA978" i="6"/>
  <c r="AD978" i="6"/>
  <c r="AA1598" i="6"/>
  <c r="AD1598" i="6"/>
  <c r="AD70" i="6"/>
  <c r="AA70" i="6"/>
  <c r="Z440" i="6"/>
  <c r="AA440" i="6"/>
  <c r="AD440" i="6"/>
  <c r="AA298" i="6"/>
  <c r="AD298" i="6"/>
  <c r="AA854" i="6"/>
  <c r="AD854" i="6"/>
  <c r="AA1194" i="6"/>
  <c r="AD1194" i="6"/>
  <c r="AD766" i="6"/>
  <c r="AA766" i="6"/>
  <c r="AA1256" i="6"/>
  <c r="AD1256" i="6"/>
  <c r="AD72" i="6"/>
  <c r="AA72" i="6"/>
  <c r="AD614" i="6"/>
  <c r="AA614" i="6"/>
  <c r="AD1548" i="6"/>
  <c r="AA1548" i="6"/>
  <c r="AA1660" i="6"/>
  <c r="AD1660" i="6"/>
  <c r="AD410" i="6"/>
  <c r="AA410" i="6"/>
  <c r="AD120" i="6"/>
  <c r="AA120" i="6"/>
  <c r="AA84" i="6"/>
  <c r="AD84" i="6"/>
  <c r="AD1316" i="6"/>
  <c r="AA1316" i="6"/>
  <c r="AD398" i="6"/>
  <c r="AA398" i="6"/>
  <c r="AA662" i="6"/>
  <c r="AD662" i="6"/>
  <c r="Z404" i="6"/>
  <c r="AD404" i="6"/>
  <c r="AA404" i="6"/>
  <c r="AD1713" i="6"/>
  <c r="Z1712" i="6"/>
  <c r="Z698" i="6"/>
  <c r="AA698" i="6"/>
  <c r="AD698" i="6"/>
  <c r="AD1390" i="6"/>
  <c r="AA1390" i="6"/>
  <c r="AD455" i="6"/>
  <c r="Z454" i="6"/>
  <c r="AA932" i="6"/>
  <c r="AD932" i="6"/>
  <c r="Z420" i="6"/>
  <c r="AD420" i="6"/>
  <c r="AA420" i="6"/>
  <c r="AD1320" i="6"/>
  <c r="AA1320" i="6"/>
  <c r="AD1454" i="6"/>
  <c r="AA1454" i="6"/>
  <c r="AD910" i="6"/>
  <c r="AA910" i="6"/>
  <c r="AD1242" i="6"/>
  <c r="AA1242" i="6"/>
  <c r="AA570" i="6"/>
  <c r="AD570" i="6"/>
  <c r="AA494" i="6"/>
  <c r="AD494" i="6"/>
  <c r="AD1188" i="6"/>
  <c r="AA1188" i="6"/>
  <c r="AA186" i="6"/>
  <c r="AD186" i="6"/>
  <c r="AD127" i="6"/>
  <c r="Z126" i="6"/>
  <c r="AA1374" i="6"/>
  <c r="AD1374" i="6"/>
  <c r="AD870" i="6"/>
  <c r="AA870" i="6"/>
  <c r="AD1396" i="6"/>
  <c r="AA1396" i="6"/>
  <c r="AA540" i="6"/>
  <c r="AD540" i="6"/>
  <c r="AD1152" i="6"/>
  <c r="AA1152" i="6"/>
  <c r="AD748" i="6"/>
  <c r="AA748" i="6"/>
  <c r="AA1602" i="6"/>
  <c r="AD1602" i="6"/>
  <c r="AD1222" i="6"/>
  <c r="AA1222" i="6"/>
  <c r="AD1170" i="6"/>
  <c r="AA1170" i="6"/>
  <c r="Z510" i="6"/>
  <c r="AD511" i="6"/>
  <c r="AA912" i="6"/>
  <c r="AD912" i="6"/>
  <c r="AA1534" i="6"/>
  <c r="AD1534" i="6"/>
  <c r="AD946" i="6"/>
  <c r="AA946" i="6"/>
  <c r="Z888" i="6"/>
  <c r="AD888" i="6"/>
  <c r="AA888" i="6"/>
  <c r="AA134" i="6"/>
  <c r="AD134" i="6"/>
  <c r="AD1206" i="6"/>
  <c r="AA1206" i="6"/>
  <c r="AD1130" i="6"/>
  <c r="AA1130" i="6"/>
  <c r="AD922" i="6"/>
  <c r="AA922" i="6"/>
  <c r="AD556" i="6"/>
  <c r="AA556" i="6"/>
  <c r="AD1240" i="6"/>
  <c r="AA1240" i="6"/>
  <c r="Z826" i="6"/>
  <c r="AD827" i="6"/>
  <c r="AD808" i="6"/>
  <c r="AA808" i="6"/>
  <c r="AA1554" i="6"/>
  <c r="AD1554" i="6"/>
  <c r="AD762" i="6"/>
  <c r="AA762" i="6"/>
  <c r="AD559" i="6"/>
  <c r="Z558" i="6"/>
  <c r="AD151" i="6"/>
  <c r="Z150" i="6"/>
  <c r="AA104" i="6"/>
  <c r="AD104" i="6"/>
  <c r="W1613" i="6"/>
  <c r="Y1613" i="6" s="1"/>
  <c r="Y1612" i="6"/>
  <c r="W1657" i="6"/>
  <c r="Y1657" i="6" s="1"/>
  <c r="Y1656" i="6"/>
  <c r="W787" i="6"/>
  <c r="Y787" i="6" s="1"/>
  <c r="Y786" i="6"/>
  <c r="W1047" i="6"/>
  <c r="Y1047" i="6" s="1"/>
  <c r="Y1046" i="6"/>
  <c r="W235" i="6"/>
  <c r="Y235" i="6" s="1"/>
  <c r="Y234" i="6"/>
  <c r="W723" i="6"/>
  <c r="Y723" i="6" s="1"/>
  <c r="Y722" i="6"/>
  <c r="Y632" i="6"/>
  <c r="W633" i="6"/>
  <c r="Y633" i="6" s="1"/>
  <c r="W1353" i="6"/>
  <c r="Y1353" i="6" s="1"/>
  <c r="Y1352" i="6"/>
  <c r="Y1338" i="6"/>
  <c r="W1339" i="6"/>
  <c r="Y1339" i="6" s="1"/>
  <c r="Y974" i="6"/>
  <c r="W975" i="6"/>
  <c r="Y975" i="6" s="1"/>
  <c r="W485" i="6"/>
  <c r="Y485" i="6" s="1"/>
  <c r="Y484" i="6"/>
  <c r="Y708" i="6"/>
  <c r="W709" i="6"/>
  <c r="Y709" i="6" s="1"/>
  <c r="Y984" i="6"/>
  <c r="W985" i="6"/>
  <c r="Y985" i="6" s="1"/>
  <c r="W267" i="6"/>
  <c r="Y267" i="6" s="1"/>
  <c r="Y266" i="6"/>
  <c r="W463" i="6"/>
  <c r="Y463" i="6" s="1"/>
  <c r="Y462" i="6"/>
  <c r="W1485" i="6"/>
  <c r="Y1485" i="6" s="1"/>
  <c r="Y1484" i="6"/>
  <c r="Y1018" i="6"/>
  <c r="W1019" i="6"/>
  <c r="Y1019" i="6" s="1"/>
  <c r="Y850" i="6"/>
  <c r="W851" i="6"/>
  <c r="Y851" i="6" s="1"/>
  <c r="W49" i="6"/>
  <c r="Y49" i="6" s="1"/>
  <c r="Y48" i="6"/>
  <c r="W797" i="6"/>
  <c r="Y797" i="6" s="1"/>
  <c r="Y796" i="6"/>
  <c r="Y380" i="6"/>
  <c r="W381" i="6"/>
  <c r="Y381" i="6" s="1"/>
  <c r="Y834" i="6"/>
  <c r="W835" i="6"/>
  <c r="Y835" i="6" s="1"/>
  <c r="W935" i="6"/>
  <c r="Y935" i="6" s="1"/>
  <c r="Y934" i="6"/>
  <c r="W1379" i="6"/>
  <c r="Y1379" i="6" s="1"/>
  <c r="Y1378" i="6"/>
  <c r="W137" i="6"/>
  <c r="Y137" i="6" s="1"/>
  <c r="Y136" i="6"/>
  <c r="Y1768" i="6"/>
  <c r="W1769" i="6"/>
  <c r="Y1769" i="6" s="1"/>
  <c r="Y924" i="6"/>
  <c r="W925" i="6"/>
  <c r="Y925" i="6" s="1"/>
  <c r="Y1576" i="6"/>
  <c r="W1577" i="6"/>
  <c r="Y1577" i="6" s="1"/>
  <c r="Y746" i="6"/>
  <c r="W747" i="6"/>
  <c r="Y747" i="6" s="1"/>
  <c r="W1105" i="6"/>
  <c r="Y1105" i="6" s="1"/>
  <c r="Y1104" i="6"/>
  <c r="W653" i="6"/>
  <c r="Y653" i="6" s="1"/>
  <c r="Y652" i="6"/>
  <c r="W471" i="6"/>
  <c r="Y471" i="6" s="1"/>
  <c r="Y470" i="6"/>
  <c r="AD677" i="6"/>
  <c r="Z676" i="6"/>
  <c r="AD765" i="6"/>
  <c r="Z764" i="6"/>
  <c r="Z728" i="6"/>
  <c r="AD729" i="6"/>
  <c r="AD1445" i="6"/>
  <c r="Z1444" i="6"/>
  <c r="AD161" i="6"/>
  <c r="Z160" i="6"/>
  <c r="W155" i="6"/>
  <c r="Y155" i="6" s="1"/>
  <c r="Y154" i="6"/>
  <c r="AD596" i="6"/>
  <c r="AA596" i="6"/>
  <c r="AD603" i="6"/>
  <c r="Z602" i="6"/>
  <c r="Z1730" i="6"/>
  <c r="AD1731" i="6"/>
  <c r="AD96" i="6"/>
  <c r="AA96" i="6"/>
  <c r="AD438" i="6"/>
  <c r="AA438" i="6"/>
  <c r="AD1323" i="6"/>
  <c r="Z1322" i="6"/>
  <c r="Z1492" i="6"/>
  <c r="AD1493" i="6"/>
  <c r="Z448" i="6"/>
  <c r="AD449" i="6"/>
  <c r="Z936" i="6"/>
  <c r="AD937" i="6"/>
  <c r="AD1621" i="6"/>
  <c r="Z1620" i="6"/>
  <c r="AD83" i="6"/>
  <c r="Z82" i="6"/>
  <c r="Z1460" i="6"/>
  <c r="AD1461" i="6"/>
  <c r="AA672" i="6"/>
  <c r="AD672" i="6"/>
  <c r="AD789" i="6"/>
  <c r="Z788" i="6"/>
  <c r="AD217" i="6"/>
  <c r="Z216" i="6"/>
  <c r="AD177" i="6"/>
  <c r="Z176" i="6"/>
  <c r="AD1167" i="6"/>
  <c r="Z1166" i="6"/>
  <c r="AD445" i="6"/>
  <c r="Z444" i="6"/>
  <c r="AD588" i="6"/>
  <c r="AA588" i="6"/>
  <c r="AD1671" i="6"/>
  <c r="Z1670" i="6"/>
  <c r="AD1439" i="6"/>
  <c r="Z1438" i="6"/>
  <c r="AD207" i="6"/>
  <c r="Z206" i="6"/>
  <c r="AA1678" i="6"/>
  <c r="AD1678" i="6"/>
  <c r="AD223" i="6"/>
  <c r="Z222" i="6"/>
  <c r="AD47" i="6"/>
  <c r="Z46" i="6"/>
  <c r="AD1579" i="6"/>
  <c r="Z1578" i="6"/>
  <c r="Z1590" i="6"/>
  <c r="AD1591" i="6"/>
  <c r="AD771" i="6"/>
  <c r="Z770" i="6"/>
  <c r="AD191" i="6"/>
  <c r="Z190" i="6"/>
  <c r="AD1480" i="6"/>
  <c r="AA1480" i="6"/>
  <c r="AD1135" i="6"/>
  <c r="Z1134" i="6"/>
  <c r="AD567" i="6"/>
  <c r="Z566" i="6"/>
  <c r="AD1575" i="6"/>
  <c r="Z1574" i="6"/>
  <c r="Z1424" i="6"/>
  <c r="AD1425" i="6"/>
  <c r="AD569" i="6"/>
  <c r="Z568" i="6"/>
  <c r="AD281" i="6"/>
  <c r="Z280" i="6"/>
  <c r="AD1161" i="6"/>
  <c r="Z1160" i="6"/>
  <c r="AD65" i="6"/>
  <c r="Z64" i="6"/>
  <c r="AA944" i="6"/>
  <c r="AD944" i="6"/>
  <c r="AD395" i="6"/>
  <c r="Z394" i="6"/>
  <c r="Z1604" i="6"/>
  <c r="AD1605" i="6"/>
  <c r="AD1747" i="6"/>
  <c r="Z1746" i="6"/>
  <c r="AD147" i="6"/>
  <c r="Z146" i="6"/>
  <c r="AD1517" i="6"/>
  <c r="Z1516" i="6"/>
  <c r="AD139" i="6"/>
  <c r="Z138" i="6"/>
  <c r="AD37" i="6"/>
  <c r="Z36" i="6"/>
  <c r="AD1507" i="6"/>
  <c r="Z1506" i="6"/>
  <c r="Z1738" i="6"/>
  <c r="AD1739" i="6"/>
  <c r="AD1795" i="6"/>
  <c r="Z1794" i="6"/>
  <c r="AD443" i="6"/>
  <c r="Z442" i="6"/>
  <c r="AD1326" i="6"/>
  <c r="AA1326" i="6"/>
  <c r="AD75" i="6"/>
  <c r="Z74" i="6"/>
  <c r="AD1255" i="6"/>
  <c r="Z1254" i="6"/>
  <c r="AD1203" i="6"/>
  <c r="Z1202" i="6"/>
  <c r="AD897" i="6"/>
  <c r="Z896" i="6"/>
  <c r="AD920" i="6"/>
  <c r="AA920" i="6"/>
  <c r="Z1502" i="6"/>
  <c r="AD1503" i="6"/>
  <c r="AD343" i="6"/>
  <c r="Z342" i="6"/>
  <c r="AD1521" i="6"/>
  <c r="Z1520" i="6"/>
  <c r="AD1635" i="6"/>
  <c r="Z1634" i="6"/>
  <c r="Z1174" i="6"/>
  <c r="AD1175" i="6"/>
  <c r="AD1163" i="6"/>
  <c r="Z1162" i="6"/>
  <c r="AD1249" i="6"/>
  <c r="Z1248" i="6"/>
  <c r="AD521" i="6"/>
  <c r="Z520" i="6"/>
  <c r="Z1414" i="6"/>
  <c r="AD1415" i="6"/>
  <c r="AD325" i="6"/>
  <c r="Z324" i="6"/>
  <c r="Z38" i="6"/>
  <c r="AD39" i="6"/>
  <c r="AD865" i="6"/>
  <c r="Z864" i="6"/>
  <c r="AA844" i="6"/>
  <c r="AD844" i="6"/>
  <c r="AD1261" i="6"/>
  <c r="Z1260" i="6"/>
  <c r="AA866" i="6"/>
  <c r="AD866" i="6"/>
  <c r="AD769" i="6"/>
  <c r="Z768" i="6"/>
  <c r="AD669" i="6"/>
  <c r="Z668" i="6"/>
  <c r="AD286" i="6"/>
  <c r="AA286" i="6"/>
  <c r="AD996" i="6"/>
  <c r="AA996" i="6"/>
  <c r="AD785" i="6"/>
  <c r="Z784" i="6"/>
  <c r="AD453" i="6"/>
  <c r="Z452" i="6"/>
  <c r="AD1023" i="6"/>
  <c r="Z1022" i="6"/>
  <c r="Z740" i="6"/>
  <c r="AD741" i="6"/>
  <c r="Z90" i="6"/>
  <c r="AD91" i="6"/>
  <c r="AD695" i="6"/>
  <c r="Z694" i="6"/>
  <c r="AA1626" i="6"/>
  <c r="AD1626" i="6"/>
  <c r="AD263" i="6"/>
  <c r="Z262" i="6"/>
  <c r="AD291" i="6"/>
  <c r="Z290" i="6"/>
  <c r="AD409" i="6"/>
  <c r="Z408" i="6"/>
  <c r="AD132" i="6"/>
  <c r="AA132" i="6"/>
  <c r="AD1693" i="6"/>
  <c r="Z1692" i="6"/>
  <c r="AD415" i="6"/>
  <c r="Z414" i="6"/>
  <c r="Z292" i="6"/>
  <c r="AD293" i="6"/>
  <c r="AA1380" i="6"/>
  <c r="AD1380" i="6"/>
  <c r="Z1774" i="6"/>
  <c r="AD1775" i="6"/>
  <c r="AD30" i="6"/>
  <c r="AA30" i="6"/>
  <c r="AD1528" i="6"/>
  <c r="AA1528" i="6"/>
  <c r="AD1659" i="6"/>
  <c r="Z1658" i="6"/>
  <c r="AD1191" i="6"/>
  <c r="Z1190" i="6"/>
  <c r="AD833" i="6"/>
  <c r="Z832" i="6"/>
  <c r="AD877" i="6"/>
  <c r="Z876" i="6"/>
  <c r="AD529" i="6"/>
  <c r="Z528" i="6"/>
  <c r="Z406" i="6"/>
  <c r="AD407" i="6"/>
  <c r="AD773" i="6"/>
  <c r="Z772" i="6"/>
  <c r="Z1232" i="6"/>
  <c r="AD1233" i="6"/>
  <c r="Z480" i="6"/>
  <c r="AD481" i="6"/>
  <c r="AA450" i="6"/>
  <c r="AD451" i="6"/>
  <c r="Z450" i="6"/>
  <c r="AD1037" i="6"/>
  <c r="Z1036" i="6"/>
  <c r="AD885" i="6"/>
  <c r="Z884" i="6"/>
  <c r="Z272" i="6"/>
  <c r="AD273" i="6"/>
  <c r="Z230" i="6"/>
  <c r="AD231" i="6"/>
  <c r="AD545" i="6"/>
  <c r="Z544" i="6"/>
  <c r="AD1683" i="6"/>
  <c r="Z1682" i="6"/>
  <c r="AD1044" i="6"/>
  <c r="AA1044" i="6"/>
  <c r="AD805" i="6"/>
  <c r="Z804" i="6"/>
  <c r="AD970" i="6"/>
  <c r="AA970" i="6"/>
  <c r="AD1647" i="6"/>
  <c r="Z1646" i="6"/>
  <c r="AD1029" i="6"/>
  <c r="Z1028" i="6"/>
  <c r="Z724" i="6"/>
  <c r="AD725" i="6"/>
  <c r="Z340" i="6"/>
  <c r="AD341" i="6"/>
  <c r="AD1777" i="6"/>
  <c r="Z1776" i="6"/>
  <c r="Z140" i="6"/>
  <c r="AD141" i="6"/>
  <c r="AD117" i="6"/>
  <c r="Z116" i="6"/>
  <c r="AD145" i="6"/>
  <c r="Z144" i="6"/>
  <c r="AD265" i="6"/>
  <c r="Z264" i="6"/>
  <c r="AD674" i="6"/>
  <c r="AA674" i="6"/>
  <c r="AD1291" i="6"/>
  <c r="Z1290" i="6"/>
  <c r="Z1734" i="6"/>
  <c r="AD1735" i="6"/>
  <c r="AD713" i="6"/>
  <c r="Z712" i="6"/>
  <c r="AD1315" i="6"/>
  <c r="Z1314" i="6"/>
  <c r="Z326" i="6"/>
  <c r="AD327" i="6"/>
  <c r="AD157" i="6"/>
  <c r="Z156" i="6"/>
  <c r="AD988" i="6"/>
  <c r="AA988" i="6"/>
  <c r="AD781" i="6"/>
  <c r="Z780" i="6"/>
  <c r="AA192" i="6"/>
  <c r="AD192" i="6"/>
  <c r="AD1231" i="6"/>
  <c r="Z1230" i="6"/>
  <c r="AD489" i="6"/>
  <c r="Z488" i="6"/>
  <c r="AD1448" i="6"/>
  <c r="AA1448" i="6"/>
  <c r="Z586" i="6"/>
  <c r="AD587" i="6"/>
  <c r="AD901" i="6"/>
  <c r="Z900" i="6"/>
  <c r="Z572" i="6"/>
  <c r="AD573" i="6"/>
  <c r="Z1150" i="6"/>
  <c r="AD1151" i="6"/>
  <c r="AD277" i="6"/>
  <c r="Z276" i="6"/>
  <c r="AD1655" i="6"/>
  <c r="Z1654" i="6"/>
  <c r="AD257" i="6"/>
  <c r="Z256" i="6"/>
  <c r="AD1583" i="6"/>
  <c r="Z1582" i="6"/>
  <c r="W1347" i="6"/>
  <c r="Y1347" i="6" s="1"/>
  <c r="Y1346" i="6"/>
  <c r="AD917" i="6"/>
  <c r="Z916" i="6"/>
  <c r="W799" i="6"/>
  <c r="Y799" i="6" s="1"/>
  <c r="Y798" i="6"/>
  <c r="Y1032" i="6"/>
  <c r="W1033" i="6"/>
  <c r="Y1033" i="6" s="1"/>
  <c r="AD1636" i="6"/>
  <c r="AA1636" i="6"/>
  <c r="AD1773" i="6"/>
  <c r="Z1772" i="6"/>
  <c r="W1651" i="6"/>
  <c r="Y1651" i="6" s="1"/>
  <c r="Y1650" i="6"/>
  <c r="AD1304" i="6"/>
  <c r="AA1304" i="6"/>
  <c r="AD252" i="6"/>
  <c r="AA252" i="6"/>
  <c r="W1007" i="6"/>
  <c r="Y1007" i="6" s="1"/>
  <c r="Y1006" i="6"/>
  <c r="AD714" i="6"/>
  <c r="AA714" i="6"/>
  <c r="W635" i="6"/>
  <c r="Y635" i="6" s="1"/>
  <c r="Y634" i="6"/>
  <c r="W1313" i="6"/>
  <c r="Y1313" i="6" s="1"/>
  <c r="Y1312" i="6"/>
  <c r="W1477" i="6"/>
  <c r="Y1477" i="6" s="1"/>
  <c r="Y1476" i="6"/>
  <c r="AD1482" i="6"/>
  <c r="AA1482" i="6"/>
  <c r="Z174" i="6"/>
  <c r="AD175" i="6"/>
  <c r="W1085" i="6"/>
  <c r="Y1085" i="6" s="1"/>
  <c r="Y1084" i="6"/>
  <c r="W1091" i="6"/>
  <c r="Y1091" i="6" s="1"/>
  <c r="Y1090" i="6"/>
  <c r="AD1125" i="6"/>
  <c r="Z1124" i="6"/>
  <c r="AA1080" i="6"/>
  <c r="AD1080" i="6"/>
  <c r="W1071" i="6"/>
  <c r="Y1071" i="6" s="1"/>
  <c r="Y1070" i="6"/>
  <c r="AD430" i="6"/>
  <c r="AA430" i="6"/>
  <c r="Z378" i="6"/>
  <c r="AD379" i="6"/>
  <c r="W711" i="6"/>
  <c r="Y711" i="6" s="1"/>
  <c r="Y710" i="6"/>
  <c r="W1083" i="6"/>
  <c r="Y1083" i="6" s="1"/>
  <c r="Y1082" i="6"/>
  <c r="W1673" i="6"/>
  <c r="Y1673" i="6" s="1"/>
  <c r="Y1672" i="6"/>
  <c r="W1271" i="6"/>
  <c r="Y1271" i="6" s="1"/>
  <c r="Y1270" i="6"/>
  <c r="AD631" i="6"/>
  <c r="Z630" i="6"/>
  <c r="AD987" i="6"/>
  <c r="Z986" i="6"/>
  <c r="AD1785" i="6"/>
  <c r="Z1784" i="6"/>
  <c r="Z432" i="6"/>
  <c r="AD433" i="6"/>
  <c r="AA1718" i="6"/>
  <c r="AD1718" i="6"/>
  <c r="AA620" i="6"/>
  <c r="AD620" i="6"/>
  <c r="AD115" i="6"/>
  <c r="Z114" i="6"/>
  <c r="AD595" i="6"/>
  <c r="Z594" i="6"/>
  <c r="AD1745" i="6"/>
  <c r="Z1744" i="6"/>
  <c r="Z302" i="6"/>
  <c r="AD303" i="6"/>
  <c r="AD1793" i="6"/>
  <c r="Z1792" i="6"/>
  <c r="AD353" i="6"/>
  <c r="Z352" i="6"/>
  <c r="AD1358" i="6"/>
  <c r="AA1358" i="6"/>
  <c r="AD606" i="6"/>
  <c r="AA606" i="6"/>
  <c r="AD390" i="6"/>
  <c r="AA390" i="6"/>
  <c r="Z1610" i="6"/>
  <c r="AD1611" i="6"/>
  <c r="Z60" i="6"/>
  <c r="AD61" i="6"/>
  <c r="AD1509" i="6"/>
  <c r="Z1508" i="6"/>
  <c r="AD1495" i="6"/>
  <c r="Z1494" i="6"/>
  <c r="Z436" i="6"/>
  <c r="AD437" i="6"/>
  <c r="AD1567" i="6"/>
  <c r="Z1566" i="6"/>
  <c r="Z202" i="6"/>
  <c r="AD203" i="6"/>
  <c r="Z1592" i="6"/>
  <c r="AD1593" i="6"/>
  <c r="AD1365" i="6"/>
  <c r="Z1364" i="6"/>
  <c r="Z838" i="6"/>
  <c r="AD839" i="6"/>
  <c r="AD1227" i="6"/>
  <c r="Z1226" i="6"/>
  <c r="AD509" i="6"/>
  <c r="Z508" i="6"/>
  <c r="AD1137" i="6"/>
  <c r="Z1136" i="6"/>
  <c r="AD733" i="6"/>
  <c r="Z732" i="6"/>
  <c r="AD939" i="6"/>
  <c r="Z938" i="6"/>
  <c r="AD1159" i="6"/>
  <c r="Z1158" i="6"/>
  <c r="AD1147" i="6"/>
  <c r="Z1146" i="6"/>
  <c r="AD783" i="6"/>
  <c r="Z782" i="6"/>
  <c r="AD909" i="6"/>
  <c r="Z908" i="6"/>
  <c r="AD1471" i="6"/>
  <c r="Z1470" i="6"/>
  <c r="AD81" i="6"/>
  <c r="Z80" i="6"/>
  <c r="AD164" i="6"/>
  <c r="AA164" i="6"/>
  <c r="AD261" i="6"/>
  <c r="Z260" i="6"/>
  <c r="Z790" i="6"/>
  <c r="AD791" i="6"/>
  <c r="AD849" i="6"/>
  <c r="Z848" i="6"/>
  <c r="AD1608" i="6"/>
  <c r="AA1608" i="6"/>
  <c r="AD1183" i="6"/>
  <c r="Z1182" i="6"/>
  <c r="AD537" i="6"/>
  <c r="Z536" i="6"/>
  <c r="Z386" i="6"/>
  <c r="AD387" i="6"/>
  <c r="Z122" i="6"/>
  <c r="AD123" i="6"/>
  <c r="AD79" i="6"/>
  <c r="Z78" i="6"/>
  <c r="AD1325" i="6"/>
  <c r="Z1324" i="6"/>
  <c r="AD435" i="6"/>
  <c r="Z434" i="6"/>
  <c r="AD1581" i="6"/>
  <c r="Z1580" i="6"/>
  <c r="AD703" i="6"/>
  <c r="Z702" i="6"/>
  <c r="AD371" i="6"/>
  <c r="Z370" i="6"/>
  <c r="AD1283" i="6"/>
  <c r="Z1282" i="6"/>
  <c r="AD356" i="6"/>
  <c r="AA356" i="6"/>
  <c r="AD109" i="6"/>
  <c r="Z108" i="6"/>
  <c r="AD1384" i="6"/>
  <c r="AA1384" i="6"/>
  <c r="Z696" i="6"/>
  <c r="AD697" i="6"/>
  <c r="AD392" i="6"/>
  <c r="AA392" i="6"/>
  <c r="AD1687" i="6"/>
  <c r="Z1686" i="6"/>
  <c r="AA1488" i="6"/>
  <c r="AD1488" i="6"/>
  <c r="AD755" i="6"/>
  <c r="Z754" i="6"/>
  <c r="AD247" i="6"/>
  <c r="Z246" i="6"/>
  <c r="AA1552" i="6"/>
  <c r="AD1552" i="6"/>
  <c r="AD197" i="6"/>
  <c r="Z196" i="6"/>
  <c r="AD475" i="6"/>
  <c r="Z474" i="6"/>
  <c r="AD1451" i="6"/>
  <c r="Z1450" i="6"/>
  <c r="AD1405" i="6"/>
  <c r="Z1404" i="6"/>
  <c r="AD779" i="6"/>
  <c r="Z778" i="6"/>
  <c r="AA506" i="6"/>
  <c r="AD506" i="6"/>
  <c r="AD1185" i="6"/>
  <c r="Z1184" i="6"/>
  <c r="Z178" i="6"/>
  <c r="AD179" i="6"/>
  <c r="AA1584" i="6"/>
  <c r="AD1584" i="6"/>
  <c r="AD1342" i="6"/>
  <c r="AA1342" i="6"/>
  <c r="AA1398" i="6"/>
  <c r="AD1398" i="6"/>
  <c r="AD577" i="6"/>
  <c r="Z576" i="6"/>
  <c r="AD499" i="6"/>
  <c r="Z498" i="6"/>
  <c r="AA198" i="6"/>
  <c r="Z198" i="6"/>
  <c r="AD199" i="6"/>
  <c r="AD491" i="6"/>
  <c r="Z490" i="6"/>
  <c r="Z1436" i="6"/>
  <c r="AD1437" i="6"/>
  <c r="AD1118" i="6"/>
  <c r="AA1118" i="6"/>
  <c r="AD1079" i="6"/>
  <c r="Z1078" i="6"/>
  <c r="Z524" i="6"/>
  <c r="AD525" i="6"/>
  <c r="Z204" i="6"/>
  <c r="AD205" i="6"/>
  <c r="AD891" i="6"/>
  <c r="Z890" i="6"/>
  <c r="AD285" i="6"/>
  <c r="Z284" i="6"/>
  <c r="AD1757" i="6"/>
  <c r="Z1756" i="6"/>
  <c r="AD323" i="6"/>
  <c r="Z322" i="6"/>
  <c r="AD1721" i="6"/>
  <c r="Z1720" i="6"/>
  <c r="Z416" i="6"/>
  <c r="AD417" i="6"/>
  <c r="AD248" i="6"/>
  <c r="AA248" i="6"/>
  <c r="Z580" i="6"/>
  <c r="AD581" i="6"/>
  <c r="Z172" i="6"/>
  <c r="AD173" i="6"/>
  <c r="AD1295" i="6"/>
  <c r="Z1294" i="6"/>
  <c r="AD347" i="6"/>
  <c r="Z346" i="6"/>
  <c r="AD1643" i="6"/>
  <c r="Z1642" i="6"/>
  <c r="AD1587" i="6"/>
  <c r="Z1586" i="6"/>
  <c r="Z616" i="6"/>
  <c r="AD617" i="6"/>
  <c r="AD459" i="6"/>
  <c r="Z458" i="6"/>
  <c r="AD289" i="6"/>
  <c r="Z288" i="6"/>
  <c r="AD981" i="6"/>
  <c r="Z980" i="6"/>
  <c r="Z1402" i="6"/>
  <c r="AD1403" i="6"/>
  <c r="AD719" i="6"/>
  <c r="Z718" i="6"/>
  <c r="Z1694" i="6"/>
  <c r="AD1695" i="6"/>
  <c r="AD239" i="6"/>
  <c r="Z238" i="6"/>
  <c r="AD329" i="6"/>
  <c r="Z328" i="6"/>
  <c r="AD1417" i="6"/>
  <c r="Z1416" i="6"/>
  <c r="Z902" i="6"/>
  <c r="AD903" i="6"/>
  <c r="AD1423" i="6"/>
  <c r="Z1422" i="6"/>
  <c r="AD50" i="6"/>
  <c r="AA50" i="6"/>
  <c r="AD1551" i="6"/>
  <c r="Z1550" i="6"/>
  <c r="Z968" i="6"/>
  <c r="AD969" i="6"/>
  <c r="AD1512" i="6"/>
  <c r="AA1512" i="6"/>
  <c r="Z1698" i="6"/>
  <c r="AD1699" i="6"/>
  <c r="W543" i="6"/>
  <c r="Y543" i="6" s="1"/>
  <c r="Y542" i="6"/>
  <c r="Z978" i="6"/>
  <c r="AD979" i="6"/>
  <c r="AD1599" i="6"/>
  <c r="Z1598" i="6"/>
  <c r="Z70" i="6"/>
  <c r="AD71" i="6"/>
  <c r="Z298" i="6"/>
  <c r="AD299" i="6"/>
  <c r="AD855" i="6"/>
  <c r="Z854" i="6"/>
  <c r="AD1195" i="6"/>
  <c r="Z1194" i="6"/>
  <c r="Z766" i="6"/>
  <c r="AD767" i="6"/>
  <c r="AD1257" i="6"/>
  <c r="Z1256" i="6"/>
  <c r="AD73" i="6"/>
  <c r="Z72" i="6"/>
  <c r="AD615" i="6"/>
  <c r="Z614" i="6"/>
  <c r="AD1549" i="6"/>
  <c r="Z1548" i="6"/>
  <c r="AD1661" i="6"/>
  <c r="Z1660" i="6"/>
  <c r="AD411" i="6"/>
  <c r="Z410" i="6"/>
  <c r="AD121" i="6"/>
  <c r="Z120" i="6"/>
  <c r="AD85" i="6"/>
  <c r="Z84" i="6"/>
  <c r="AD1317" i="6"/>
  <c r="Z1316" i="6"/>
  <c r="Z398" i="6"/>
  <c r="AD399" i="6"/>
  <c r="AD663" i="6"/>
  <c r="Z662" i="6"/>
  <c r="AD1712" i="6"/>
  <c r="AA1712" i="6"/>
  <c r="Z1390" i="6"/>
  <c r="AD1391" i="6"/>
  <c r="AA454" i="6"/>
  <c r="AD454" i="6"/>
  <c r="AD933" i="6"/>
  <c r="Z932" i="6"/>
  <c r="Z1320" i="6"/>
  <c r="AD1321" i="6"/>
  <c r="Z1454" i="6"/>
  <c r="AD1455" i="6"/>
  <c r="AD911" i="6"/>
  <c r="Z910" i="6"/>
  <c r="Z1242" i="6"/>
  <c r="AD1243" i="6"/>
  <c r="AD571" i="6"/>
  <c r="Z570" i="6"/>
  <c r="AD495" i="6"/>
  <c r="Z494" i="6"/>
  <c r="Z1188" i="6"/>
  <c r="AD1189" i="6"/>
  <c r="AD187" i="6"/>
  <c r="Z186" i="6"/>
  <c r="AD126" i="6"/>
  <c r="AA126" i="6"/>
  <c r="AD1375" i="6"/>
  <c r="Z1374" i="6"/>
  <c r="AD871" i="6"/>
  <c r="Z870" i="6"/>
  <c r="AD1397" i="6"/>
  <c r="Z1396" i="6"/>
  <c r="AD541" i="6"/>
  <c r="Z540" i="6"/>
  <c r="AD1153" i="6"/>
  <c r="Z1152" i="6"/>
  <c r="Z748" i="6"/>
  <c r="AD749" i="6"/>
  <c r="Z1602" i="6"/>
  <c r="AD1603" i="6"/>
  <c r="AD1223" i="6"/>
  <c r="Z1222" i="6"/>
  <c r="AD1171" i="6"/>
  <c r="Z1170" i="6"/>
  <c r="AD510" i="6"/>
  <c r="AA510" i="6"/>
  <c r="AD913" i="6"/>
  <c r="Z912" i="6"/>
  <c r="AD1535" i="6"/>
  <c r="Z1534" i="6"/>
  <c r="AD947" i="6"/>
  <c r="Z946" i="6"/>
  <c r="AD135" i="6"/>
  <c r="Z134" i="6"/>
  <c r="AD1207" i="6"/>
  <c r="Z1206" i="6"/>
  <c r="AD1131" i="6"/>
  <c r="Z1130" i="6"/>
  <c r="AD923" i="6"/>
  <c r="Z922" i="6"/>
  <c r="AD557" i="6"/>
  <c r="Z556" i="6"/>
  <c r="AD1241" i="6"/>
  <c r="Z1240" i="6"/>
  <c r="AD826" i="6"/>
  <c r="AA826" i="6"/>
  <c r="AD809" i="6"/>
  <c r="Z808" i="6"/>
  <c r="AD1555" i="6"/>
  <c r="Z1554" i="6"/>
  <c r="Z762" i="6"/>
  <c r="AD763" i="6"/>
  <c r="AD558" i="6"/>
  <c r="AA558" i="6"/>
  <c r="AD150" i="6"/>
  <c r="AA150" i="6"/>
  <c r="AD105" i="6"/>
  <c r="Z104" i="6"/>
  <c r="Y94" i="6"/>
  <c r="W95" i="6"/>
  <c r="Y95" i="6" s="1"/>
  <c r="W999" i="6"/>
  <c r="Y999" i="6" s="1"/>
  <c r="Y998" i="6"/>
  <c r="W41" i="6"/>
  <c r="Y41" i="6" s="1"/>
  <c r="Y40" i="6"/>
  <c r="Y1432" i="6"/>
  <c r="W1433" i="6"/>
  <c r="Y1433" i="6" s="1"/>
  <c r="W1649" i="6"/>
  <c r="Y1649" i="6" s="1"/>
  <c r="Y1648" i="6"/>
  <c r="Y240" i="6"/>
  <c r="W241" i="6"/>
  <c r="Y241" i="6" s="1"/>
  <c r="Y660" i="6"/>
  <c r="W661" i="6"/>
  <c r="Y661" i="6" s="1"/>
  <c r="W365" i="6"/>
  <c r="Y365" i="6" s="1"/>
  <c r="Y364" i="6"/>
  <c r="W667" i="6"/>
  <c r="Y667" i="6" s="1"/>
  <c r="Y666" i="6"/>
  <c r="Y882" i="6"/>
  <c r="W883" i="6"/>
  <c r="Y883" i="6" s="1"/>
  <c r="W861" i="6"/>
  <c r="Y861" i="6" s="1"/>
  <c r="Y860" i="6"/>
  <c r="W993" i="6"/>
  <c r="Y993" i="6" s="1"/>
  <c r="Y992" i="6"/>
  <c r="W1681" i="6"/>
  <c r="Y1681" i="6" s="1"/>
  <c r="Y1680" i="6"/>
  <c r="Y374" i="6"/>
  <c r="W375" i="6"/>
  <c r="Y375" i="6" s="1"/>
  <c r="W1393" i="6"/>
  <c r="Y1393" i="6" s="1"/>
  <c r="Y1392" i="6"/>
  <c r="Y372" i="6"/>
  <c r="W373" i="6"/>
  <c r="Y373" i="6" s="1"/>
  <c r="W915" i="6"/>
  <c r="Y915" i="6" s="1"/>
  <c r="Y914" i="6"/>
  <c r="W1697" i="6"/>
  <c r="Y1697" i="6" s="1"/>
  <c r="Y1696" i="6"/>
  <c r="W1055" i="6"/>
  <c r="Y1055" i="6" s="1"/>
  <c r="Y1054" i="6"/>
  <c r="W229" i="6"/>
  <c r="Y229" i="6" s="1"/>
  <c r="Y228" i="6"/>
  <c r="Y1504" i="6"/>
  <c r="AD1504" i="6" s="1"/>
  <c r="W1505" i="6"/>
  <c r="Y1505" i="6" s="1"/>
  <c r="W1537" i="6"/>
  <c r="Y1537" i="6" s="1"/>
  <c r="Y1536" i="6"/>
  <c r="W1395" i="6"/>
  <c r="Y1395" i="6" s="1"/>
  <c r="Y1394" i="6"/>
  <c r="W1725" i="6"/>
  <c r="Y1725" i="6" s="1"/>
  <c r="Y1724" i="6"/>
  <c r="Y624" i="6"/>
  <c r="W625" i="6"/>
  <c r="Y625" i="6" s="1"/>
  <c r="W1783" i="6"/>
  <c r="Y1783" i="6" s="1"/>
  <c r="Y1782" i="6"/>
  <c r="W1475" i="6"/>
  <c r="Y1475" i="6" s="1"/>
  <c r="Y1474" i="6"/>
  <c r="W991" i="6"/>
  <c r="Y991" i="6" s="1"/>
  <c r="Y990" i="6"/>
  <c r="Y1544" i="6"/>
  <c r="W1545" i="6"/>
  <c r="Y1545" i="6" s="1"/>
  <c r="W227" i="6"/>
  <c r="Y227" i="6" s="1"/>
  <c r="Y226" i="6"/>
  <c r="AD226" i="6" s="1"/>
  <c r="W1003" i="6"/>
  <c r="Y1003" i="6" s="1"/>
  <c r="Y1002" i="6"/>
  <c r="W1363" i="6"/>
  <c r="Y1363" i="6" s="1"/>
  <c r="Y1362" i="6"/>
  <c r="AD1458" i="6"/>
  <c r="AA1458" i="6"/>
  <c r="Z1198" i="6"/>
  <c r="AD1198" i="6"/>
  <c r="AA1198" i="6"/>
  <c r="AD1638" i="6"/>
  <c r="AA1638" i="6"/>
  <c r="AD955" i="6"/>
  <c r="Z954" i="6"/>
  <c r="W1333" i="6"/>
  <c r="Y1333" i="6" s="1"/>
  <c r="Y1332" i="6"/>
  <c r="AA1596" i="6"/>
  <c r="AD1596" i="6"/>
  <c r="AD1754" i="6"/>
  <c r="AA1754" i="6"/>
  <c r="AD1276" i="6"/>
  <c r="AA1276" i="6"/>
  <c r="Z1466" i="6"/>
  <c r="AD1467" i="6"/>
  <c r="AD1570" i="6"/>
  <c r="AA1570" i="6"/>
  <c r="Z1298" i="6"/>
  <c r="AA1298" i="6"/>
  <c r="AD1298" i="6"/>
  <c r="AD1368" i="6"/>
  <c r="AA1368" i="6"/>
  <c r="AD358" i="6"/>
  <c r="AA358" i="6"/>
  <c r="AD296" i="6"/>
  <c r="AA296" i="6"/>
  <c r="Z608" i="6"/>
  <c r="AA608" i="6"/>
  <c r="AD608" i="6"/>
  <c r="AD1752" i="6"/>
  <c r="AA1752" i="6"/>
  <c r="Z1538" i="6"/>
  <c r="AD1538" i="6"/>
  <c r="AA1538" i="6"/>
  <c r="AD1328" i="6"/>
  <c r="AA1328" i="6"/>
  <c r="AA1034" i="6"/>
  <c r="AD1034" i="6"/>
  <c r="Z750" i="6"/>
  <c r="AD751" i="6"/>
  <c r="AA758" i="6"/>
  <c r="AD758" i="6"/>
  <c r="AA1236" i="6"/>
  <c r="AD1236" i="6"/>
  <c r="AD316" i="6"/>
  <c r="AA316" i="6"/>
  <c r="AD1420" i="6"/>
  <c r="AA1420" i="6"/>
  <c r="AD344" i="6"/>
  <c r="AA344" i="6"/>
  <c r="AD1016" i="6"/>
  <c r="AA1016" i="6"/>
  <c r="AA836" i="6"/>
  <c r="AD836" i="6"/>
  <c r="AD539" i="6"/>
  <c r="Z538" i="6"/>
  <c r="AD1200" i="6"/>
  <c r="AA1200" i="6"/>
  <c r="AD904" i="6"/>
  <c r="AA904" i="6"/>
  <c r="AD1588" i="6"/>
  <c r="AA1588" i="6"/>
  <c r="AD1442" i="6"/>
  <c r="AA1442" i="6"/>
  <c r="AD964" i="6"/>
  <c r="AA964" i="6"/>
  <c r="AD742" i="6"/>
  <c r="AA742" i="6"/>
  <c r="AA530" i="6"/>
  <c r="AD530" i="6"/>
  <c r="AA1212" i="6"/>
  <c r="AD1212" i="6"/>
  <c r="AA472" i="6"/>
  <c r="AD472" i="6"/>
  <c r="AA334" i="6"/>
  <c r="AD334" i="6"/>
  <c r="AD941" i="6"/>
  <c r="Z940" i="6"/>
  <c r="AD1410" i="6"/>
  <c r="AA1410" i="6"/>
  <c r="AA892" i="6"/>
  <c r="AD892" i="6"/>
  <c r="AD1518" i="6"/>
  <c r="AA1518" i="6"/>
  <c r="Z956" i="6"/>
  <c r="AD957" i="6"/>
  <c r="AD482" i="6"/>
  <c r="AA482" i="6"/>
  <c r="Z376" i="6"/>
  <c r="AD377" i="6"/>
  <c r="Z658" i="6"/>
  <c r="AD659" i="6"/>
  <c r="AD152" i="6"/>
  <c r="AA152" i="6"/>
  <c r="Z426" i="6"/>
  <c r="AD427" i="6"/>
  <c r="AD651" i="6"/>
  <c r="Z650" i="6"/>
  <c r="AD1732" i="6"/>
  <c r="AA1732" i="6"/>
  <c r="AD1674" i="6"/>
  <c r="AA1674" i="6"/>
  <c r="AD402" i="6"/>
  <c r="AA402" i="6"/>
  <c r="AD1706" i="6"/>
  <c r="AA1706" i="6"/>
  <c r="AA86" i="6"/>
  <c r="AD86" i="6"/>
  <c r="AA670" i="6"/>
  <c r="AD670" i="6"/>
  <c r="AD362" i="6"/>
  <c r="AA362" i="6"/>
  <c r="AD1600" i="6"/>
  <c r="AA1600" i="6"/>
  <c r="AA604" i="6"/>
  <c r="AD604" i="6"/>
  <c r="AD846" i="6"/>
  <c r="AA846" i="6"/>
  <c r="AD1115" i="6"/>
  <c r="Z1114" i="6"/>
  <c r="AD516" i="6"/>
  <c r="AA516" i="6"/>
  <c r="AD211" i="6"/>
  <c r="Z210" i="6"/>
  <c r="AD1156" i="6"/>
  <c r="AA1156" i="6"/>
  <c r="AA752" i="6"/>
  <c r="AD752" i="6"/>
  <c r="AD330" i="6"/>
  <c r="AA330" i="6"/>
  <c r="AA388" i="6"/>
  <c r="AD388" i="6"/>
  <c r="AD806" i="6"/>
  <c r="AA806" i="6"/>
  <c r="AD816" i="6"/>
  <c r="AA816" i="6"/>
  <c r="Z842" i="6"/>
  <c r="AD843" i="6"/>
  <c r="AD716" i="6"/>
  <c r="AA716" i="6"/>
  <c r="AD686" i="6"/>
  <c r="AA686" i="6"/>
  <c r="Z1014" i="6"/>
  <c r="AD1015" i="6"/>
  <c r="AA958" i="6"/>
  <c r="AD958" i="6"/>
  <c r="Z476" i="6"/>
  <c r="AA476" i="6"/>
  <c r="AD476" i="6"/>
  <c r="AD224" i="6"/>
  <c r="AA224" i="6"/>
  <c r="AA1132" i="6"/>
  <c r="AD1132" i="6"/>
  <c r="AD348" i="6"/>
  <c r="AA348" i="6"/>
  <c r="Z1688" i="6"/>
  <c r="AD1688" i="6"/>
  <c r="AA1688" i="6"/>
  <c r="AD1726" i="6"/>
  <c r="AA1726" i="6"/>
  <c r="AD1640" i="6"/>
  <c r="AA1640" i="6"/>
  <c r="AD868" i="6"/>
  <c r="AA868" i="6"/>
  <c r="AA66" i="6"/>
  <c r="AD66" i="6"/>
  <c r="AD1208" i="6"/>
  <c r="AA1208" i="6"/>
  <c r="AD505" i="6"/>
  <c r="Z504" i="6"/>
  <c r="AD1514" i="6"/>
  <c r="AA1514" i="6"/>
  <c r="AD1708" i="6"/>
  <c r="AA1708" i="6"/>
  <c r="AD1786" i="6"/>
  <c r="AA1786" i="6"/>
  <c r="AA582" i="6"/>
  <c r="AD582" i="6"/>
  <c r="AA396" i="6"/>
  <c r="AD396" i="6"/>
  <c r="Z368" i="6"/>
  <c r="AD369" i="6"/>
  <c r="AA1522" i="6"/>
  <c r="AD1522" i="6"/>
  <c r="AD1499" i="6"/>
  <c r="Z1498" i="6"/>
  <c r="AD680" i="6"/>
  <c r="AA680" i="6"/>
  <c r="Z1742" i="6"/>
  <c r="AD1742" i="6"/>
  <c r="AA1742" i="6"/>
  <c r="AD1740" i="6"/>
  <c r="AA1740" i="6"/>
  <c r="AD128" i="6"/>
  <c r="AA128" i="6"/>
  <c r="AD1668" i="6"/>
  <c r="AA1668" i="6"/>
  <c r="AD637" i="6"/>
  <c r="Z636" i="6"/>
  <c r="AD424" i="6"/>
  <c r="AA424" i="6"/>
  <c r="AD1138" i="6"/>
  <c r="AA1138" i="6"/>
  <c r="Z492" i="6"/>
  <c r="AA492" i="6"/>
  <c r="AD492" i="6"/>
  <c r="AD1140" i="6"/>
  <c r="AA1140" i="6"/>
  <c r="AD736" i="6"/>
  <c r="AA736" i="6"/>
  <c r="AD456" i="6"/>
  <c r="AA456" i="6"/>
  <c r="Z282" i="6"/>
  <c r="AD283" i="6"/>
  <c r="AD1214" i="6"/>
  <c r="AA1214" i="6"/>
  <c r="AD574" i="6"/>
  <c r="AA574" i="6"/>
  <c r="Z1560" i="6"/>
  <c r="AD1561" i="6"/>
  <c r="AA1052" i="6"/>
  <c r="AD1052" i="6"/>
  <c r="AD800" i="6"/>
  <c r="AA800" i="6"/>
  <c r="AA774" i="6"/>
  <c r="AD774" i="6"/>
  <c r="AD1244" i="6"/>
  <c r="AA1244" i="6"/>
  <c r="AA744" i="6"/>
  <c r="AD744" i="6"/>
  <c r="AA1664" i="6"/>
  <c r="AD1664" i="6"/>
  <c r="Z1496" i="6"/>
  <c r="AD1497" i="6"/>
  <c r="AD1102" i="6"/>
  <c r="AA1102" i="6"/>
  <c r="AD756" i="6"/>
  <c r="AA756" i="6"/>
  <c r="AD350" i="6"/>
  <c r="AA350" i="6"/>
  <c r="AD1192" i="6"/>
  <c r="AA1192" i="6"/>
  <c r="AD496" i="6"/>
  <c r="AA496" i="6"/>
  <c r="AD961" i="6"/>
  <c r="Z960" i="6"/>
  <c r="Z1284" i="6"/>
  <c r="AD1284" i="6"/>
  <c r="AA1284" i="6"/>
  <c r="AD1366" i="6"/>
  <c r="AA1366" i="6"/>
  <c r="AD300" i="6"/>
  <c r="AA300" i="6"/>
  <c r="AD1500" i="6"/>
  <c r="AA1500" i="6"/>
  <c r="AD1798" i="6"/>
  <c r="AA1798" i="6"/>
  <c r="AD1532" i="6"/>
  <c r="AA1532" i="6"/>
  <c r="AA642" i="6"/>
  <c r="AD642" i="6"/>
  <c r="AD111" i="6"/>
  <c r="Z110" i="6"/>
  <c r="AA654" i="6"/>
  <c r="AD654" i="6"/>
  <c r="AD1464" i="6"/>
  <c r="AA1464" i="6"/>
  <c r="AA250" i="6"/>
  <c r="AD250" i="6"/>
  <c r="AD1010" i="6"/>
  <c r="AA1010" i="6"/>
  <c r="AD852" i="6"/>
  <c r="AA852" i="6"/>
  <c r="AD812" i="6"/>
  <c r="AA812" i="6"/>
  <c r="Z1252" i="6"/>
  <c r="AA1252" i="6"/>
  <c r="AD1252" i="6"/>
  <c r="AD818" i="6"/>
  <c r="AA818" i="6"/>
  <c r="AD720" i="6"/>
  <c r="AA720" i="6"/>
  <c r="AA1676" i="6"/>
  <c r="AD1676" i="6"/>
  <c r="AD1038" i="6"/>
  <c r="AA1038" i="6"/>
  <c r="AD195" i="6"/>
  <c r="Z194" i="6"/>
  <c r="AD1216" i="6"/>
  <c r="AA1216" i="6"/>
  <c r="AD244" i="6"/>
  <c r="AA244" i="6"/>
  <c r="AA466" i="6"/>
  <c r="AD466" i="6"/>
  <c r="AD1008" i="6"/>
  <c r="AA1008" i="6"/>
  <c r="AD820" i="6"/>
  <c r="AA820" i="6"/>
  <c r="AA512" i="6"/>
  <c r="AD512" i="6"/>
  <c r="AD314" i="6"/>
  <c r="AA314" i="6"/>
  <c r="W691" i="6"/>
  <c r="Y691" i="6" s="1"/>
  <c r="Y690" i="6"/>
  <c r="Y926" i="6"/>
  <c r="W927" i="6"/>
  <c r="Y927" i="6" s="1"/>
  <c r="W963" i="6"/>
  <c r="Y963" i="6" s="1"/>
  <c r="AD963" i="6" s="1"/>
  <c r="Y962" i="6"/>
  <c r="W1113" i="6"/>
  <c r="Y1113" i="6" s="1"/>
  <c r="Y1112" i="6"/>
  <c r="AA1796" i="6"/>
  <c r="AD1796" i="6"/>
  <c r="Y312" i="6"/>
  <c r="W313" i="6"/>
  <c r="Y313" i="6" s="1"/>
  <c r="W879" i="6"/>
  <c r="Y879" i="6" s="1"/>
  <c r="Y878" i="6"/>
  <c r="AD236" i="6"/>
  <c r="AA236" i="6"/>
  <c r="W423" i="6"/>
  <c r="Y423" i="6" s="1"/>
  <c r="Y422" i="6"/>
  <c r="Z874" i="6"/>
  <c r="AD875" i="6"/>
  <c r="Y898" i="6"/>
  <c r="W899" i="6"/>
  <c r="Y899" i="6" s="1"/>
  <c r="W523" i="6"/>
  <c r="Y523" i="6" s="1"/>
  <c r="Y522" i="6"/>
  <c r="Z1760" i="6"/>
  <c r="AD1761" i="6"/>
  <c r="Z1778" i="6"/>
  <c r="AD1779" i="6"/>
  <c r="W1287" i="6"/>
  <c r="Y1287" i="6" s="1"/>
  <c r="Y1286" i="6"/>
  <c r="AD1305" i="6"/>
  <c r="Z1304" i="6"/>
  <c r="Z252" i="6"/>
  <c r="AD253" i="6"/>
  <c r="W255" i="6"/>
  <c r="Y255" i="6" s="1"/>
  <c r="Y254" i="6"/>
  <c r="Z714" i="6"/>
  <c r="AD715" i="6"/>
  <c r="W887" i="6"/>
  <c r="Y887" i="6" s="1"/>
  <c r="Y886" i="6"/>
  <c r="W1355" i="6"/>
  <c r="Y1355" i="6" s="1"/>
  <c r="Y1354" i="6"/>
  <c r="AD166" i="6"/>
  <c r="AA166" i="6"/>
  <c r="AD1351" i="6"/>
  <c r="Z1350" i="6"/>
  <c r="AD1715" i="6"/>
  <c r="Z1714" i="6"/>
  <c r="W1491" i="6"/>
  <c r="Y1491" i="6" s="1"/>
  <c r="Y1490" i="6"/>
  <c r="Y54" i="6"/>
  <c r="W55" i="6"/>
  <c r="Y55" i="6" s="1"/>
  <c r="W461" i="6"/>
  <c r="Y461" i="6" s="1"/>
  <c r="Y460" i="6"/>
  <c r="AD460" i="6" s="1"/>
  <c r="AA1124" i="6"/>
  <c r="AD1124" i="6"/>
  <c r="AD1081" i="6"/>
  <c r="Z1080" i="6"/>
  <c r="W469" i="6"/>
  <c r="Y469" i="6" s="1"/>
  <c r="Y468" i="6"/>
  <c r="AD431" i="6"/>
  <c r="Z430" i="6"/>
  <c r="AD1372" i="6"/>
  <c r="AA1372" i="6"/>
  <c r="W1801" i="6"/>
  <c r="Y1801" i="6" s="1"/>
  <c r="Y1800" i="6"/>
  <c r="Y950" i="6"/>
  <c r="W951" i="6"/>
  <c r="Y951" i="6" s="1"/>
  <c r="W1073" i="6"/>
  <c r="Y1073" i="6" s="1"/>
  <c r="Y1072" i="6"/>
  <c r="AA564" i="6"/>
  <c r="AD564" i="6"/>
  <c r="AA1452" i="6"/>
  <c r="AD1452" i="6"/>
  <c r="AD1360" i="6"/>
  <c r="AA1360" i="6"/>
  <c r="AD1546" i="6"/>
  <c r="AA1546" i="6"/>
  <c r="AD1292" i="6"/>
  <c r="AA1292" i="6"/>
  <c r="AD339" i="6"/>
  <c r="Z338" i="6"/>
  <c r="Z1758" i="6"/>
  <c r="AD1759" i="6"/>
  <c r="AD1344" i="6"/>
  <c r="AA1344" i="6"/>
  <c r="Z640" i="6"/>
  <c r="AD641" i="6"/>
  <c r="Z622" i="6"/>
  <c r="AD623" i="6"/>
  <c r="Z644" i="6"/>
  <c r="AD645" i="6"/>
  <c r="AA306" i="6"/>
  <c r="AD306" i="6"/>
  <c r="AD618" i="6"/>
  <c r="AA618" i="6"/>
  <c r="Z1624" i="6"/>
  <c r="AD1625" i="6"/>
  <c r="AD308" i="6"/>
  <c r="AA308" i="6"/>
  <c r="AD1269" i="6"/>
  <c r="Z1268" i="6"/>
  <c r="AD158" i="6"/>
  <c r="AA158" i="6"/>
  <c r="AD1595" i="6"/>
  <c r="Z1594" i="6"/>
  <c r="AD1428" i="6"/>
  <c r="AA1428" i="6"/>
  <c r="AD1178" i="6"/>
  <c r="AA1178" i="6"/>
  <c r="AD548" i="6"/>
  <c r="AA548" i="6"/>
  <c r="AD1172" i="6"/>
  <c r="AA1172" i="6"/>
  <c r="AD792" i="6"/>
  <c r="AA792" i="6"/>
  <c r="AD1762" i="6"/>
  <c r="AA1762" i="6"/>
  <c r="AA1238" i="6"/>
  <c r="AD1238" i="6"/>
  <c r="Z1056" i="6"/>
  <c r="AD1057" i="6"/>
  <c r="AA880" i="6"/>
  <c r="AD880" i="6"/>
  <c r="AD949" i="6"/>
  <c r="Z948" i="6"/>
  <c r="Z552" i="6"/>
  <c r="AD553" i="6"/>
  <c r="AD1440" i="6"/>
  <c r="AA1440" i="6"/>
  <c r="AD102" i="6"/>
  <c r="AA102" i="6"/>
  <c r="AD1040" i="6"/>
  <c r="AA1040" i="6"/>
  <c r="AD1058" i="6"/>
  <c r="AA1058" i="6"/>
  <c r="AD500" i="6"/>
  <c r="AA500" i="6"/>
  <c r="AA212" i="6"/>
  <c r="AD212" i="6"/>
  <c r="AD1148" i="6"/>
  <c r="AA1148" i="6"/>
  <c r="AD824" i="6"/>
  <c r="AA824" i="6"/>
  <c r="AD32" i="6"/>
  <c r="AA32" i="6"/>
  <c r="AD1142" i="6"/>
  <c r="AA1142" i="6"/>
  <c r="Z942" i="6"/>
  <c r="AD943" i="6"/>
  <c r="AD182" i="6"/>
  <c r="AA182" i="6"/>
  <c r="AD1224" i="6"/>
  <c r="AA1224" i="6"/>
  <c r="AD794" i="6"/>
  <c r="AA794" i="6"/>
  <c r="AD760" i="6"/>
  <c r="AA760" i="6"/>
  <c r="AA646" i="6"/>
  <c r="AD646" i="6"/>
  <c r="Z366" i="6"/>
  <c r="AD367" i="6"/>
  <c r="AD930" i="6"/>
  <c r="AA930" i="6"/>
  <c r="AD1296" i="6"/>
  <c r="AA1296" i="6"/>
  <c r="AD400" i="6"/>
  <c r="AA400" i="6"/>
  <c r="AD57" i="6"/>
  <c r="Z56" i="6"/>
  <c r="AD34" i="6"/>
  <c r="AA34" i="6"/>
  <c r="AD1376" i="6"/>
  <c r="AA1376" i="6"/>
  <c r="Z332" i="6"/>
  <c r="AD333" i="6"/>
  <c r="AD611" i="6"/>
  <c r="Z610" i="6"/>
  <c r="AD1684" i="6"/>
  <c r="AA1684" i="6"/>
  <c r="AA1790" i="6"/>
  <c r="AD1790" i="6"/>
  <c r="AD1426" i="6"/>
  <c r="AA1426" i="6"/>
  <c r="AD584" i="6"/>
  <c r="AA584" i="6"/>
  <c r="AD1024" i="6"/>
  <c r="AA1024" i="6"/>
  <c r="Z1430" i="6"/>
  <c r="AD1431" i="6"/>
  <c r="AD734" i="6"/>
  <c r="AA734" i="6"/>
  <c r="AA546" i="6"/>
  <c r="AD546" i="6"/>
  <c r="AD1220" i="6"/>
  <c r="AA1220" i="6"/>
  <c r="Z188" i="6"/>
  <c r="AD188" i="6"/>
  <c r="AA188" i="6"/>
  <c r="AD1764" i="6"/>
  <c r="AA1764" i="6"/>
  <c r="AA1606" i="6"/>
  <c r="AD1606" i="6"/>
  <c r="AD1463" i="6"/>
  <c r="Z1462" i="6"/>
  <c r="AD76" i="6"/>
  <c r="AA76" i="6"/>
  <c r="AA1614" i="6"/>
  <c r="AD1614" i="6"/>
  <c r="AA1012" i="6"/>
  <c r="AD1012" i="6"/>
  <c r="AD840" i="6"/>
  <c r="AA840" i="6"/>
  <c r="AA1666" i="6"/>
  <c r="AD1666" i="6"/>
  <c r="AD1409" i="6"/>
  <c r="Z1408" i="6"/>
  <c r="AD894" i="6"/>
  <c r="AA894" i="6"/>
  <c r="AD1418" i="6"/>
  <c r="AA1418" i="6"/>
  <c r="AD63" i="6"/>
  <c r="Z62" i="6"/>
  <c r="AD1662" i="6"/>
  <c r="AA1662" i="6"/>
  <c r="AD1061" i="6"/>
  <c r="Z1060" i="6"/>
  <c r="AD318" i="6"/>
  <c r="AA318" i="6"/>
  <c r="AD1435" i="6"/>
  <c r="Z1434" i="6"/>
  <c r="AD1510" i="6"/>
  <c r="AA1510" i="6"/>
  <c r="AD1258" i="6"/>
  <c r="AA1258" i="6"/>
  <c r="AD535" i="6"/>
  <c r="Z534" i="6"/>
  <c r="AA828" i="6"/>
  <c r="AD828" i="6"/>
  <c r="AA1144" i="6"/>
  <c r="AD1144" i="6"/>
  <c r="AA180" i="6"/>
  <c r="AD180" i="6"/>
  <c r="AA274" i="6"/>
  <c r="AD274" i="6"/>
  <c r="AD1770" i="6"/>
  <c r="AA1770" i="6"/>
  <c r="AA1382" i="6"/>
  <c r="AD1382" i="6"/>
  <c r="AD1386" i="6"/>
  <c r="AA1386" i="6"/>
  <c r="AA1388" i="6"/>
  <c r="AD1388" i="6"/>
  <c r="AA1618" i="6"/>
  <c r="AD1618" i="6"/>
  <c r="AD592" i="6"/>
  <c r="AA592" i="6"/>
  <c r="AD1274" i="6"/>
  <c r="AA1274" i="6"/>
  <c r="AA1690" i="6"/>
  <c r="AD1690" i="6"/>
  <c r="AA58" i="6"/>
  <c r="AD58" i="6"/>
  <c r="AD600" i="6"/>
  <c r="AA600" i="6"/>
  <c r="Z1530" i="6"/>
  <c r="AD1531" i="6"/>
  <c r="AD1400" i="6"/>
  <c r="AA1400" i="6"/>
  <c r="AD1622" i="6"/>
  <c r="AA1622" i="6"/>
  <c r="AD1446" i="6"/>
  <c r="AA1446" i="6"/>
  <c r="AD560" i="6"/>
  <c r="AA560" i="6"/>
  <c r="AA514" i="6"/>
  <c r="AD514" i="6"/>
  <c r="AD1204" i="6"/>
  <c r="AA1204" i="6"/>
  <c r="AA214" i="6"/>
  <c r="AD214" i="6"/>
  <c r="AD124" i="6"/>
  <c r="AA124" i="6"/>
  <c r="AD1542" i="6"/>
  <c r="AA1542" i="6"/>
  <c r="AD1250" i="6"/>
  <c r="AA1250" i="6"/>
  <c r="Z562" i="6"/>
  <c r="AD562" i="6"/>
  <c r="AA562" i="6"/>
  <c r="AD336" i="6"/>
  <c r="AA336" i="6"/>
  <c r="AA1168" i="6"/>
  <c r="AD1168" i="6"/>
  <c r="AD777" i="6"/>
  <c r="Z776" i="6"/>
  <c r="Z1280" i="6"/>
  <c r="AD1281" i="6"/>
  <c r="AD1234" i="6"/>
  <c r="AA1234" i="6"/>
  <c r="AD555" i="6"/>
  <c r="Z554" i="6"/>
  <c r="Z478" i="6"/>
  <c r="AA478" i="6"/>
  <c r="AD478" i="6"/>
  <c r="AA1180" i="6"/>
  <c r="AD1180" i="6"/>
  <c r="AD271" i="6"/>
  <c r="Z270" i="6"/>
  <c r="Z1406" i="6"/>
  <c r="AA1406" i="6"/>
  <c r="AD1406" i="6"/>
  <c r="AD1264" i="6"/>
  <c r="AA1264" i="6"/>
  <c r="AD1218" i="6"/>
  <c r="AA1218" i="6"/>
  <c r="AD502" i="6"/>
  <c r="AA502" i="6"/>
  <c r="AA218" i="6"/>
  <c r="AD218" i="6"/>
  <c r="Z858" i="6"/>
  <c r="AD859" i="6"/>
  <c r="AA872" i="6"/>
  <c r="AD872" i="6"/>
  <c r="AA1356" i="6"/>
  <c r="AD1356" i="6"/>
  <c r="AD1336" i="6"/>
  <c r="AA1336" i="6"/>
  <c r="AD1710" i="6"/>
  <c r="AA1710" i="6"/>
  <c r="Z590" i="6"/>
  <c r="AD591" i="6"/>
  <c r="AD258" i="6"/>
  <c r="AA258" i="6"/>
  <c r="Z1288" i="6"/>
  <c r="AD1288" i="6"/>
  <c r="AA1288" i="6"/>
  <c r="AD1306" i="6"/>
  <c r="AA1306" i="6"/>
  <c r="AD656" i="6"/>
  <c r="AA656" i="6"/>
  <c r="AD682" i="6"/>
  <c r="AA682" i="6"/>
  <c r="AD598" i="6"/>
  <c r="AA598" i="6"/>
  <c r="Z100" i="6"/>
  <c r="AA100" i="6"/>
  <c r="AD100" i="6"/>
  <c r="Z360" i="6"/>
  <c r="AD361" i="6"/>
  <c r="AD1300" i="6"/>
  <c r="AA1300" i="6"/>
  <c r="AD613" i="6"/>
  <c r="Z612" i="6"/>
  <c r="AD1750" i="6"/>
  <c r="AA1750" i="6"/>
  <c r="AD162" i="6"/>
  <c r="AA162" i="6"/>
  <c r="AD92" i="6"/>
  <c r="AA92" i="6"/>
  <c r="AD1558" i="6"/>
  <c r="AA1558" i="6"/>
  <c r="AD1412" i="6"/>
  <c r="AA1412" i="6"/>
  <c r="AD526" i="6"/>
  <c r="AA526" i="6"/>
  <c r="AD42" i="6"/>
  <c r="AA42" i="6"/>
  <c r="AD1630" i="6"/>
  <c r="AA1630" i="6"/>
  <c r="AA976" i="6"/>
  <c r="AD976" i="6"/>
  <c r="Z856" i="6"/>
  <c r="AD856" i="6"/>
  <c r="AA856" i="6"/>
  <c r="AD112" i="6"/>
  <c r="AA112" i="6"/>
  <c r="AD1478" i="6"/>
  <c r="AA1478" i="6"/>
  <c r="AD1186" i="6"/>
  <c r="AA1186" i="6"/>
  <c r="AD518" i="6"/>
  <c r="AA518" i="6"/>
  <c r="AD1486" i="6"/>
  <c r="AA1486" i="6"/>
  <c r="AD68" i="6"/>
  <c r="AA68" i="6"/>
  <c r="AD1562" i="6"/>
  <c r="AA1562" i="6"/>
  <c r="Z412" i="6"/>
  <c r="AD412" i="6"/>
  <c r="AA412" i="6"/>
  <c r="AD831" i="6"/>
  <c r="Z830" i="6"/>
  <c r="AD1210" i="6"/>
  <c r="AA1210" i="6"/>
  <c r="AD533" i="6"/>
  <c r="Z532" i="6"/>
  <c r="AD278" i="6"/>
  <c r="AA278" i="6"/>
  <c r="AD1164" i="6"/>
  <c r="AA1164" i="6"/>
  <c r="AD200" i="6"/>
  <c r="AA200" i="6"/>
  <c r="Z464" i="6"/>
  <c r="AD465" i="6"/>
  <c r="Z648" i="6"/>
  <c r="AA648" i="6"/>
  <c r="AD648" i="6"/>
  <c r="AA1154" i="6"/>
  <c r="AD1154" i="6"/>
  <c r="AA1042" i="6"/>
  <c r="AD1042" i="6"/>
  <c r="AA268" i="6"/>
  <c r="AD268" i="6"/>
  <c r="AD184" i="6"/>
  <c r="AA184" i="6"/>
  <c r="AA1246" i="6"/>
  <c r="AD1246" i="6"/>
  <c r="AA918" i="6"/>
  <c r="AD918" i="6"/>
  <c r="Z688" i="6"/>
  <c r="AA688" i="6"/>
  <c r="AD688" i="6"/>
  <c r="AD1472" i="6"/>
  <c r="AA1472" i="6"/>
  <c r="AD1176" i="6"/>
  <c r="AA1176" i="6"/>
  <c r="AD664" i="6"/>
  <c r="AA664" i="6"/>
  <c r="AD118" i="6"/>
  <c r="AA118" i="6"/>
  <c r="W1335" i="6"/>
  <c r="Y1335" i="6" s="1"/>
  <c r="Y1334" i="6"/>
  <c r="Y382" i="6"/>
  <c r="W383" i="6"/>
  <c r="Y383" i="6" s="1"/>
  <c r="W1633" i="6"/>
  <c r="Y1633" i="6" s="1"/>
  <c r="Y1632" i="6"/>
  <c r="W1107" i="6"/>
  <c r="Y1107" i="6" s="1"/>
  <c r="Y1106" i="6"/>
  <c r="Y1456" i="6"/>
  <c r="W1457" i="6"/>
  <c r="Y1457" i="6" s="1"/>
  <c r="W1789" i="6"/>
  <c r="Y1789" i="6" s="1"/>
  <c r="Y1788" i="6"/>
  <c r="W1303" i="6"/>
  <c r="Y1303" i="6" s="1"/>
  <c r="Y1302" i="6"/>
  <c r="W551" i="6"/>
  <c r="Y551" i="6" s="1"/>
  <c r="AD551" i="6" s="1"/>
  <c r="Y550" i="6"/>
  <c r="Y52" i="6"/>
  <c r="W53" i="6"/>
  <c r="Y53" i="6" s="1"/>
  <c r="W99" i="6"/>
  <c r="Y99" i="6" s="1"/>
  <c r="Y98" i="6"/>
  <c r="W1001" i="6"/>
  <c r="Y1001" i="6" s="1"/>
  <c r="Y1000" i="6"/>
  <c r="W243" i="6"/>
  <c r="Y243" i="6" s="1"/>
  <c r="Y242" i="6"/>
  <c r="Y1048" i="6"/>
  <c r="W1049" i="6"/>
  <c r="Y1049" i="6" s="1"/>
  <c r="W169" i="6"/>
  <c r="Y169" i="6" s="1"/>
  <c r="Y168" i="6"/>
  <c r="W143" i="6"/>
  <c r="Y143" i="6" s="1"/>
  <c r="Y142" i="6"/>
  <c r="AD142" i="6" s="1"/>
  <c r="W1541" i="6"/>
  <c r="Y1541" i="6" s="1"/>
  <c r="Y1540" i="6"/>
  <c r="W1525" i="6"/>
  <c r="Y1525" i="6" s="1"/>
  <c r="Y1524" i="6"/>
  <c r="W171" i="6"/>
  <c r="Y171" i="6" s="1"/>
  <c r="Y170" i="6"/>
  <c r="W629" i="6"/>
  <c r="Y629" i="6" s="1"/>
  <c r="Y628" i="6"/>
  <c r="Y1064" i="6"/>
  <c r="W1065" i="6"/>
  <c r="Y1065" i="6" s="1"/>
  <c r="W811" i="6"/>
  <c r="Y811" i="6" s="1"/>
  <c r="Y810" i="6"/>
  <c r="W983" i="6"/>
  <c r="Y983" i="6" s="1"/>
  <c r="Y982" i="6"/>
  <c r="Y706" i="6"/>
  <c r="W707" i="6"/>
  <c r="Y707" i="6" s="1"/>
  <c r="Y384" i="6"/>
  <c r="W385" i="6"/>
  <c r="Y385" i="6" s="1"/>
  <c r="W131" i="6"/>
  <c r="Y131" i="6" s="1"/>
  <c r="Y130" i="6"/>
  <c r="W1701" i="6"/>
  <c r="Y1701" i="6" s="1"/>
  <c r="Y1700" i="6"/>
  <c r="W89" i="6"/>
  <c r="Y89" i="6" s="1"/>
  <c r="Y88" i="6"/>
  <c r="Y1122" i="6"/>
  <c r="W1123" i="6"/>
  <c r="Y1123" i="6" s="1"/>
  <c r="Y1568" i="6"/>
  <c r="W1569" i="6"/>
  <c r="Y1569" i="6" s="1"/>
  <c r="W149" i="6"/>
  <c r="Y149" i="6" s="1"/>
  <c r="Y148" i="6"/>
  <c r="Y1616" i="6"/>
  <c r="W1617" i="6"/>
  <c r="Y1617" i="6" s="1"/>
  <c r="W1095" i="6"/>
  <c r="Y1095" i="6" s="1"/>
  <c r="Y1094" i="6"/>
  <c r="W1703" i="6"/>
  <c r="Y1703" i="6" s="1"/>
  <c r="Y1702" i="6"/>
  <c r="AD1459" i="6"/>
  <c r="Z1458" i="6"/>
  <c r="AD1639" i="6"/>
  <c r="Z1638" i="6"/>
  <c r="AD954" i="6"/>
  <c r="AA954" i="6"/>
  <c r="Z1766" i="6"/>
  <c r="AD1767" i="6"/>
  <c r="AD1597" i="6"/>
  <c r="Z1596" i="6"/>
  <c r="Z1754" i="6"/>
  <c r="AD1755" i="6"/>
  <c r="AD1277" i="6"/>
  <c r="Z1276" i="6"/>
  <c r="AA1466" i="6"/>
  <c r="AD1466" i="6"/>
  <c r="AD1571" i="6"/>
  <c r="Z1570" i="6"/>
  <c r="Z1368" i="6"/>
  <c r="AD1369" i="6"/>
  <c r="Z358" i="6"/>
  <c r="AD359" i="6"/>
  <c r="Z296" i="6"/>
  <c r="AD297" i="6"/>
  <c r="AD1753" i="6"/>
  <c r="Z1752" i="6"/>
  <c r="AD1329" i="6"/>
  <c r="Z1328" i="6"/>
  <c r="AD1035" i="6"/>
  <c r="Z1034" i="6"/>
  <c r="AD750" i="6"/>
  <c r="AA750" i="6"/>
  <c r="AD759" i="6"/>
  <c r="Z758" i="6"/>
  <c r="AD1237" i="6"/>
  <c r="Z1236" i="6"/>
  <c r="AD317" i="6"/>
  <c r="Z316" i="6"/>
  <c r="Z1420" i="6"/>
  <c r="AD1421" i="6"/>
  <c r="AD345" i="6"/>
  <c r="Z344" i="6"/>
  <c r="AD1017" i="6"/>
  <c r="Z1016" i="6"/>
  <c r="Z836" i="6"/>
  <c r="AD837" i="6"/>
  <c r="AA538" i="6"/>
  <c r="AD538" i="6"/>
  <c r="AD1201" i="6"/>
  <c r="Z1200" i="6"/>
  <c r="Z904" i="6"/>
  <c r="AD905" i="6"/>
  <c r="Z1588" i="6"/>
  <c r="AD1589" i="6"/>
  <c r="Z1442" i="6"/>
  <c r="AD1443" i="6"/>
  <c r="Z964" i="6"/>
  <c r="AD965" i="6"/>
  <c r="Z742" i="6"/>
  <c r="AD743" i="6"/>
  <c r="AD531" i="6"/>
  <c r="Z530" i="6"/>
  <c r="AD1213" i="6"/>
  <c r="Z1212" i="6"/>
  <c r="AD473" i="6"/>
  <c r="Z472" i="6"/>
  <c r="AD335" i="6"/>
  <c r="Z334" i="6"/>
  <c r="AA940" i="6"/>
  <c r="AD940" i="6"/>
  <c r="AD1411" i="6"/>
  <c r="Z1410" i="6"/>
  <c r="AD893" i="6"/>
  <c r="Z892" i="6"/>
  <c r="AD1519" i="6"/>
  <c r="Z1518" i="6"/>
  <c r="AD956" i="6"/>
  <c r="AA956" i="6"/>
  <c r="AD483" i="6"/>
  <c r="Z482" i="6"/>
  <c r="AD376" i="6"/>
  <c r="AA376" i="6"/>
  <c r="AD658" i="6"/>
  <c r="AA658" i="6"/>
  <c r="AD153" i="6"/>
  <c r="Z152" i="6"/>
  <c r="AA426" i="6"/>
  <c r="AD426" i="6"/>
  <c r="AA650" i="6"/>
  <c r="AD650" i="6"/>
  <c r="Z1732" i="6"/>
  <c r="AD1733" i="6"/>
  <c r="AD1675" i="6"/>
  <c r="Z1674" i="6"/>
  <c r="AD403" i="6"/>
  <c r="Z402" i="6"/>
  <c r="AD1707" i="6"/>
  <c r="Z1706" i="6"/>
  <c r="AD87" i="6"/>
  <c r="Z86" i="6"/>
  <c r="AD671" i="6"/>
  <c r="Z670" i="6"/>
  <c r="AD363" i="6"/>
  <c r="Z362" i="6"/>
  <c r="Z1600" i="6"/>
  <c r="AD1601" i="6"/>
  <c r="AD605" i="6"/>
  <c r="Z604" i="6"/>
  <c r="Z846" i="6"/>
  <c r="AD847" i="6"/>
  <c r="AD1114" i="6"/>
  <c r="AA1114" i="6"/>
  <c r="AD517" i="6"/>
  <c r="Z516" i="6"/>
  <c r="AA210" i="6"/>
  <c r="AD210" i="6"/>
  <c r="AD1157" i="6"/>
  <c r="Z1156" i="6"/>
  <c r="Z752" i="6"/>
  <c r="AD753" i="6"/>
  <c r="AD331" i="6"/>
  <c r="Z330" i="6"/>
  <c r="AD389" i="6"/>
  <c r="Z388" i="6"/>
  <c r="Z806" i="6"/>
  <c r="AD807" i="6"/>
  <c r="AD817" i="6"/>
  <c r="Z816" i="6"/>
  <c r="AD842" i="6"/>
  <c r="AA842" i="6"/>
  <c r="AD717" i="6"/>
  <c r="Z716" i="6"/>
  <c r="AD687" i="6"/>
  <c r="Z686" i="6"/>
  <c r="AA1014" i="6"/>
  <c r="AD1014" i="6"/>
  <c r="Z958" i="6"/>
  <c r="AD959" i="6"/>
  <c r="Z224" i="6"/>
  <c r="AD225" i="6"/>
  <c r="AD1133" i="6"/>
  <c r="Z1132" i="6"/>
  <c r="AD349" i="6"/>
  <c r="Z348" i="6"/>
  <c r="Z1726" i="6"/>
  <c r="AD1727" i="6"/>
  <c r="Z1640" i="6"/>
  <c r="AD1641" i="6"/>
  <c r="AD869" i="6"/>
  <c r="Z868" i="6"/>
  <c r="Z66" i="6"/>
  <c r="AD67" i="6"/>
  <c r="AD1209" i="6"/>
  <c r="Z1208" i="6"/>
  <c r="AD504" i="6"/>
  <c r="AA504" i="6"/>
  <c r="Z1514" i="6"/>
  <c r="AD1515" i="6"/>
  <c r="AD1709" i="6"/>
  <c r="Z1708" i="6"/>
  <c r="AD1787" i="6"/>
  <c r="Z1786" i="6"/>
  <c r="AD583" i="6"/>
  <c r="Z582" i="6"/>
  <c r="AD397" i="6"/>
  <c r="Z396" i="6"/>
  <c r="AD368" i="6"/>
  <c r="AA368" i="6"/>
  <c r="AD1523" i="6"/>
  <c r="Z1522" i="6"/>
  <c r="AD1498" i="6"/>
  <c r="AA1498" i="6"/>
  <c r="AD681" i="6"/>
  <c r="Z680" i="6"/>
  <c r="AA1564" i="6"/>
  <c r="AD1565" i="6"/>
  <c r="Z1564" i="6"/>
  <c r="Z1740" i="6"/>
  <c r="AD1741" i="6"/>
  <c r="Z128" i="6"/>
  <c r="AD129" i="6"/>
  <c r="AD1669" i="6"/>
  <c r="Z1668" i="6"/>
  <c r="AA636" i="6"/>
  <c r="AD636" i="6"/>
  <c r="AD425" i="6"/>
  <c r="Z424" i="6"/>
  <c r="AD1139" i="6"/>
  <c r="Z1138" i="6"/>
  <c r="Z1140" i="6"/>
  <c r="AD1141" i="6"/>
  <c r="Z736" i="6"/>
  <c r="AD737" i="6"/>
  <c r="AD457" i="6"/>
  <c r="Z456" i="6"/>
  <c r="AA282" i="6"/>
  <c r="AD282" i="6"/>
  <c r="AD1215" i="6"/>
  <c r="Z1214" i="6"/>
  <c r="AD575" i="6"/>
  <c r="Z574" i="6"/>
  <c r="AD1560" i="6"/>
  <c r="AA1560" i="6"/>
  <c r="AD1053" i="6"/>
  <c r="Z1052" i="6"/>
  <c r="AD801" i="6"/>
  <c r="Z800" i="6"/>
  <c r="AD775" i="6"/>
  <c r="Z774" i="6"/>
  <c r="AD1245" i="6"/>
  <c r="Z1244" i="6"/>
  <c r="Z744" i="6"/>
  <c r="AD745" i="6"/>
  <c r="AD1665" i="6"/>
  <c r="Z1664" i="6"/>
  <c r="AA1496" i="6"/>
  <c r="AD1496" i="6"/>
  <c r="AD1103" i="6"/>
  <c r="Z1102" i="6"/>
  <c r="AD757" i="6"/>
  <c r="Z756" i="6"/>
  <c r="Z350" i="6"/>
  <c r="AD351" i="6"/>
  <c r="AD1193" i="6"/>
  <c r="Z1192" i="6"/>
  <c r="AD497" i="6"/>
  <c r="Z496" i="6"/>
  <c r="AA960" i="6"/>
  <c r="AD960" i="6"/>
  <c r="AD1367" i="6"/>
  <c r="Z1366" i="6"/>
  <c r="AD301" i="6"/>
  <c r="Z300" i="6"/>
  <c r="AD1501" i="6"/>
  <c r="Z1500" i="6"/>
  <c r="AD1799" i="6"/>
  <c r="Z1798" i="6"/>
  <c r="Z1532" i="6"/>
  <c r="AD1533" i="6"/>
  <c r="AA1704" i="6"/>
  <c r="AD1705" i="6"/>
  <c r="Z1704" i="6"/>
  <c r="AD643" i="6"/>
  <c r="Z642" i="6"/>
  <c r="AD110" i="6"/>
  <c r="AA110" i="6"/>
  <c r="AD655" i="6"/>
  <c r="Z654" i="6"/>
  <c r="AD1465" i="6"/>
  <c r="Z1464" i="6"/>
  <c r="AD251" i="6"/>
  <c r="Z250" i="6"/>
  <c r="Z1010" i="6"/>
  <c r="AD1011" i="6"/>
  <c r="AD853" i="6"/>
  <c r="Z852" i="6"/>
  <c r="Z812" i="6"/>
  <c r="AD813" i="6"/>
  <c r="Z818" i="6"/>
  <c r="AD819" i="6"/>
  <c r="AD721" i="6"/>
  <c r="Z720" i="6"/>
  <c r="AD1677" i="6"/>
  <c r="Z1676" i="6"/>
  <c r="AD1039" i="6"/>
  <c r="Z1038" i="6"/>
  <c r="AD194" i="6"/>
  <c r="AA194" i="6"/>
  <c r="AD1217" i="6"/>
  <c r="Z1216" i="6"/>
  <c r="AD245" i="6"/>
  <c r="Z244" i="6"/>
  <c r="AD467" i="6"/>
  <c r="Z466" i="6"/>
  <c r="Z1008" i="6"/>
  <c r="AD1009" i="6"/>
  <c r="Z820" i="6"/>
  <c r="AD821" i="6"/>
  <c r="AD513" i="6"/>
  <c r="Z512" i="6"/>
  <c r="AD315" i="6"/>
  <c r="Z314" i="6"/>
  <c r="R24" i="6"/>
  <c r="Y7" i="6"/>
  <c r="AD7" i="6" s="1"/>
  <c r="Y23" i="6"/>
  <c r="AD23" i="6" s="1"/>
  <c r="Y22" i="6"/>
  <c r="AD22" i="6" s="1"/>
  <c r="Y19" i="6"/>
  <c r="T29" i="6"/>
  <c r="Y18" i="6"/>
  <c r="Y17" i="6"/>
  <c r="AD17" i="6" s="1"/>
  <c r="Y12" i="6"/>
  <c r="Y16" i="6"/>
  <c r="T24" i="6"/>
  <c r="Y6" i="6"/>
  <c r="Y13" i="6"/>
  <c r="AD13" i="6" s="1"/>
  <c r="R26" i="6"/>
  <c r="U26" i="6"/>
  <c r="W4" i="6"/>
  <c r="W5" i="6" s="1"/>
  <c r="Y5" i="6" s="1"/>
  <c r="AD5" i="6" s="1"/>
  <c r="R29" i="6"/>
  <c r="S26" i="6"/>
  <c r="S29" i="6"/>
  <c r="U29" i="6"/>
  <c r="T26" i="6"/>
  <c r="S24" i="6"/>
  <c r="U27" i="6"/>
  <c r="R27" i="6"/>
  <c r="T27" i="6"/>
  <c r="S28" i="6"/>
  <c r="R25" i="6"/>
  <c r="U25" i="6"/>
  <c r="S25" i="6"/>
  <c r="S27" i="6"/>
  <c r="U28" i="6"/>
  <c r="R28" i="6"/>
  <c r="T28" i="6"/>
  <c r="T25" i="6"/>
  <c r="W20" i="6"/>
  <c r="W21" i="6" s="1"/>
  <c r="Y21" i="6" s="1"/>
  <c r="W8" i="6"/>
  <c r="W9" i="6" s="1"/>
  <c r="Y9" i="6" s="1"/>
  <c r="AD9" i="6" s="1"/>
  <c r="W10" i="6"/>
  <c r="W11" i="6" s="1"/>
  <c r="Y11" i="6" s="1"/>
  <c r="AD11" i="6" s="1"/>
  <c r="V24" i="6"/>
  <c r="V26" i="6"/>
  <c r="W2" i="6"/>
  <c r="W14" i="6"/>
  <c r="W15" i="6" s="1"/>
  <c r="V28" i="6"/>
  <c r="W28" i="6" s="1"/>
  <c r="W29" i="6" s="1"/>
  <c r="V27" i="6"/>
  <c r="V25" i="6"/>
  <c r="AD19" i="6"/>
  <c r="Z813" i="6" l="1"/>
  <c r="AB812" i="6"/>
  <c r="AB1798" i="6"/>
  <c r="Z1799" i="6"/>
  <c r="Z301" i="6"/>
  <c r="AB300" i="6"/>
  <c r="AB1192" i="6"/>
  <c r="Z1193" i="6"/>
  <c r="AB774" i="6"/>
  <c r="Z775" i="6"/>
  <c r="Z1053" i="6"/>
  <c r="AB1052" i="6"/>
  <c r="Z575" i="6"/>
  <c r="AB574" i="6"/>
  <c r="Z1139" i="6"/>
  <c r="AB1138" i="6"/>
  <c r="AB1564" i="6"/>
  <c r="Z1565" i="6"/>
  <c r="Z1515" i="6"/>
  <c r="AB1514" i="6"/>
  <c r="Z1727" i="6"/>
  <c r="AB1726" i="6"/>
  <c r="AB958" i="6"/>
  <c r="Z959" i="6"/>
  <c r="Z807" i="6"/>
  <c r="AB806" i="6"/>
  <c r="Z847" i="6"/>
  <c r="AB846" i="6"/>
  <c r="Z1601" i="6"/>
  <c r="AB1600" i="6"/>
  <c r="AC650" i="6"/>
  <c r="AA651" i="6"/>
  <c r="AA941" i="6"/>
  <c r="AC940" i="6"/>
  <c r="Z965" i="6"/>
  <c r="AB964" i="6"/>
  <c r="Z1589" i="6"/>
  <c r="AB1588" i="6"/>
  <c r="AB836" i="6"/>
  <c r="Z837" i="6"/>
  <c r="Z359" i="6"/>
  <c r="AB358" i="6"/>
  <c r="AD1095" i="6"/>
  <c r="Z1094" i="6"/>
  <c r="AD149" i="6"/>
  <c r="Z148" i="6"/>
  <c r="AA1122" i="6"/>
  <c r="AD1122" i="6"/>
  <c r="AD1701" i="6"/>
  <c r="Z1700" i="6"/>
  <c r="AD384" i="6"/>
  <c r="AA384" i="6"/>
  <c r="AD983" i="6"/>
  <c r="Z982" i="6"/>
  <c r="AD1064" i="6"/>
  <c r="AA1064" i="6"/>
  <c r="AD171" i="6"/>
  <c r="Z170" i="6"/>
  <c r="AD1541" i="6"/>
  <c r="Z1540" i="6"/>
  <c r="Z168" i="6"/>
  <c r="AD169" i="6"/>
  <c r="AD243" i="6"/>
  <c r="Z242" i="6"/>
  <c r="AD99" i="6"/>
  <c r="Z98" i="6"/>
  <c r="AD1789" i="6"/>
  <c r="Z1788" i="6"/>
  <c r="Z1106" i="6"/>
  <c r="AD1107" i="6"/>
  <c r="AD382" i="6"/>
  <c r="AA382" i="6"/>
  <c r="AC688" i="6"/>
  <c r="AA689" i="6"/>
  <c r="Z649" i="6"/>
  <c r="AB648" i="6"/>
  <c r="AA69" i="6"/>
  <c r="AC68" i="6"/>
  <c r="AC518" i="6"/>
  <c r="AA519" i="6"/>
  <c r="AA1479" i="6"/>
  <c r="AC1478" i="6"/>
  <c r="AC856" i="6"/>
  <c r="AA857" i="6"/>
  <c r="AC976" i="6"/>
  <c r="AA977" i="6"/>
  <c r="AC100" i="6"/>
  <c r="AA101" i="6"/>
  <c r="AC682" i="6"/>
  <c r="AA683" i="6"/>
  <c r="AC1306" i="6"/>
  <c r="AA1307" i="6"/>
  <c r="AB1288" i="6"/>
  <c r="Z1289" i="6"/>
  <c r="Z591" i="6"/>
  <c r="AB590" i="6"/>
  <c r="AC872" i="6"/>
  <c r="AA873" i="6"/>
  <c r="AC218" i="6"/>
  <c r="AA219" i="6"/>
  <c r="AC1406" i="6"/>
  <c r="AA1407" i="6"/>
  <c r="AB478" i="6"/>
  <c r="Z479" i="6"/>
  <c r="AA1251" i="6"/>
  <c r="AC1250" i="6"/>
  <c r="AC124" i="6"/>
  <c r="AA125" i="6"/>
  <c r="AC1204" i="6"/>
  <c r="AA1205" i="6"/>
  <c r="AA561" i="6"/>
  <c r="AC560" i="6"/>
  <c r="AC1622" i="6"/>
  <c r="AA1623" i="6"/>
  <c r="AA1275" i="6"/>
  <c r="AC1274" i="6"/>
  <c r="AA1387" i="6"/>
  <c r="AC1386" i="6"/>
  <c r="AC1770" i="6"/>
  <c r="AA1771" i="6"/>
  <c r="AA1259" i="6"/>
  <c r="AC1258" i="6"/>
  <c r="Z1435" i="6"/>
  <c r="AB1434" i="6"/>
  <c r="AB1060" i="6"/>
  <c r="Z1061" i="6"/>
  <c r="Z63" i="6"/>
  <c r="AB62" i="6"/>
  <c r="AA895" i="6"/>
  <c r="AC894" i="6"/>
  <c r="AC76" i="6"/>
  <c r="AA77" i="6"/>
  <c r="AC188" i="6"/>
  <c r="AA189" i="6"/>
  <c r="AB332" i="6"/>
  <c r="Z333" i="6"/>
  <c r="AC646" i="6"/>
  <c r="AA647" i="6"/>
  <c r="AC212" i="6"/>
  <c r="AA213" i="6"/>
  <c r="AB552" i="6"/>
  <c r="Z553" i="6"/>
  <c r="AC880" i="6"/>
  <c r="AA881" i="6"/>
  <c r="AA1239" i="6"/>
  <c r="AC1238" i="6"/>
  <c r="AB644" i="6"/>
  <c r="Z645" i="6"/>
  <c r="Z641" i="6"/>
  <c r="AB640" i="6"/>
  <c r="Z1759" i="6"/>
  <c r="AB1758" i="6"/>
  <c r="AA565" i="6"/>
  <c r="AC564" i="6"/>
  <c r="AD950" i="6"/>
  <c r="AA950" i="6"/>
  <c r="AD469" i="6"/>
  <c r="Z468" i="6"/>
  <c r="AC1124" i="6"/>
  <c r="AA1125" i="6"/>
  <c r="AA54" i="6"/>
  <c r="AD54" i="6"/>
  <c r="Z886" i="6"/>
  <c r="AD887" i="6"/>
  <c r="AD255" i="6"/>
  <c r="Z254" i="6"/>
  <c r="Z1779" i="6"/>
  <c r="AB1778" i="6"/>
  <c r="AD523" i="6"/>
  <c r="Z522" i="6"/>
  <c r="Z875" i="6"/>
  <c r="AB874" i="6"/>
  <c r="AD312" i="6"/>
  <c r="AA312" i="6"/>
  <c r="AD1113" i="6"/>
  <c r="Z1112" i="6"/>
  <c r="AD926" i="6"/>
  <c r="AA926" i="6"/>
  <c r="AA467" i="6"/>
  <c r="AC466" i="6"/>
  <c r="AC1252" i="6"/>
  <c r="AA1253" i="6"/>
  <c r="AC852" i="6"/>
  <c r="AA853" i="6"/>
  <c r="AA1799" i="6"/>
  <c r="AC1798" i="6"/>
  <c r="AC300" i="6"/>
  <c r="AA301" i="6"/>
  <c r="AC1284" i="6"/>
  <c r="AA1285" i="6"/>
  <c r="Z1497" i="6"/>
  <c r="AB1496" i="6"/>
  <c r="AA745" i="6"/>
  <c r="AC744" i="6"/>
  <c r="AA775" i="6"/>
  <c r="AC774" i="6"/>
  <c r="AA1053" i="6"/>
  <c r="AC1052" i="6"/>
  <c r="AB282" i="6"/>
  <c r="Z283" i="6"/>
  <c r="AA493" i="6"/>
  <c r="AC492" i="6"/>
  <c r="AC424" i="6"/>
  <c r="AA425" i="6"/>
  <c r="AA1669" i="6"/>
  <c r="AC1668" i="6"/>
  <c r="AC1740" i="6"/>
  <c r="AA1741" i="6"/>
  <c r="Z1743" i="6"/>
  <c r="AB1742" i="6"/>
  <c r="Z369" i="6"/>
  <c r="AB368" i="6"/>
  <c r="AC582" i="6"/>
  <c r="AA583" i="6"/>
  <c r="AC66" i="6"/>
  <c r="AA67" i="6"/>
  <c r="AA959" i="6"/>
  <c r="AC958" i="6"/>
  <c r="AB842" i="6"/>
  <c r="Z843" i="6"/>
  <c r="AA671" i="6"/>
  <c r="AC670" i="6"/>
  <c r="Z377" i="6"/>
  <c r="AB376" i="6"/>
  <c r="AB956" i="6"/>
  <c r="Z957" i="6"/>
  <c r="AA893" i="6"/>
  <c r="AC892" i="6"/>
  <c r="AA473" i="6"/>
  <c r="AC472" i="6"/>
  <c r="AA531" i="6"/>
  <c r="AC530" i="6"/>
  <c r="AC836" i="6"/>
  <c r="AA837" i="6"/>
  <c r="AA759" i="6"/>
  <c r="AC758" i="6"/>
  <c r="AA1035" i="6"/>
  <c r="AC1034" i="6"/>
  <c r="AC1570" i="6"/>
  <c r="AA1571" i="6"/>
  <c r="AA1277" i="6"/>
  <c r="AC1276" i="6"/>
  <c r="Z955" i="6"/>
  <c r="AB954" i="6"/>
  <c r="AA1199" i="6"/>
  <c r="AC1198" i="6"/>
  <c r="Z1002" i="6"/>
  <c r="AD1003" i="6"/>
  <c r="AD1544" i="6"/>
  <c r="AA1544" i="6"/>
  <c r="AD1475" i="6"/>
  <c r="Z1474" i="6"/>
  <c r="AA624" i="6"/>
  <c r="AD624" i="6"/>
  <c r="AD1395" i="6"/>
  <c r="Z1394" i="6"/>
  <c r="AD1055" i="6"/>
  <c r="Z1054" i="6"/>
  <c r="Z914" i="6"/>
  <c r="AD915" i="6"/>
  <c r="AD1393" i="6"/>
  <c r="Z1392" i="6"/>
  <c r="AD1681" i="6"/>
  <c r="Z1680" i="6"/>
  <c r="AD861" i="6"/>
  <c r="Z860" i="6"/>
  <c r="AD667" i="6"/>
  <c r="Z666" i="6"/>
  <c r="AD660" i="6"/>
  <c r="AA660" i="6"/>
  <c r="AD1649" i="6"/>
  <c r="Z1648" i="6"/>
  <c r="AD41" i="6"/>
  <c r="Z40" i="6"/>
  <c r="AD94" i="6"/>
  <c r="AA94" i="6"/>
  <c r="AB762" i="6"/>
  <c r="Z763" i="6"/>
  <c r="Z1603" i="6"/>
  <c r="AB1602" i="6"/>
  <c r="AB1242" i="6"/>
  <c r="Z1243" i="6"/>
  <c r="AB1454" i="6"/>
  <c r="Z1455" i="6"/>
  <c r="AB1390" i="6"/>
  <c r="Z1391" i="6"/>
  <c r="Z299" i="6"/>
  <c r="AB298" i="6"/>
  <c r="Z542" i="6"/>
  <c r="AD543" i="6"/>
  <c r="Z173" i="6"/>
  <c r="AB172" i="6"/>
  <c r="AB524" i="6"/>
  <c r="Z525" i="6"/>
  <c r="AB498" i="6"/>
  <c r="Z499" i="6"/>
  <c r="AB1184" i="6"/>
  <c r="Z1185" i="6"/>
  <c r="Z779" i="6"/>
  <c r="AB778" i="6"/>
  <c r="Z1451" i="6"/>
  <c r="AB1450" i="6"/>
  <c r="AB196" i="6"/>
  <c r="Z197" i="6"/>
  <c r="AB246" i="6"/>
  <c r="Z247" i="6"/>
  <c r="AC392" i="6"/>
  <c r="AA393" i="6"/>
  <c r="AA1385" i="6"/>
  <c r="AC1384" i="6"/>
  <c r="AA357" i="6"/>
  <c r="AC356" i="6"/>
  <c r="Z371" i="6"/>
  <c r="AB370" i="6"/>
  <c r="Z1581" i="6"/>
  <c r="AB1580" i="6"/>
  <c r="AB1324" i="6"/>
  <c r="Z1325" i="6"/>
  <c r="Z537" i="6"/>
  <c r="AB536" i="6"/>
  <c r="AA1609" i="6"/>
  <c r="AC1608" i="6"/>
  <c r="AA165" i="6"/>
  <c r="AC164" i="6"/>
  <c r="Z1471" i="6"/>
  <c r="AB1470" i="6"/>
  <c r="AB782" i="6"/>
  <c r="Z783" i="6"/>
  <c r="AB1158" i="6"/>
  <c r="Z1159" i="6"/>
  <c r="Z733" i="6"/>
  <c r="AB732" i="6"/>
  <c r="AB508" i="6"/>
  <c r="Z509" i="6"/>
  <c r="Z1567" i="6"/>
  <c r="AB1566" i="6"/>
  <c r="Z1495" i="6"/>
  <c r="AB1494" i="6"/>
  <c r="AA391" i="6"/>
  <c r="AC390" i="6"/>
  <c r="AC1358" i="6"/>
  <c r="AA1359" i="6"/>
  <c r="Z1793" i="6"/>
  <c r="AB1792" i="6"/>
  <c r="Z1745" i="6"/>
  <c r="AB1744" i="6"/>
  <c r="AB114" i="6"/>
  <c r="Z115" i="6"/>
  <c r="Z1785" i="6"/>
  <c r="AB1784" i="6"/>
  <c r="AB630" i="6"/>
  <c r="Z631" i="6"/>
  <c r="AD1672" i="6"/>
  <c r="AA1672" i="6"/>
  <c r="AA710" i="6"/>
  <c r="AD710" i="6"/>
  <c r="AC430" i="6"/>
  <c r="AA431" i="6"/>
  <c r="AD1090" i="6"/>
  <c r="AA1090" i="6"/>
  <c r="AD1476" i="6"/>
  <c r="AA1476" i="6"/>
  <c r="AD634" i="6"/>
  <c r="AA634" i="6"/>
  <c r="AD1006" i="6"/>
  <c r="AA1006" i="6"/>
  <c r="AA1305" i="6"/>
  <c r="AC1304" i="6"/>
  <c r="Z1773" i="6"/>
  <c r="AB1772" i="6"/>
  <c r="Z1032" i="6"/>
  <c r="AD1033" i="6"/>
  <c r="AB916" i="6"/>
  <c r="Z917" i="6"/>
  <c r="Z1583" i="6"/>
  <c r="AB1582" i="6"/>
  <c r="Z1655" i="6"/>
  <c r="AB1654" i="6"/>
  <c r="Z901" i="6"/>
  <c r="AB900" i="6"/>
  <c r="AC1448" i="6"/>
  <c r="AA1449" i="6"/>
  <c r="Z1231" i="6"/>
  <c r="AB1230" i="6"/>
  <c r="Z781" i="6"/>
  <c r="AB780" i="6"/>
  <c r="AB156" i="6"/>
  <c r="Z157" i="6"/>
  <c r="AB1314" i="6"/>
  <c r="Z1315" i="6"/>
  <c r="AA675" i="6"/>
  <c r="AC674" i="6"/>
  <c r="Z145" i="6"/>
  <c r="AB144" i="6"/>
  <c r="AB1028" i="6"/>
  <c r="Z1029" i="6"/>
  <c r="AC970" i="6"/>
  <c r="AA971" i="6"/>
  <c r="AC1044" i="6"/>
  <c r="AA1045" i="6"/>
  <c r="AB544" i="6"/>
  <c r="Z545" i="6"/>
  <c r="AB1036" i="6"/>
  <c r="Z1037" i="6"/>
  <c r="AC450" i="6"/>
  <c r="AA451" i="6"/>
  <c r="AB1232" i="6"/>
  <c r="Z1233" i="6"/>
  <c r="AB406" i="6"/>
  <c r="Z407" i="6"/>
  <c r="AB1774" i="6"/>
  <c r="Z1775" i="6"/>
  <c r="Z293" i="6"/>
  <c r="AB292" i="6"/>
  <c r="Z741" i="6"/>
  <c r="AB740" i="6"/>
  <c r="AC866" i="6"/>
  <c r="AA867" i="6"/>
  <c r="AA845" i="6"/>
  <c r="AC844" i="6"/>
  <c r="Z39" i="6"/>
  <c r="AB38" i="6"/>
  <c r="Z1415" i="6"/>
  <c r="AB1414" i="6"/>
  <c r="AB1174" i="6"/>
  <c r="Z1175" i="6"/>
  <c r="AB1502" i="6"/>
  <c r="Z1503" i="6"/>
  <c r="Z1605" i="6"/>
  <c r="AB1604" i="6"/>
  <c r="AC944" i="6"/>
  <c r="AA945" i="6"/>
  <c r="Z1591" i="6"/>
  <c r="AB1590" i="6"/>
  <c r="AC1678" i="6"/>
  <c r="AA1679" i="6"/>
  <c r="AC672" i="6"/>
  <c r="AA673" i="6"/>
  <c r="AB936" i="6"/>
  <c r="Z937" i="6"/>
  <c r="Z1493" i="6"/>
  <c r="AB1492" i="6"/>
  <c r="Z1731" i="6"/>
  <c r="AB1730" i="6"/>
  <c r="Z729" i="6"/>
  <c r="AB728" i="6"/>
  <c r="Z652" i="6"/>
  <c r="AD653" i="6"/>
  <c r="AD746" i="6"/>
  <c r="AA746" i="6"/>
  <c r="AD924" i="6"/>
  <c r="AA924" i="6"/>
  <c r="Z136" i="6"/>
  <c r="AD137" i="6"/>
  <c r="Z934" i="6"/>
  <c r="AD935" i="6"/>
  <c r="AA380" i="6"/>
  <c r="AD380" i="6"/>
  <c r="Z48" i="6"/>
  <c r="AD49" i="6"/>
  <c r="AD1018" i="6"/>
  <c r="AA1018" i="6"/>
  <c r="AD463" i="6"/>
  <c r="Z462" i="6"/>
  <c r="AD984" i="6"/>
  <c r="AA984" i="6"/>
  <c r="Z484" i="6"/>
  <c r="AD485" i="6"/>
  <c r="AD1338" i="6"/>
  <c r="AA1338" i="6"/>
  <c r="AD632" i="6"/>
  <c r="AA632" i="6"/>
  <c r="AD235" i="6"/>
  <c r="Z234" i="6"/>
  <c r="Z786" i="6"/>
  <c r="AD787" i="6"/>
  <c r="AD1613" i="6"/>
  <c r="Z1612" i="6"/>
  <c r="AA1223" i="6"/>
  <c r="AC1222" i="6"/>
  <c r="AA749" i="6"/>
  <c r="AC748" i="6"/>
  <c r="AA871" i="6"/>
  <c r="AC870" i="6"/>
  <c r="Z127" i="6"/>
  <c r="AB126" i="6"/>
  <c r="AA1189" i="6"/>
  <c r="AC1188" i="6"/>
  <c r="AA911" i="6"/>
  <c r="AC910" i="6"/>
  <c r="AA1321" i="6"/>
  <c r="AC1320" i="6"/>
  <c r="AB420" i="6"/>
  <c r="Z421" i="6"/>
  <c r="AA699" i="6"/>
  <c r="AC698" i="6"/>
  <c r="AC404" i="6"/>
  <c r="AA405" i="6"/>
  <c r="AA663" i="6"/>
  <c r="AC662" i="6"/>
  <c r="AC1660" i="6"/>
  <c r="AA1661" i="6"/>
  <c r="AC1256" i="6"/>
  <c r="AA1257" i="6"/>
  <c r="AA1195" i="6"/>
  <c r="AC1194" i="6"/>
  <c r="AC298" i="6"/>
  <c r="AA299" i="6"/>
  <c r="AA71" i="6"/>
  <c r="AC70" i="6"/>
  <c r="AC1698" i="6"/>
  <c r="AA1699" i="6"/>
  <c r="AA969" i="6"/>
  <c r="AC968" i="6"/>
  <c r="AC902" i="6"/>
  <c r="AA903" i="6"/>
  <c r="AA329" i="6"/>
  <c r="AC328" i="6"/>
  <c r="AC1694" i="6"/>
  <c r="AA1695" i="6"/>
  <c r="AC1402" i="6"/>
  <c r="AA1403" i="6"/>
  <c r="AC288" i="6"/>
  <c r="AA289" i="6"/>
  <c r="AA1295" i="6"/>
  <c r="AC1294" i="6"/>
  <c r="AA581" i="6"/>
  <c r="AC580" i="6"/>
  <c r="AA323" i="6"/>
  <c r="AC322" i="6"/>
  <c r="AA1079" i="6"/>
  <c r="AC1078" i="6"/>
  <c r="AC1436" i="6"/>
  <c r="AA1437" i="6"/>
  <c r="AA1197" i="6"/>
  <c r="AC1196" i="6"/>
  <c r="AC498" i="6"/>
  <c r="AA499" i="6"/>
  <c r="AA179" i="6"/>
  <c r="AC178" i="6"/>
  <c r="AB506" i="6"/>
  <c r="Z507" i="6"/>
  <c r="AC1404" i="6"/>
  <c r="AA1405" i="6"/>
  <c r="AA1687" i="6"/>
  <c r="AC1686" i="6"/>
  <c r="AC696" i="6"/>
  <c r="AA697" i="6"/>
  <c r="AC1282" i="6"/>
  <c r="AA1283" i="6"/>
  <c r="AC702" i="6"/>
  <c r="AA703" i="6"/>
  <c r="AC78" i="6"/>
  <c r="AA79" i="6"/>
  <c r="AA387" i="6"/>
  <c r="AC386" i="6"/>
  <c r="AA849" i="6"/>
  <c r="AC848" i="6"/>
  <c r="AA261" i="6"/>
  <c r="AC260" i="6"/>
  <c r="AC80" i="6"/>
  <c r="AA81" i="6"/>
  <c r="AC908" i="6"/>
  <c r="AA909" i="6"/>
  <c r="AA1137" i="6"/>
  <c r="AC1136" i="6"/>
  <c r="AC1226" i="6"/>
  <c r="AA1227" i="6"/>
  <c r="AC1364" i="6"/>
  <c r="AA1365" i="6"/>
  <c r="AA437" i="6"/>
  <c r="AC436" i="6"/>
  <c r="AC1508" i="6"/>
  <c r="AA1509" i="6"/>
  <c r="AC1610" i="6"/>
  <c r="AA1611" i="6"/>
  <c r="AC352" i="6"/>
  <c r="AA353" i="6"/>
  <c r="AA303" i="6"/>
  <c r="AC302" i="6"/>
  <c r="AA595" i="6"/>
  <c r="AC594" i="6"/>
  <c r="Z621" i="6"/>
  <c r="AB620" i="6"/>
  <c r="AC432" i="6"/>
  <c r="AA433" i="6"/>
  <c r="AC986" i="6"/>
  <c r="AA987" i="6"/>
  <c r="AD822" i="6"/>
  <c r="AA822" i="6"/>
  <c r="AD638" i="6"/>
  <c r="AA638" i="6"/>
  <c r="AA379" i="6"/>
  <c r="AC378" i="6"/>
  <c r="AA1126" i="6"/>
  <c r="AD1126" i="6"/>
  <c r="AD678" i="6"/>
  <c r="AA678" i="6"/>
  <c r="AD44" i="6"/>
  <c r="AA44" i="6"/>
  <c r="AB1310" i="6"/>
  <c r="Z1311" i="6"/>
  <c r="AD1723" i="6"/>
  <c r="Z1722" i="6"/>
  <c r="AD1099" i="6"/>
  <c r="Z1098" i="6"/>
  <c r="AD1629" i="6"/>
  <c r="Z1628" i="6"/>
  <c r="AD1717" i="6"/>
  <c r="Z1716" i="6"/>
  <c r="AD1279" i="6"/>
  <c r="Z1278" i="6"/>
  <c r="AC916" i="6"/>
  <c r="AA917" i="6"/>
  <c r="AD1309" i="6"/>
  <c r="Z1308" i="6"/>
  <c r="AD1075" i="6"/>
  <c r="Z1074" i="6"/>
  <c r="AC1150" i="6"/>
  <c r="AA1151" i="6"/>
  <c r="AA901" i="6"/>
  <c r="AC900" i="6"/>
  <c r="AC1230" i="6"/>
  <c r="AA1231" i="6"/>
  <c r="AC780" i="6"/>
  <c r="AA781" i="6"/>
  <c r="AA157" i="6"/>
  <c r="AC156" i="6"/>
  <c r="AA1315" i="6"/>
  <c r="AC1314" i="6"/>
  <c r="AC1734" i="6"/>
  <c r="AA1735" i="6"/>
  <c r="AA141" i="6"/>
  <c r="AC140" i="6"/>
  <c r="AC340" i="6"/>
  <c r="AA341" i="6"/>
  <c r="AC1028" i="6"/>
  <c r="AA1029" i="6"/>
  <c r="Z971" i="6"/>
  <c r="AB970" i="6"/>
  <c r="AC544" i="6"/>
  <c r="AA545" i="6"/>
  <c r="Z1529" i="6"/>
  <c r="AB1528" i="6"/>
  <c r="AC262" i="6"/>
  <c r="AA263" i="6"/>
  <c r="AA695" i="6"/>
  <c r="AC694" i="6"/>
  <c r="AC740" i="6"/>
  <c r="AA741" i="6"/>
  <c r="Z997" i="6"/>
  <c r="AB996" i="6"/>
  <c r="AC668" i="6"/>
  <c r="AA669" i="6"/>
  <c r="AA1249" i="6"/>
  <c r="AC1248" i="6"/>
  <c r="AA1175" i="6"/>
  <c r="AC1174" i="6"/>
  <c r="AC1520" i="6"/>
  <c r="AA1521" i="6"/>
  <c r="AB1326" i="6"/>
  <c r="Z1327" i="6"/>
  <c r="AC1604" i="6"/>
  <c r="AA1605" i="6"/>
  <c r="AC190" i="6"/>
  <c r="AA191" i="6"/>
  <c r="Z589" i="6"/>
  <c r="AB588" i="6"/>
  <c r="AA217" i="6"/>
  <c r="AC216" i="6"/>
  <c r="AB672" i="6"/>
  <c r="Z673" i="6"/>
  <c r="AC936" i="6"/>
  <c r="AA937" i="6"/>
  <c r="AC1730" i="6"/>
  <c r="AA1731" i="6"/>
  <c r="Z597" i="6"/>
  <c r="AB596" i="6"/>
  <c r="AC160" i="6"/>
  <c r="AA161" i="6"/>
  <c r="Z802" i="6"/>
  <c r="AD803" i="6"/>
  <c r="AD995" i="6"/>
  <c r="Z994" i="6"/>
  <c r="AD1348" i="6"/>
  <c r="AA1348" i="6"/>
  <c r="AD1331" i="6"/>
  <c r="Z1330" i="6"/>
  <c r="AD233" i="6"/>
  <c r="Z232" i="6"/>
  <c r="AD1341" i="6"/>
  <c r="Z1340" i="6"/>
  <c r="Z1030" i="6"/>
  <c r="AD1031" i="6"/>
  <c r="AD814" i="6"/>
  <c r="AA814" i="6"/>
  <c r="AD447" i="6"/>
  <c r="Z446" i="6"/>
  <c r="AD1062" i="6"/>
  <c r="AA1062" i="6"/>
  <c r="AD1067" i="6"/>
  <c r="Z1066" i="6"/>
  <c r="AD1645" i="6"/>
  <c r="Z1644" i="6"/>
  <c r="AD626" i="6"/>
  <c r="AA626" i="6"/>
  <c r="Z1096" i="6"/>
  <c r="AD1097" i="6"/>
  <c r="AD1101" i="6"/>
  <c r="Z1100" i="6"/>
  <c r="AD579" i="6"/>
  <c r="Z578" i="6"/>
  <c r="AB1562" i="6"/>
  <c r="Z1563" i="6"/>
  <c r="AB1186" i="6"/>
  <c r="Z1187" i="6"/>
  <c r="Z1631" i="6"/>
  <c r="AB1630" i="6"/>
  <c r="AA271" i="6"/>
  <c r="AC270" i="6"/>
  <c r="Z125" i="6"/>
  <c r="AB124" i="6"/>
  <c r="Z275" i="6"/>
  <c r="AB274" i="6"/>
  <c r="AB1144" i="6"/>
  <c r="Z1145" i="6"/>
  <c r="AB1510" i="6"/>
  <c r="Z1511" i="6"/>
  <c r="Z319" i="6"/>
  <c r="AB318" i="6"/>
  <c r="AB1662" i="6"/>
  <c r="Z1663" i="6"/>
  <c r="Z1419" i="6"/>
  <c r="AB1418" i="6"/>
  <c r="Z841" i="6"/>
  <c r="AB840" i="6"/>
  <c r="Z1615" i="6"/>
  <c r="AB1614" i="6"/>
  <c r="Z1765" i="6"/>
  <c r="AB1764" i="6"/>
  <c r="AB546" i="6"/>
  <c r="Z547" i="6"/>
  <c r="AC1430" i="6"/>
  <c r="AA1431" i="6"/>
  <c r="Z585" i="6"/>
  <c r="AB584" i="6"/>
  <c r="AC610" i="6"/>
  <c r="AA611" i="6"/>
  <c r="AB1376" i="6"/>
  <c r="Z1377" i="6"/>
  <c r="AC56" i="6"/>
  <c r="AA57" i="6"/>
  <c r="AA367" i="6"/>
  <c r="AC366" i="6"/>
  <c r="Z761" i="6"/>
  <c r="AB760" i="6"/>
  <c r="AC942" i="6"/>
  <c r="AA943" i="6"/>
  <c r="Z33" i="6"/>
  <c r="AB32" i="6"/>
  <c r="AB1148" i="6"/>
  <c r="Z1149" i="6"/>
  <c r="AB500" i="6"/>
  <c r="Z501" i="6"/>
  <c r="Z1441" i="6"/>
  <c r="AB1440" i="6"/>
  <c r="AC948" i="6"/>
  <c r="AA949" i="6"/>
  <c r="AB1762" i="6"/>
  <c r="Z1763" i="6"/>
  <c r="AB1172" i="6"/>
  <c r="Z1173" i="6"/>
  <c r="AB1178" i="6"/>
  <c r="Z1179" i="6"/>
  <c r="AC1268" i="6"/>
  <c r="AA1269" i="6"/>
  <c r="Z307" i="6"/>
  <c r="AB306" i="6"/>
  <c r="AC622" i="6"/>
  <c r="AA623" i="6"/>
  <c r="AC338" i="6"/>
  <c r="AA339" i="6"/>
  <c r="Z1453" i="6"/>
  <c r="AB1452" i="6"/>
  <c r="AA704" i="6"/>
  <c r="AD704" i="6"/>
  <c r="AD1077" i="6"/>
  <c r="Z1076" i="6"/>
  <c r="AD1749" i="6"/>
  <c r="Z1748" i="6"/>
  <c r="Z1004" i="6"/>
  <c r="AD1005" i="6"/>
  <c r="Z220" i="6"/>
  <c r="AD221" i="6"/>
  <c r="AD429" i="6"/>
  <c r="Z428" i="6"/>
  <c r="AC1350" i="6"/>
  <c r="AA1351" i="6"/>
  <c r="AD294" i="6"/>
  <c r="AA294" i="6"/>
  <c r="AA1088" i="6"/>
  <c r="AD1088" i="6"/>
  <c r="Z418" i="6"/>
  <c r="AD418" i="6"/>
  <c r="AA418" i="6"/>
  <c r="AC1780" i="6"/>
  <c r="AA1781" i="6"/>
  <c r="AA106" i="6"/>
  <c r="AD106" i="6"/>
  <c r="AD1117" i="6"/>
  <c r="Z1116" i="6"/>
  <c r="AB820" i="6"/>
  <c r="Z821" i="6"/>
  <c r="AB1676" i="6"/>
  <c r="Z1677" i="6"/>
  <c r="Z251" i="6"/>
  <c r="AB250" i="6"/>
  <c r="AC1704" i="6"/>
  <c r="AA1705" i="6"/>
  <c r="AC960" i="6"/>
  <c r="AA961" i="6"/>
  <c r="AA1497" i="6"/>
  <c r="AC1496" i="6"/>
  <c r="AC282" i="6"/>
  <c r="AA283" i="6"/>
  <c r="AA637" i="6"/>
  <c r="AC636" i="6"/>
  <c r="AC1498" i="6"/>
  <c r="AA1499" i="6"/>
  <c r="AC504" i="6"/>
  <c r="AA505" i="6"/>
  <c r="Z717" i="6"/>
  <c r="AB716" i="6"/>
  <c r="Z817" i="6"/>
  <c r="AB816" i="6"/>
  <c r="Z389" i="6"/>
  <c r="AB388" i="6"/>
  <c r="AC1114" i="6"/>
  <c r="AA1115" i="6"/>
  <c r="Z605" i="6"/>
  <c r="AB604" i="6"/>
  <c r="AB362" i="6"/>
  <c r="Z363" i="6"/>
  <c r="AB86" i="6"/>
  <c r="Z87" i="6"/>
  <c r="AB402" i="6"/>
  <c r="Z403" i="6"/>
  <c r="AA659" i="6"/>
  <c r="AC658" i="6"/>
  <c r="AB482" i="6"/>
  <c r="Z483" i="6"/>
  <c r="Z1519" i="6"/>
  <c r="AB1518" i="6"/>
  <c r="AB1410" i="6"/>
  <c r="Z1411" i="6"/>
  <c r="Z335" i="6"/>
  <c r="AB334" i="6"/>
  <c r="AB1212" i="6"/>
  <c r="Z1213" i="6"/>
  <c r="AB1016" i="6"/>
  <c r="Z1017" i="6"/>
  <c r="AB1236" i="6"/>
  <c r="Z1237" i="6"/>
  <c r="AA751" i="6"/>
  <c r="AC750" i="6"/>
  <c r="AB1328" i="6"/>
  <c r="Z1329" i="6"/>
  <c r="Z1639" i="6"/>
  <c r="AB1638" i="6"/>
  <c r="AA1702" i="6"/>
  <c r="AD1702" i="6"/>
  <c r="Z1616" i="6"/>
  <c r="AD1617" i="6"/>
  <c r="Z1568" i="6"/>
  <c r="AD1569" i="6"/>
  <c r="AA88" i="6"/>
  <c r="AD88" i="6"/>
  <c r="AD130" i="6"/>
  <c r="AA130" i="6"/>
  <c r="Z706" i="6"/>
  <c r="AD707" i="6"/>
  <c r="AD810" i="6"/>
  <c r="AA810" i="6"/>
  <c r="AD628" i="6"/>
  <c r="AA628" i="6"/>
  <c r="AA1524" i="6"/>
  <c r="AD1524" i="6"/>
  <c r="Z1048" i="6"/>
  <c r="AD1049" i="6"/>
  <c r="AA1000" i="6"/>
  <c r="AD1000" i="6"/>
  <c r="Z52" i="6"/>
  <c r="AD53" i="6"/>
  <c r="AD1302" i="6"/>
  <c r="AA1302" i="6"/>
  <c r="AD1457" i="6"/>
  <c r="Z1456" i="6"/>
  <c r="AD1632" i="6"/>
  <c r="AA1632" i="6"/>
  <c r="AD1334" i="6"/>
  <c r="AA1334" i="6"/>
  <c r="AA665" i="6"/>
  <c r="AC664" i="6"/>
  <c r="AC1472" i="6"/>
  <c r="AA1473" i="6"/>
  <c r="Z689" i="6"/>
  <c r="AB688" i="6"/>
  <c r="AA1247" i="6"/>
  <c r="AC1246" i="6"/>
  <c r="AC268" i="6"/>
  <c r="AA269" i="6"/>
  <c r="AC1154" i="6"/>
  <c r="AA1155" i="6"/>
  <c r="AC1164" i="6"/>
  <c r="AA1165" i="6"/>
  <c r="AB532" i="6"/>
  <c r="Z533" i="6"/>
  <c r="Z831" i="6"/>
  <c r="AB830" i="6"/>
  <c r="AB412" i="6"/>
  <c r="Z413" i="6"/>
  <c r="AC1630" i="6"/>
  <c r="AA1631" i="6"/>
  <c r="AA527" i="6"/>
  <c r="AC526" i="6"/>
  <c r="AC1558" i="6"/>
  <c r="AA1559" i="6"/>
  <c r="AA163" i="6"/>
  <c r="AC162" i="6"/>
  <c r="Z613" i="6"/>
  <c r="AB612" i="6"/>
  <c r="Z101" i="6"/>
  <c r="AB100" i="6"/>
  <c r="AC258" i="6"/>
  <c r="AA259" i="6"/>
  <c r="AC1710" i="6"/>
  <c r="AA1711" i="6"/>
  <c r="AC502" i="6"/>
  <c r="AA503" i="6"/>
  <c r="AA1265" i="6"/>
  <c r="AC1264" i="6"/>
  <c r="Z1407" i="6"/>
  <c r="AB1406" i="6"/>
  <c r="AA1181" i="6"/>
  <c r="AC1180" i="6"/>
  <c r="Z555" i="6"/>
  <c r="AB554" i="6"/>
  <c r="AA563" i="6"/>
  <c r="AC562" i="6"/>
  <c r="Z1531" i="6"/>
  <c r="AB1530" i="6"/>
  <c r="AC58" i="6"/>
  <c r="AA59" i="6"/>
  <c r="AC1618" i="6"/>
  <c r="AA1619" i="6"/>
  <c r="AA181" i="6"/>
  <c r="AC180" i="6"/>
  <c r="AC828" i="6"/>
  <c r="AA829" i="6"/>
  <c r="AC1666" i="6"/>
  <c r="AA1667" i="6"/>
  <c r="AA1013" i="6"/>
  <c r="AC1012" i="6"/>
  <c r="AA1607" i="6"/>
  <c r="AC1606" i="6"/>
  <c r="AA585" i="6"/>
  <c r="AC584" i="6"/>
  <c r="AB610" i="6"/>
  <c r="Z611" i="6"/>
  <c r="AC1376" i="6"/>
  <c r="AA1377" i="6"/>
  <c r="Z57" i="6"/>
  <c r="AB56" i="6"/>
  <c r="AC1296" i="6"/>
  <c r="AA1297" i="6"/>
  <c r="AA761" i="6"/>
  <c r="AC760" i="6"/>
  <c r="AA1225" i="6"/>
  <c r="AC1224" i="6"/>
  <c r="AC32" i="6"/>
  <c r="AA33" i="6"/>
  <c r="AA1149" i="6"/>
  <c r="AC1148" i="6"/>
  <c r="AA501" i="6"/>
  <c r="AC500" i="6"/>
  <c r="AC1040" i="6"/>
  <c r="AA1041" i="6"/>
  <c r="AC1440" i="6"/>
  <c r="AA1441" i="6"/>
  <c r="Z949" i="6"/>
  <c r="AB948" i="6"/>
  <c r="AC1762" i="6"/>
  <c r="AA1763" i="6"/>
  <c r="AA1173" i="6"/>
  <c r="AC1172" i="6"/>
  <c r="AA1179" i="6"/>
  <c r="AC1178" i="6"/>
  <c r="Z1595" i="6"/>
  <c r="AB1594" i="6"/>
  <c r="AB1268" i="6"/>
  <c r="Z1269" i="6"/>
  <c r="AA1345" i="6"/>
  <c r="AC1344" i="6"/>
  <c r="Z339" i="6"/>
  <c r="AB338" i="6"/>
  <c r="AC1546" i="6"/>
  <c r="AA1547" i="6"/>
  <c r="AD1072" i="6"/>
  <c r="AA1072" i="6"/>
  <c r="AD1800" i="6"/>
  <c r="AA1800" i="6"/>
  <c r="AB430" i="6"/>
  <c r="Z431" i="6"/>
  <c r="Z1081" i="6"/>
  <c r="AB1080" i="6"/>
  <c r="AD1490" i="6"/>
  <c r="AA1490" i="6"/>
  <c r="Z1351" i="6"/>
  <c r="AB1350" i="6"/>
  <c r="AD1354" i="6"/>
  <c r="AA1354" i="6"/>
  <c r="AD1286" i="6"/>
  <c r="AA1286" i="6"/>
  <c r="Z898" i="6"/>
  <c r="AD899" i="6"/>
  <c r="AD422" i="6"/>
  <c r="AA422" i="6"/>
  <c r="AA878" i="6"/>
  <c r="AD878" i="6"/>
  <c r="Z962" i="6"/>
  <c r="AD962" i="6"/>
  <c r="AA962" i="6"/>
  <c r="AD690" i="6"/>
  <c r="AA690" i="6"/>
  <c r="AC1008" i="6"/>
  <c r="AA1009" i="6"/>
  <c r="AC244" i="6"/>
  <c r="AA245" i="6"/>
  <c r="AB194" i="6"/>
  <c r="Z195" i="6"/>
  <c r="AC818" i="6"/>
  <c r="AA819" i="6"/>
  <c r="Z1253" i="6"/>
  <c r="AB1252" i="6"/>
  <c r="AC250" i="6"/>
  <c r="AA251" i="6"/>
  <c r="AA655" i="6"/>
  <c r="AC654" i="6"/>
  <c r="AA643" i="6"/>
  <c r="AC642" i="6"/>
  <c r="AA497" i="6"/>
  <c r="AC496" i="6"/>
  <c r="AA351" i="6"/>
  <c r="AC350" i="6"/>
  <c r="AC1102" i="6"/>
  <c r="AA1103" i="6"/>
  <c r="AA1245" i="6"/>
  <c r="AC1244" i="6"/>
  <c r="AC800" i="6"/>
  <c r="AA801" i="6"/>
  <c r="AA1215" i="6"/>
  <c r="AC1214" i="6"/>
  <c r="AA457" i="6"/>
  <c r="AC456" i="6"/>
  <c r="AA1141" i="6"/>
  <c r="AC1140" i="6"/>
  <c r="AB492" i="6"/>
  <c r="Z493" i="6"/>
  <c r="AA681" i="6"/>
  <c r="AC680" i="6"/>
  <c r="AC1786" i="6"/>
  <c r="AA1787" i="6"/>
  <c r="AC1514" i="6"/>
  <c r="AA1515" i="6"/>
  <c r="AA1209" i="6"/>
  <c r="AC1208" i="6"/>
  <c r="AC868" i="6"/>
  <c r="AA869" i="6"/>
  <c r="AC1726" i="6"/>
  <c r="AA1727" i="6"/>
  <c r="AB1688" i="6"/>
  <c r="Z1689" i="6"/>
  <c r="AA1133" i="6"/>
  <c r="AC1132" i="6"/>
  <c r="AA477" i="6"/>
  <c r="AC476" i="6"/>
  <c r="AA717" i="6"/>
  <c r="AC716" i="6"/>
  <c r="AA817" i="6"/>
  <c r="AC816" i="6"/>
  <c r="AB210" i="6"/>
  <c r="Z211" i="6"/>
  <c r="AB1114" i="6"/>
  <c r="Z1115" i="6"/>
  <c r="AC362" i="6"/>
  <c r="AA363" i="6"/>
  <c r="AC402" i="6"/>
  <c r="AA403" i="6"/>
  <c r="AA1733" i="6"/>
  <c r="AC1732" i="6"/>
  <c r="AA483" i="6"/>
  <c r="AC482" i="6"/>
  <c r="AC1518" i="6"/>
  <c r="AA1519" i="6"/>
  <c r="AC1410" i="6"/>
  <c r="AA1411" i="6"/>
  <c r="AA743" i="6"/>
  <c r="AC742" i="6"/>
  <c r="AC1442" i="6"/>
  <c r="AA1443" i="6"/>
  <c r="AC904" i="6"/>
  <c r="AA905" i="6"/>
  <c r="AB538" i="6"/>
  <c r="Z539" i="6"/>
  <c r="AC1016" i="6"/>
  <c r="AA1017" i="6"/>
  <c r="AA1421" i="6"/>
  <c r="AC1420" i="6"/>
  <c r="AA1329" i="6"/>
  <c r="AC1328" i="6"/>
  <c r="Z1539" i="6"/>
  <c r="AB1538" i="6"/>
  <c r="AC608" i="6"/>
  <c r="AA609" i="6"/>
  <c r="AA359" i="6"/>
  <c r="AC358" i="6"/>
  <c r="AC1596" i="6"/>
  <c r="AA1597" i="6"/>
  <c r="AD1362" i="6"/>
  <c r="AA1362" i="6"/>
  <c r="AA990" i="6"/>
  <c r="AD990" i="6"/>
  <c r="AD1782" i="6"/>
  <c r="AA1782" i="6"/>
  <c r="AD1724" i="6"/>
  <c r="AA1724" i="6"/>
  <c r="AD1536" i="6"/>
  <c r="AA1536" i="6"/>
  <c r="AD228" i="6"/>
  <c r="AA228" i="6"/>
  <c r="AD1696" i="6"/>
  <c r="AA1696" i="6"/>
  <c r="AD373" i="6"/>
  <c r="Z372" i="6"/>
  <c r="Z374" i="6"/>
  <c r="AD375" i="6"/>
  <c r="AD992" i="6"/>
  <c r="AA992" i="6"/>
  <c r="AD883" i="6"/>
  <c r="Z882" i="6"/>
  <c r="AD364" i="6"/>
  <c r="AA364" i="6"/>
  <c r="AD241" i="6"/>
  <c r="Z240" i="6"/>
  <c r="AD1433" i="6"/>
  <c r="Z1432" i="6"/>
  <c r="AD998" i="6"/>
  <c r="AA998" i="6"/>
  <c r="AB104" i="6"/>
  <c r="Z105" i="6"/>
  <c r="AA559" i="6"/>
  <c r="AC558" i="6"/>
  <c r="AB1554" i="6"/>
  <c r="Z1555" i="6"/>
  <c r="AA827" i="6"/>
  <c r="AC826" i="6"/>
  <c r="Z557" i="6"/>
  <c r="AB556" i="6"/>
  <c r="AB1130" i="6"/>
  <c r="Z1131" i="6"/>
  <c r="Z135" i="6"/>
  <c r="AB134" i="6"/>
  <c r="Z1535" i="6"/>
  <c r="AB1534" i="6"/>
  <c r="AC510" i="6"/>
  <c r="AA511" i="6"/>
  <c r="Z1223" i="6"/>
  <c r="AB1222" i="6"/>
  <c r="AB540" i="6"/>
  <c r="Z541" i="6"/>
  <c r="Z871" i="6"/>
  <c r="AB870" i="6"/>
  <c r="AC126" i="6"/>
  <c r="AA127" i="6"/>
  <c r="AB570" i="6"/>
  <c r="Z571" i="6"/>
  <c r="AB910" i="6"/>
  <c r="Z911" i="6"/>
  <c r="AC1712" i="6"/>
  <c r="AA1713" i="6"/>
  <c r="Z85" i="6"/>
  <c r="AB84" i="6"/>
  <c r="Z411" i="6"/>
  <c r="AB410" i="6"/>
  <c r="AB1548" i="6"/>
  <c r="Z1549" i="6"/>
  <c r="AB72" i="6"/>
  <c r="Z73" i="6"/>
  <c r="Z855" i="6"/>
  <c r="AB854" i="6"/>
  <c r="AA51" i="6"/>
  <c r="AC50" i="6"/>
  <c r="AB328" i="6"/>
  <c r="Z329" i="6"/>
  <c r="AB288" i="6"/>
  <c r="Z289" i="6"/>
  <c r="AB1642" i="6"/>
  <c r="Z1643" i="6"/>
  <c r="AB1294" i="6"/>
  <c r="Z1295" i="6"/>
  <c r="Z323" i="6"/>
  <c r="AB322" i="6"/>
  <c r="AB284" i="6"/>
  <c r="Z285" i="6"/>
  <c r="AB1078" i="6"/>
  <c r="Z1079" i="6"/>
  <c r="AC1398" i="6"/>
  <c r="AA1399" i="6"/>
  <c r="AC1584" i="6"/>
  <c r="AA1585" i="6"/>
  <c r="AA1489" i="6"/>
  <c r="AC1488" i="6"/>
  <c r="Z123" i="6"/>
  <c r="AB122" i="6"/>
  <c r="Z791" i="6"/>
  <c r="AB790" i="6"/>
  <c r="AB838" i="6"/>
  <c r="Z839" i="6"/>
  <c r="AB1592" i="6"/>
  <c r="Z1593" i="6"/>
  <c r="Z61" i="6"/>
  <c r="AB60" i="6"/>
  <c r="AC1718" i="6"/>
  <c r="AA1719" i="6"/>
  <c r="AD1673" i="6"/>
  <c r="Z1672" i="6"/>
  <c r="AD711" i="6"/>
  <c r="Z710" i="6"/>
  <c r="AA1081" i="6"/>
  <c r="AC1080" i="6"/>
  <c r="AD1091" i="6"/>
  <c r="Z1090" i="6"/>
  <c r="Z175" i="6"/>
  <c r="AB174" i="6"/>
  <c r="AD1477" i="6"/>
  <c r="Z1476" i="6"/>
  <c r="Z634" i="6"/>
  <c r="AD635" i="6"/>
  <c r="AD1007" i="6"/>
  <c r="Z1006" i="6"/>
  <c r="AA1032" i="6"/>
  <c r="AD1032" i="6"/>
  <c r="AB1150" i="6"/>
  <c r="Z1151" i="6"/>
  <c r="Z1735" i="6"/>
  <c r="AB1734" i="6"/>
  <c r="Z141" i="6"/>
  <c r="AB140" i="6"/>
  <c r="Z341" i="6"/>
  <c r="AB340" i="6"/>
  <c r="AB272" i="6"/>
  <c r="Z273" i="6"/>
  <c r="Z773" i="6"/>
  <c r="AB772" i="6"/>
  <c r="AB528" i="6"/>
  <c r="Z529" i="6"/>
  <c r="Z833" i="6"/>
  <c r="AB832" i="6"/>
  <c r="Z1659" i="6"/>
  <c r="AB1658" i="6"/>
  <c r="AC30" i="6"/>
  <c r="AA31" i="6"/>
  <c r="AB414" i="6"/>
  <c r="Z415" i="6"/>
  <c r="AC132" i="6"/>
  <c r="AA133" i="6"/>
  <c r="Z291" i="6"/>
  <c r="AB290" i="6"/>
  <c r="AB1022" i="6"/>
  <c r="Z1023" i="6"/>
  <c r="Z785" i="6"/>
  <c r="AB784" i="6"/>
  <c r="AA287" i="6"/>
  <c r="AC286" i="6"/>
  <c r="Z769" i="6"/>
  <c r="AB768" i="6"/>
  <c r="Z1261" i="6"/>
  <c r="AB1260" i="6"/>
  <c r="Z865" i="6"/>
  <c r="AB864" i="6"/>
  <c r="AB324" i="6"/>
  <c r="Z325" i="6"/>
  <c r="Z521" i="6"/>
  <c r="AB520" i="6"/>
  <c r="Z1163" i="6"/>
  <c r="AB1162" i="6"/>
  <c r="AB1634" i="6"/>
  <c r="Z1635" i="6"/>
  <c r="AB342" i="6"/>
  <c r="Z343" i="6"/>
  <c r="AA921" i="6"/>
  <c r="AC920" i="6"/>
  <c r="Z1203" i="6"/>
  <c r="AB1202" i="6"/>
  <c r="AB74" i="6"/>
  <c r="Z75" i="6"/>
  <c r="AB442" i="6"/>
  <c r="Z443" i="6"/>
  <c r="AB36" i="6"/>
  <c r="Z37" i="6"/>
  <c r="Z1517" i="6"/>
  <c r="AB1516" i="6"/>
  <c r="AB1746" i="6"/>
  <c r="Z1747" i="6"/>
  <c r="Z395" i="6"/>
  <c r="AB394" i="6"/>
  <c r="Z65" i="6"/>
  <c r="AB64" i="6"/>
  <c r="Z281" i="6"/>
  <c r="AB280" i="6"/>
  <c r="Z567" i="6"/>
  <c r="AB566" i="6"/>
  <c r="AC1480" i="6"/>
  <c r="AA1481" i="6"/>
  <c r="Z771" i="6"/>
  <c r="AB770" i="6"/>
  <c r="Z1579" i="6"/>
  <c r="AB1578" i="6"/>
  <c r="Z223" i="6"/>
  <c r="AB222" i="6"/>
  <c r="AB206" i="6"/>
  <c r="Z207" i="6"/>
  <c r="Z1671" i="6"/>
  <c r="AB1670" i="6"/>
  <c r="AB444" i="6"/>
  <c r="Z445" i="6"/>
  <c r="Z177" i="6"/>
  <c r="AB176" i="6"/>
  <c r="Z789" i="6"/>
  <c r="AB788" i="6"/>
  <c r="Z1621" i="6"/>
  <c r="AB1620" i="6"/>
  <c r="Z1323" i="6"/>
  <c r="AB1322" i="6"/>
  <c r="AA97" i="6"/>
  <c r="AC96" i="6"/>
  <c r="AB602" i="6"/>
  <c r="Z603" i="6"/>
  <c r="AD154" i="6"/>
  <c r="AA154" i="6"/>
  <c r="Z1445" i="6"/>
  <c r="AB1444" i="6"/>
  <c r="Z765" i="6"/>
  <c r="AB764" i="6"/>
  <c r="AD470" i="6"/>
  <c r="AA470" i="6"/>
  <c r="AD1104" i="6"/>
  <c r="AA1104" i="6"/>
  <c r="Z1576" i="6"/>
  <c r="AD1577" i="6"/>
  <c r="AD1769" i="6"/>
  <c r="Z1768" i="6"/>
  <c r="AD1378" i="6"/>
  <c r="AA1378" i="6"/>
  <c r="Z834" i="6"/>
  <c r="AD835" i="6"/>
  <c r="AD796" i="6"/>
  <c r="AA796" i="6"/>
  <c r="Z850" i="6"/>
  <c r="AD851" i="6"/>
  <c r="AD1484" i="6"/>
  <c r="AA1484" i="6"/>
  <c r="AD266" i="6"/>
  <c r="AA266" i="6"/>
  <c r="AD709" i="6"/>
  <c r="Z708" i="6"/>
  <c r="Z974" i="6"/>
  <c r="AD975" i="6"/>
  <c r="AD1352" i="6"/>
  <c r="AA1352" i="6"/>
  <c r="AD722" i="6"/>
  <c r="AA722" i="6"/>
  <c r="AA1046" i="6"/>
  <c r="AD1046" i="6"/>
  <c r="AA1656" i="6"/>
  <c r="AD1656" i="6"/>
  <c r="Z559" i="6"/>
  <c r="AB558" i="6"/>
  <c r="AC556" i="6"/>
  <c r="AA557" i="6"/>
  <c r="AA1131" i="6"/>
  <c r="AC1130" i="6"/>
  <c r="Z889" i="6"/>
  <c r="AB888" i="6"/>
  <c r="AC1534" i="6"/>
  <c r="AA1535" i="6"/>
  <c r="AB510" i="6"/>
  <c r="Z511" i="6"/>
  <c r="AC540" i="6"/>
  <c r="AA541" i="6"/>
  <c r="AA571" i="6"/>
  <c r="AC570" i="6"/>
  <c r="AC1390" i="6"/>
  <c r="AA1391" i="6"/>
  <c r="AB698" i="6"/>
  <c r="Z699" i="6"/>
  <c r="AA399" i="6"/>
  <c r="AC398" i="6"/>
  <c r="AA411" i="6"/>
  <c r="AC410" i="6"/>
  <c r="AC1548" i="6"/>
  <c r="AA1549" i="6"/>
  <c r="AA73" i="6"/>
  <c r="AC72" i="6"/>
  <c r="AA767" i="6"/>
  <c r="AC766" i="6"/>
  <c r="AC978" i="6"/>
  <c r="AA979" i="6"/>
  <c r="Z51" i="6"/>
  <c r="AB50" i="6"/>
  <c r="AA617" i="6"/>
  <c r="AC616" i="6"/>
  <c r="AC1642" i="6"/>
  <c r="AA1643" i="6"/>
  <c r="AC416" i="6"/>
  <c r="AA417" i="6"/>
  <c r="AC284" i="6"/>
  <c r="AA285" i="6"/>
  <c r="AA205" i="6"/>
  <c r="AC204" i="6"/>
  <c r="AC576" i="6"/>
  <c r="AA577" i="6"/>
  <c r="AC1526" i="6"/>
  <c r="AA1527" i="6"/>
  <c r="Z1343" i="6"/>
  <c r="AB1342" i="6"/>
  <c r="AA475" i="6"/>
  <c r="AC474" i="6"/>
  <c r="Z1553" i="6"/>
  <c r="AB1552" i="6"/>
  <c r="AA755" i="6"/>
  <c r="AC754" i="6"/>
  <c r="AC108" i="6"/>
  <c r="AA109" i="6"/>
  <c r="AA435" i="6"/>
  <c r="AC434" i="6"/>
  <c r="AA1183" i="6"/>
  <c r="AC1182" i="6"/>
  <c r="AC1146" i="6"/>
  <c r="AA1147" i="6"/>
  <c r="AC938" i="6"/>
  <c r="AA939" i="6"/>
  <c r="AC202" i="6"/>
  <c r="AA203" i="6"/>
  <c r="Z607" i="6"/>
  <c r="AB606" i="6"/>
  <c r="AD823" i="6"/>
  <c r="Z822" i="6"/>
  <c r="AD639" i="6"/>
  <c r="Z638" i="6"/>
  <c r="Z1126" i="6"/>
  <c r="AD1127" i="6"/>
  <c r="AD679" i="6"/>
  <c r="Z678" i="6"/>
  <c r="AD45" i="6"/>
  <c r="Z44" i="6"/>
  <c r="Z1483" i="6"/>
  <c r="AB1482" i="6"/>
  <c r="AD304" i="6"/>
  <c r="AA304" i="6"/>
  <c r="AD726" i="6"/>
  <c r="AA726" i="6"/>
  <c r="AA1092" i="6"/>
  <c r="AD1092" i="6"/>
  <c r="Z1781" i="6"/>
  <c r="AB1780" i="6"/>
  <c r="AC1772" i="6"/>
  <c r="AA1773" i="6"/>
  <c r="Z1026" i="6"/>
  <c r="AD1027" i="6"/>
  <c r="AD320" i="6"/>
  <c r="AA320" i="6"/>
  <c r="Z1068" i="6"/>
  <c r="AD1068" i="6"/>
  <c r="AA1068" i="6"/>
  <c r="AA1556" i="6"/>
  <c r="AD1556" i="6"/>
  <c r="AA1572" i="6"/>
  <c r="AD1572" i="6"/>
  <c r="Z237" i="6"/>
  <c r="AB236" i="6"/>
  <c r="AA1583" i="6"/>
  <c r="AC1582" i="6"/>
  <c r="AB1228" i="6"/>
  <c r="Z1229" i="6"/>
  <c r="AA1655" i="6"/>
  <c r="AC1654" i="6"/>
  <c r="Z1449" i="6"/>
  <c r="AB1448" i="6"/>
  <c r="Z675" i="6"/>
  <c r="AB674" i="6"/>
  <c r="AA145" i="6"/>
  <c r="AC144" i="6"/>
  <c r="AC1050" i="6"/>
  <c r="AA1051" i="6"/>
  <c r="AC1682" i="6"/>
  <c r="AA1683" i="6"/>
  <c r="AC230" i="6"/>
  <c r="AA231" i="6"/>
  <c r="AA481" i="6"/>
  <c r="AC480" i="6"/>
  <c r="AC772" i="6"/>
  <c r="AA773" i="6"/>
  <c r="AC832" i="6"/>
  <c r="AA833" i="6"/>
  <c r="AB30" i="6"/>
  <c r="Z31" i="6"/>
  <c r="AC414" i="6"/>
  <c r="AA415" i="6"/>
  <c r="Z133" i="6"/>
  <c r="AB132" i="6"/>
  <c r="AC290" i="6"/>
  <c r="AA291" i="6"/>
  <c r="AA1023" i="6"/>
  <c r="AC1022" i="6"/>
  <c r="AA1261" i="6"/>
  <c r="AC1260" i="6"/>
  <c r="AC864" i="6"/>
  <c r="AA865" i="6"/>
  <c r="AC324" i="6"/>
  <c r="AA325" i="6"/>
  <c r="AC520" i="6"/>
  <c r="AA521" i="6"/>
  <c r="AA1163" i="6"/>
  <c r="AC1162" i="6"/>
  <c r="AC1634" i="6"/>
  <c r="AA1635" i="6"/>
  <c r="AA343" i="6"/>
  <c r="AC342" i="6"/>
  <c r="Z921" i="6"/>
  <c r="AB920" i="6"/>
  <c r="AA443" i="6"/>
  <c r="AC442" i="6"/>
  <c r="AC1738" i="6"/>
  <c r="AA1739" i="6"/>
  <c r="AC36" i="6"/>
  <c r="AA37" i="6"/>
  <c r="AC1516" i="6"/>
  <c r="AA1517" i="6"/>
  <c r="AC1746" i="6"/>
  <c r="AA1747" i="6"/>
  <c r="AA395" i="6"/>
  <c r="AC394" i="6"/>
  <c r="AC64" i="6"/>
  <c r="AA65" i="6"/>
  <c r="AC1424" i="6"/>
  <c r="AA1425" i="6"/>
  <c r="AA567" i="6"/>
  <c r="AC566" i="6"/>
  <c r="AA1579" i="6"/>
  <c r="AC1578" i="6"/>
  <c r="AC1670" i="6"/>
  <c r="AA1671" i="6"/>
  <c r="AC444" i="6"/>
  <c r="AA445" i="6"/>
  <c r="AA177" i="6"/>
  <c r="AC176" i="6"/>
  <c r="AC788" i="6"/>
  <c r="AA789" i="6"/>
  <c r="AC1460" i="6"/>
  <c r="AA1461" i="6"/>
  <c r="AC1620" i="6"/>
  <c r="AA1621" i="6"/>
  <c r="AC1322" i="6"/>
  <c r="AA1323" i="6"/>
  <c r="AA603" i="6"/>
  <c r="AC602" i="6"/>
  <c r="AC1766" i="6"/>
  <c r="AA1767" i="6"/>
  <c r="AD739" i="6"/>
  <c r="Z738" i="6"/>
  <c r="AA354" i="6"/>
  <c r="AD354" i="6"/>
  <c r="AD209" i="6"/>
  <c r="Z208" i="6"/>
  <c r="AD1273" i="6"/>
  <c r="Z1272" i="6"/>
  <c r="AA1652" i="6"/>
  <c r="AD1652" i="6"/>
  <c r="AD1108" i="6"/>
  <c r="AA1108" i="6"/>
  <c r="AD966" i="6"/>
  <c r="AA966" i="6"/>
  <c r="AA1120" i="6"/>
  <c r="AD1120" i="6"/>
  <c r="Z928" i="6"/>
  <c r="AD929" i="6"/>
  <c r="AD692" i="6"/>
  <c r="AA692" i="6"/>
  <c r="AD1266" i="6"/>
  <c r="AA1266" i="6"/>
  <c r="AD1468" i="6"/>
  <c r="AA1468" i="6"/>
  <c r="AD1736" i="6"/>
  <c r="AA1736" i="6"/>
  <c r="AD1086" i="6"/>
  <c r="AA1086" i="6"/>
  <c r="AD730" i="6"/>
  <c r="AA730" i="6"/>
  <c r="AD700" i="6"/>
  <c r="AA700" i="6"/>
  <c r="AB918" i="6"/>
  <c r="Z919" i="6"/>
  <c r="Z185" i="6"/>
  <c r="AB184" i="6"/>
  <c r="AB1042" i="6"/>
  <c r="Z1043" i="6"/>
  <c r="AC464" i="6"/>
  <c r="AA465" i="6"/>
  <c r="AB1164" i="6"/>
  <c r="Z1165" i="6"/>
  <c r="Z69" i="6"/>
  <c r="AB68" i="6"/>
  <c r="AB518" i="6"/>
  <c r="Z519" i="6"/>
  <c r="Z1479" i="6"/>
  <c r="AB1478" i="6"/>
  <c r="Z43" i="6"/>
  <c r="AB42" i="6"/>
  <c r="Z1413" i="6"/>
  <c r="AB1412" i="6"/>
  <c r="AB92" i="6"/>
  <c r="Z93" i="6"/>
  <c r="AB1300" i="6"/>
  <c r="Z1301" i="6"/>
  <c r="AB656" i="6"/>
  <c r="Z657" i="6"/>
  <c r="AB258" i="6"/>
  <c r="Z259" i="6"/>
  <c r="Z1711" i="6"/>
  <c r="AB1710" i="6"/>
  <c r="Z1357" i="6"/>
  <c r="AB1356" i="6"/>
  <c r="AA859" i="6"/>
  <c r="AC858" i="6"/>
  <c r="AB502" i="6"/>
  <c r="Z503" i="6"/>
  <c r="AB1264" i="6"/>
  <c r="Z1265" i="6"/>
  <c r="AB1180" i="6"/>
  <c r="Z1181" i="6"/>
  <c r="Z1235" i="6"/>
  <c r="AB1234" i="6"/>
  <c r="AA777" i="6"/>
  <c r="AC776" i="6"/>
  <c r="AB214" i="6"/>
  <c r="Z215" i="6"/>
  <c r="AB514" i="6"/>
  <c r="Z515" i="6"/>
  <c r="Z1401" i="6"/>
  <c r="AB1400" i="6"/>
  <c r="Z601" i="6"/>
  <c r="AB600" i="6"/>
  <c r="Z1691" i="6"/>
  <c r="AB1690" i="6"/>
  <c r="Z1389" i="6"/>
  <c r="AB1388" i="6"/>
  <c r="AA535" i="6"/>
  <c r="AC534" i="6"/>
  <c r="AC1408" i="6"/>
  <c r="AA1409" i="6"/>
  <c r="AA1463" i="6"/>
  <c r="AC1462" i="6"/>
  <c r="Z1791" i="6"/>
  <c r="AB1790" i="6"/>
  <c r="Z1297" i="6"/>
  <c r="AB1296" i="6"/>
  <c r="AB1224" i="6"/>
  <c r="Z1225" i="6"/>
  <c r="AB1040" i="6"/>
  <c r="Z1041" i="6"/>
  <c r="AC1056" i="6"/>
  <c r="AA1057" i="6"/>
  <c r="AC1594" i="6"/>
  <c r="AA1595" i="6"/>
  <c r="AC1624" i="6"/>
  <c r="AA1625" i="6"/>
  <c r="AB1344" i="6"/>
  <c r="Z1345" i="6"/>
  <c r="AB1546" i="6"/>
  <c r="Z1547" i="6"/>
  <c r="AD705" i="6"/>
  <c r="Z704" i="6"/>
  <c r="AD1076" i="6"/>
  <c r="AA1076" i="6"/>
  <c r="AD1748" i="6"/>
  <c r="AA1748" i="6"/>
  <c r="AD1004" i="6"/>
  <c r="AA1004" i="6"/>
  <c r="AA220" i="6"/>
  <c r="AD220" i="6"/>
  <c r="AD428" i="6"/>
  <c r="AA428" i="6"/>
  <c r="AD295" i="6"/>
  <c r="Z294" i="6"/>
  <c r="AD1089" i="6"/>
  <c r="Z1088" i="6"/>
  <c r="AD107" i="6"/>
  <c r="Z106" i="6"/>
  <c r="AD1116" i="6"/>
  <c r="AA1116" i="6"/>
  <c r="Z1011" i="6"/>
  <c r="AB1010" i="6"/>
  <c r="Z757" i="6"/>
  <c r="AB756" i="6"/>
  <c r="Z513" i="6"/>
  <c r="AB512" i="6"/>
  <c r="AB244" i="6"/>
  <c r="Z245" i="6"/>
  <c r="AC194" i="6"/>
  <c r="AA195" i="6"/>
  <c r="AB852" i="6"/>
  <c r="Z853" i="6"/>
  <c r="Z655" i="6"/>
  <c r="AB654" i="6"/>
  <c r="Z643" i="6"/>
  <c r="AB642" i="6"/>
  <c r="Z745" i="6"/>
  <c r="AB744" i="6"/>
  <c r="Z737" i="6"/>
  <c r="AB736" i="6"/>
  <c r="AB128" i="6"/>
  <c r="Z129" i="6"/>
  <c r="AA369" i="6"/>
  <c r="AC368" i="6"/>
  <c r="Z583" i="6"/>
  <c r="AB582" i="6"/>
  <c r="Z1709" i="6"/>
  <c r="AB1708" i="6"/>
  <c r="AB348" i="6"/>
  <c r="Z349" i="6"/>
  <c r="Z1009" i="6"/>
  <c r="AB1008" i="6"/>
  <c r="Z819" i="6"/>
  <c r="AB818" i="6"/>
  <c r="Z1501" i="6"/>
  <c r="AB1500" i="6"/>
  <c r="AB1366" i="6"/>
  <c r="Z1367" i="6"/>
  <c r="Z497" i="6"/>
  <c r="AB496" i="6"/>
  <c r="AB1102" i="6"/>
  <c r="Z1103" i="6"/>
  <c r="Z1665" i="6"/>
  <c r="AB1664" i="6"/>
  <c r="AB1244" i="6"/>
  <c r="Z1245" i="6"/>
  <c r="Z801" i="6"/>
  <c r="AB800" i="6"/>
  <c r="AC1560" i="6"/>
  <c r="AA1561" i="6"/>
  <c r="AB1214" i="6"/>
  <c r="Z1215" i="6"/>
  <c r="Z457" i="6"/>
  <c r="AB456" i="6"/>
  <c r="AB424" i="6"/>
  <c r="Z425" i="6"/>
  <c r="Z1669" i="6"/>
  <c r="AB1668" i="6"/>
  <c r="AC1564" i="6"/>
  <c r="AA1565" i="6"/>
  <c r="Z67" i="6"/>
  <c r="AB66" i="6"/>
  <c r="Z1641" i="6"/>
  <c r="AB1640" i="6"/>
  <c r="AB224" i="6"/>
  <c r="Z225" i="6"/>
  <c r="AA1015" i="6"/>
  <c r="AC1014" i="6"/>
  <c r="Z753" i="6"/>
  <c r="AB752" i="6"/>
  <c r="AC210" i="6"/>
  <c r="AA211" i="6"/>
  <c r="Z1733" i="6"/>
  <c r="AB1732" i="6"/>
  <c r="AA427" i="6"/>
  <c r="AC426" i="6"/>
  <c r="Z743" i="6"/>
  <c r="AB742" i="6"/>
  <c r="Z1443" i="6"/>
  <c r="AB1442" i="6"/>
  <c r="Z905" i="6"/>
  <c r="AB904" i="6"/>
  <c r="AC538" i="6"/>
  <c r="AA539" i="6"/>
  <c r="Z1421" i="6"/>
  <c r="AB1420" i="6"/>
  <c r="Z297" i="6"/>
  <c r="AB296" i="6"/>
  <c r="Z1369" i="6"/>
  <c r="AB1368" i="6"/>
  <c r="AA1467" i="6"/>
  <c r="AC1466" i="6"/>
  <c r="Z1755" i="6"/>
  <c r="AB1754" i="6"/>
  <c r="Z1767" i="6"/>
  <c r="AB1766" i="6"/>
  <c r="AD1703" i="6"/>
  <c r="Z1702" i="6"/>
  <c r="AD1616" i="6"/>
  <c r="AA1616" i="6"/>
  <c r="AD1568" i="6"/>
  <c r="AA1568" i="6"/>
  <c r="AD89" i="6"/>
  <c r="Z88" i="6"/>
  <c r="AD131" i="6"/>
  <c r="Z130" i="6"/>
  <c r="AA706" i="6"/>
  <c r="AD706" i="6"/>
  <c r="Z810" i="6"/>
  <c r="AD811" i="6"/>
  <c r="AD629" i="6"/>
  <c r="Z628" i="6"/>
  <c r="Z1524" i="6"/>
  <c r="AD1525" i="6"/>
  <c r="AA142" i="6"/>
  <c r="Z142" i="6"/>
  <c r="AD143" i="6"/>
  <c r="AA1048" i="6"/>
  <c r="AD1048" i="6"/>
  <c r="AD1001" i="6"/>
  <c r="Z1000" i="6"/>
  <c r="AA52" i="6"/>
  <c r="AD52" i="6"/>
  <c r="Z1302" i="6"/>
  <c r="AD1303" i="6"/>
  <c r="AD1456" i="6"/>
  <c r="AA1456" i="6"/>
  <c r="AD1633" i="6"/>
  <c r="Z1632" i="6"/>
  <c r="AD1335" i="6"/>
  <c r="Z1334" i="6"/>
  <c r="AA185" i="6"/>
  <c r="AC184" i="6"/>
  <c r="AB464" i="6"/>
  <c r="Z465" i="6"/>
  <c r="AC1562" i="6"/>
  <c r="AA1563" i="6"/>
  <c r="AC1486" i="6"/>
  <c r="AA1487" i="6"/>
  <c r="AA1187" i="6"/>
  <c r="AC1186" i="6"/>
  <c r="AA113" i="6"/>
  <c r="AC112" i="6"/>
  <c r="Z857" i="6"/>
  <c r="AB856" i="6"/>
  <c r="Z361" i="6"/>
  <c r="AB360" i="6"/>
  <c r="AC598" i="6"/>
  <c r="AA599" i="6"/>
  <c r="AC656" i="6"/>
  <c r="AA657" i="6"/>
  <c r="AC1288" i="6"/>
  <c r="AA1289" i="6"/>
  <c r="AC1356" i="6"/>
  <c r="AA1357" i="6"/>
  <c r="Z859" i="6"/>
  <c r="AB858" i="6"/>
  <c r="Z271" i="6"/>
  <c r="AB270" i="6"/>
  <c r="AB1280" i="6"/>
  <c r="Z1281" i="6"/>
  <c r="AA1169" i="6"/>
  <c r="AC1168" i="6"/>
  <c r="AC1542" i="6"/>
  <c r="AA1543" i="6"/>
  <c r="AA1447" i="6"/>
  <c r="AC1446" i="6"/>
  <c r="AC1400" i="6"/>
  <c r="AA1401" i="6"/>
  <c r="AA601" i="6"/>
  <c r="AC600" i="6"/>
  <c r="AA593" i="6"/>
  <c r="AC592" i="6"/>
  <c r="AB534" i="6"/>
  <c r="Z535" i="6"/>
  <c r="AC1510" i="6"/>
  <c r="AA1511" i="6"/>
  <c r="AA319" i="6"/>
  <c r="AC318" i="6"/>
  <c r="AC1662" i="6"/>
  <c r="AA1663" i="6"/>
  <c r="AC1418" i="6"/>
  <c r="AA1419" i="6"/>
  <c r="AB1408" i="6"/>
  <c r="Z1409" i="6"/>
  <c r="AC840" i="6"/>
  <c r="AA841" i="6"/>
  <c r="Z1463" i="6"/>
  <c r="AB1462" i="6"/>
  <c r="AA1765" i="6"/>
  <c r="AC1764" i="6"/>
  <c r="AB188" i="6"/>
  <c r="Z189" i="6"/>
  <c r="AC546" i="6"/>
  <c r="AA547" i="6"/>
  <c r="AB1430" i="6"/>
  <c r="Z1431" i="6"/>
  <c r="AC1790" i="6"/>
  <c r="AA1791" i="6"/>
  <c r="Z367" i="6"/>
  <c r="AB366" i="6"/>
  <c r="AB942" i="6"/>
  <c r="Z943" i="6"/>
  <c r="AB1056" i="6"/>
  <c r="Z1057" i="6"/>
  <c r="Z1625" i="6"/>
  <c r="AB1624" i="6"/>
  <c r="AC306" i="6"/>
  <c r="AA307" i="6"/>
  <c r="Z623" i="6"/>
  <c r="AB622" i="6"/>
  <c r="AC1452" i="6"/>
  <c r="AA1453" i="6"/>
  <c r="AD1073" i="6"/>
  <c r="Z1072" i="6"/>
  <c r="AD1801" i="6"/>
  <c r="Z1800" i="6"/>
  <c r="AA460" i="6"/>
  <c r="Z460" i="6"/>
  <c r="AD461" i="6"/>
  <c r="AD1491" i="6"/>
  <c r="Z1490" i="6"/>
  <c r="Z1354" i="6"/>
  <c r="AD1355" i="6"/>
  <c r="Z715" i="6"/>
  <c r="AB714" i="6"/>
  <c r="AB252" i="6"/>
  <c r="Z253" i="6"/>
  <c r="Z1286" i="6"/>
  <c r="AD1287" i="6"/>
  <c r="Z1761" i="6"/>
  <c r="AB1760" i="6"/>
  <c r="AD898" i="6"/>
  <c r="AA898" i="6"/>
  <c r="AD423" i="6"/>
  <c r="Z422" i="6"/>
  <c r="AD879" i="6"/>
  <c r="Z878" i="6"/>
  <c r="AC1796" i="6"/>
  <c r="AA1797" i="6"/>
  <c r="Z690" i="6"/>
  <c r="AD691" i="6"/>
  <c r="AC512" i="6"/>
  <c r="AA513" i="6"/>
  <c r="AC1676" i="6"/>
  <c r="AA1677" i="6"/>
  <c r="AC812" i="6"/>
  <c r="AA813" i="6"/>
  <c r="AA1011" i="6"/>
  <c r="AC1010" i="6"/>
  <c r="AC1464" i="6"/>
  <c r="AA1465" i="6"/>
  <c r="Z111" i="6"/>
  <c r="AB110" i="6"/>
  <c r="AA1533" i="6"/>
  <c r="AC1532" i="6"/>
  <c r="AC1500" i="6"/>
  <c r="AA1501" i="6"/>
  <c r="AA1367" i="6"/>
  <c r="AC1366" i="6"/>
  <c r="Z1285" i="6"/>
  <c r="AB1284" i="6"/>
  <c r="AA1665" i="6"/>
  <c r="AC1664" i="6"/>
  <c r="Z1561" i="6"/>
  <c r="AB1560" i="6"/>
  <c r="AC1138" i="6"/>
  <c r="AA1139" i="6"/>
  <c r="Z637" i="6"/>
  <c r="AB636" i="6"/>
  <c r="AC128" i="6"/>
  <c r="AA129" i="6"/>
  <c r="AA1743" i="6"/>
  <c r="AC1742" i="6"/>
  <c r="AC1522" i="6"/>
  <c r="AA1523" i="6"/>
  <c r="AA397" i="6"/>
  <c r="AC396" i="6"/>
  <c r="AC348" i="6"/>
  <c r="AA349" i="6"/>
  <c r="AA225" i="6"/>
  <c r="AC224" i="6"/>
  <c r="AB476" i="6"/>
  <c r="Z477" i="6"/>
  <c r="AB1014" i="6"/>
  <c r="Z1015" i="6"/>
  <c r="AA389" i="6"/>
  <c r="AC388" i="6"/>
  <c r="AA753" i="6"/>
  <c r="AC752" i="6"/>
  <c r="AC604" i="6"/>
  <c r="AA605" i="6"/>
  <c r="AA87" i="6"/>
  <c r="AC86" i="6"/>
  <c r="Z427" i="6"/>
  <c r="AB426" i="6"/>
  <c r="Z659" i="6"/>
  <c r="AB658" i="6"/>
  <c r="AC334" i="6"/>
  <c r="AA335" i="6"/>
  <c r="AA1213" i="6"/>
  <c r="AC1212" i="6"/>
  <c r="AA1237" i="6"/>
  <c r="AC1236" i="6"/>
  <c r="Z751" i="6"/>
  <c r="AB750" i="6"/>
  <c r="AC1752" i="6"/>
  <c r="AA1753" i="6"/>
  <c r="Z609" i="6"/>
  <c r="AB608" i="6"/>
  <c r="AC1298" i="6"/>
  <c r="AA1299" i="6"/>
  <c r="AC1754" i="6"/>
  <c r="AA1755" i="6"/>
  <c r="AD1332" i="6"/>
  <c r="AA1332" i="6"/>
  <c r="AA1639" i="6"/>
  <c r="AC1638" i="6"/>
  <c r="AB1198" i="6"/>
  <c r="Z1199" i="6"/>
  <c r="AD1363" i="6"/>
  <c r="Z1362" i="6"/>
  <c r="AA226" i="6"/>
  <c r="AD227" i="6"/>
  <c r="Z226" i="6"/>
  <c r="Z990" i="6"/>
  <c r="AD991" i="6"/>
  <c r="Z1782" i="6"/>
  <c r="AD1783" i="6"/>
  <c r="AD1725" i="6"/>
  <c r="Z1724" i="6"/>
  <c r="AD1537" i="6"/>
  <c r="Z1536" i="6"/>
  <c r="AD229" i="6"/>
  <c r="Z228" i="6"/>
  <c r="AD1697" i="6"/>
  <c r="Z1696" i="6"/>
  <c r="AD372" i="6"/>
  <c r="AA372" i="6"/>
  <c r="AA374" i="6"/>
  <c r="AD374" i="6"/>
  <c r="Z992" i="6"/>
  <c r="AD993" i="6"/>
  <c r="AA882" i="6"/>
  <c r="AD882" i="6"/>
  <c r="Z364" i="6"/>
  <c r="AD365" i="6"/>
  <c r="AD240" i="6"/>
  <c r="AA240" i="6"/>
  <c r="AA1432" i="6"/>
  <c r="AD1432" i="6"/>
  <c r="AD999" i="6"/>
  <c r="Z998" i="6"/>
  <c r="Z749" i="6"/>
  <c r="AB748" i="6"/>
  <c r="AB1188" i="6"/>
  <c r="Z1189" i="6"/>
  <c r="Z1321" i="6"/>
  <c r="AB1320" i="6"/>
  <c r="AC454" i="6"/>
  <c r="AA455" i="6"/>
  <c r="Z399" i="6"/>
  <c r="AB398" i="6"/>
  <c r="AB766" i="6"/>
  <c r="Z767" i="6"/>
  <c r="Z71" i="6"/>
  <c r="AB70" i="6"/>
  <c r="Z979" i="6"/>
  <c r="AB978" i="6"/>
  <c r="AB1698" i="6"/>
  <c r="Z1699" i="6"/>
  <c r="Z969" i="6"/>
  <c r="AB968" i="6"/>
  <c r="Z903" i="6"/>
  <c r="AB902" i="6"/>
  <c r="Z1695" i="6"/>
  <c r="AB1694" i="6"/>
  <c r="AB1402" i="6"/>
  <c r="Z1403" i="6"/>
  <c r="AB616" i="6"/>
  <c r="Z617" i="6"/>
  <c r="Z581" i="6"/>
  <c r="AB580" i="6"/>
  <c r="Z417" i="6"/>
  <c r="AB416" i="6"/>
  <c r="Z205" i="6"/>
  <c r="AB204" i="6"/>
  <c r="Z1437" i="6"/>
  <c r="AB1436" i="6"/>
  <c r="AB198" i="6"/>
  <c r="Z199" i="6"/>
  <c r="Z577" i="6"/>
  <c r="AB576" i="6"/>
  <c r="AC1342" i="6"/>
  <c r="AA1343" i="6"/>
  <c r="Z1405" i="6"/>
  <c r="AB1404" i="6"/>
  <c r="AB474" i="6"/>
  <c r="Z475" i="6"/>
  <c r="Z755" i="6"/>
  <c r="AB754" i="6"/>
  <c r="Z1687" i="6"/>
  <c r="AB1686" i="6"/>
  <c r="AB108" i="6"/>
  <c r="Z109" i="6"/>
  <c r="Z1283" i="6"/>
  <c r="AB1282" i="6"/>
  <c r="AB702" i="6"/>
  <c r="Z703" i="6"/>
  <c r="Z435" i="6"/>
  <c r="AB434" i="6"/>
  <c r="Z79" i="6"/>
  <c r="AB78" i="6"/>
  <c r="AB1182" i="6"/>
  <c r="Z1183" i="6"/>
  <c r="AB848" i="6"/>
  <c r="Z849" i="6"/>
  <c r="Z261" i="6"/>
  <c r="AB260" i="6"/>
  <c r="Z81" i="6"/>
  <c r="AB80" i="6"/>
  <c r="Z909" i="6"/>
  <c r="AB908" i="6"/>
  <c r="Z1147" i="6"/>
  <c r="AB1146" i="6"/>
  <c r="AB938" i="6"/>
  <c r="Z939" i="6"/>
  <c r="AB1136" i="6"/>
  <c r="Z1137" i="6"/>
  <c r="Z1227" i="6"/>
  <c r="AB1226" i="6"/>
  <c r="Z1365" i="6"/>
  <c r="AB1364" i="6"/>
  <c r="Z1509" i="6"/>
  <c r="AB1508" i="6"/>
  <c r="AA607" i="6"/>
  <c r="AC606" i="6"/>
  <c r="Z353" i="6"/>
  <c r="AB352" i="6"/>
  <c r="AB594" i="6"/>
  <c r="Z595" i="6"/>
  <c r="Z987" i="6"/>
  <c r="AB986" i="6"/>
  <c r="AD1270" i="6"/>
  <c r="AA1270" i="6"/>
  <c r="AD1082" i="6"/>
  <c r="AA1082" i="6"/>
  <c r="AD1070" i="6"/>
  <c r="AA1070" i="6"/>
  <c r="AB1124" i="6"/>
  <c r="Z1125" i="6"/>
  <c r="AD1084" i="6"/>
  <c r="AA1084" i="6"/>
  <c r="AC1482" i="6"/>
  <c r="AA1483" i="6"/>
  <c r="AD1312" i="6"/>
  <c r="AA1312" i="6"/>
  <c r="AC714" i="6"/>
  <c r="AA715" i="6"/>
  <c r="AC252" i="6"/>
  <c r="AA253" i="6"/>
  <c r="AD1650" i="6"/>
  <c r="AA1650" i="6"/>
  <c r="AC1636" i="6"/>
  <c r="AA1637" i="6"/>
  <c r="AD798" i="6"/>
  <c r="AA798" i="6"/>
  <c r="AD1346" i="6"/>
  <c r="AA1346" i="6"/>
  <c r="Z257" i="6"/>
  <c r="AB256" i="6"/>
  <c r="Z277" i="6"/>
  <c r="AB276" i="6"/>
  <c r="AB488" i="6"/>
  <c r="Z489" i="6"/>
  <c r="AA989" i="6"/>
  <c r="AC988" i="6"/>
  <c r="Z713" i="6"/>
  <c r="AB712" i="6"/>
  <c r="AB1290" i="6"/>
  <c r="Z1291" i="6"/>
  <c r="Z265" i="6"/>
  <c r="AB264" i="6"/>
  <c r="Z117" i="6"/>
  <c r="AB116" i="6"/>
  <c r="Z1777" i="6"/>
  <c r="AB1776" i="6"/>
  <c r="Z1647" i="6"/>
  <c r="AB1646" i="6"/>
  <c r="AB804" i="6"/>
  <c r="Z805" i="6"/>
  <c r="Z1683" i="6"/>
  <c r="AB1682" i="6"/>
  <c r="Z885" i="6"/>
  <c r="AB884" i="6"/>
  <c r="Z451" i="6"/>
  <c r="AB450" i="6"/>
  <c r="Z481" i="6"/>
  <c r="AB480" i="6"/>
  <c r="AC1380" i="6"/>
  <c r="AA1381" i="6"/>
  <c r="AC1626" i="6"/>
  <c r="AA1627" i="6"/>
  <c r="Z91" i="6"/>
  <c r="AB90" i="6"/>
  <c r="AB1738" i="6"/>
  <c r="Z1739" i="6"/>
  <c r="Z1425" i="6"/>
  <c r="AB1424" i="6"/>
  <c r="AB1460" i="6"/>
  <c r="Z1461" i="6"/>
  <c r="Z449" i="6"/>
  <c r="AB448" i="6"/>
  <c r="Z154" i="6"/>
  <c r="AD155" i="6"/>
  <c r="Z470" i="6"/>
  <c r="AD471" i="6"/>
  <c r="AD1105" i="6"/>
  <c r="Z1104" i="6"/>
  <c r="AD1576" i="6"/>
  <c r="AA1576" i="6"/>
  <c r="AD1768" i="6"/>
  <c r="AA1768" i="6"/>
  <c r="AD1379" i="6"/>
  <c r="Z1378" i="6"/>
  <c r="AD834" i="6"/>
  <c r="AA834" i="6"/>
  <c r="AD797" i="6"/>
  <c r="Z796" i="6"/>
  <c r="AA850" i="6"/>
  <c r="AD850" i="6"/>
  <c r="Z1484" i="6"/>
  <c r="AD1485" i="6"/>
  <c r="Z266" i="6"/>
  <c r="AD267" i="6"/>
  <c r="AA708" i="6"/>
  <c r="AD708" i="6"/>
  <c r="AD974" i="6"/>
  <c r="AA974" i="6"/>
  <c r="Z1352" i="6"/>
  <c r="AD1353" i="6"/>
  <c r="Z722" i="6"/>
  <c r="AD723" i="6"/>
  <c r="AD1047" i="6"/>
  <c r="Z1046" i="6"/>
  <c r="AD1657" i="6"/>
  <c r="Z1656" i="6"/>
  <c r="AC104" i="6"/>
  <c r="AA105" i="6"/>
  <c r="AA1555" i="6"/>
  <c r="AC1554" i="6"/>
  <c r="Z827" i="6"/>
  <c r="AB826" i="6"/>
  <c r="AA135" i="6"/>
  <c r="AC134" i="6"/>
  <c r="AC946" i="6"/>
  <c r="AA947" i="6"/>
  <c r="AA1171" i="6"/>
  <c r="AC1170" i="6"/>
  <c r="AA1153" i="6"/>
  <c r="AC1152" i="6"/>
  <c r="AC1396" i="6"/>
  <c r="AA1397" i="6"/>
  <c r="AC1242" i="6"/>
  <c r="AA1243" i="6"/>
  <c r="AC1454" i="6"/>
  <c r="AA1455" i="6"/>
  <c r="AC420" i="6"/>
  <c r="AA421" i="6"/>
  <c r="AA933" i="6"/>
  <c r="AC932" i="6"/>
  <c r="AB1712" i="6"/>
  <c r="Z1713" i="6"/>
  <c r="Z405" i="6"/>
  <c r="AB404" i="6"/>
  <c r="AA85" i="6"/>
  <c r="AC84" i="6"/>
  <c r="AA855" i="6"/>
  <c r="AC854" i="6"/>
  <c r="AC440" i="6"/>
  <c r="AA441" i="6"/>
  <c r="AA1262" i="6"/>
  <c r="AD1262" i="6"/>
  <c r="Z1513" i="6"/>
  <c r="AB1512" i="6"/>
  <c r="AC1550" i="6"/>
  <c r="AA1551" i="6"/>
  <c r="AC1416" i="6"/>
  <c r="AA1417" i="6"/>
  <c r="AC718" i="6"/>
  <c r="AA719" i="6"/>
  <c r="AA981" i="6"/>
  <c r="AC980" i="6"/>
  <c r="AC458" i="6"/>
  <c r="AA459" i="6"/>
  <c r="AC172" i="6"/>
  <c r="AA173" i="6"/>
  <c r="Z249" i="6"/>
  <c r="AB248" i="6"/>
  <c r="AC1756" i="6"/>
  <c r="AA1757" i="6"/>
  <c r="AA891" i="6"/>
  <c r="AC890" i="6"/>
  <c r="AA491" i="6"/>
  <c r="AC490" i="6"/>
  <c r="AB1196" i="6"/>
  <c r="Z1197" i="6"/>
  <c r="AA1185" i="6"/>
  <c r="AC1184" i="6"/>
  <c r="AC196" i="6"/>
  <c r="AA197" i="6"/>
  <c r="Z393" i="6"/>
  <c r="AB392" i="6"/>
  <c r="AB1384" i="6"/>
  <c r="Z1385" i="6"/>
  <c r="Z357" i="6"/>
  <c r="AB356" i="6"/>
  <c r="AA371" i="6"/>
  <c r="AC370" i="6"/>
  <c r="AA1581" i="6"/>
  <c r="AC1580" i="6"/>
  <c r="AC1324" i="6"/>
  <c r="AA1325" i="6"/>
  <c r="AC536" i="6"/>
  <c r="AA537" i="6"/>
  <c r="AA791" i="6"/>
  <c r="AC790" i="6"/>
  <c r="AC1470" i="6"/>
  <c r="AA1471" i="6"/>
  <c r="AC782" i="6"/>
  <c r="AA783" i="6"/>
  <c r="AA1159" i="6"/>
  <c r="AC1158" i="6"/>
  <c r="AA733" i="6"/>
  <c r="AC732" i="6"/>
  <c r="AA839" i="6"/>
  <c r="AC838" i="6"/>
  <c r="AC1592" i="6"/>
  <c r="AA1593" i="6"/>
  <c r="AC1566" i="6"/>
  <c r="AA1567" i="6"/>
  <c r="AC1494" i="6"/>
  <c r="AA1495" i="6"/>
  <c r="AB390" i="6"/>
  <c r="Z391" i="6"/>
  <c r="AC1744" i="6"/>
  <c r="AA1745" i="6"/>
  <c r="AA631" i="6"/>
  <c r="AC630" i="6"/>
  <c r="Z906" i="6"/>
  <c r="AD907" i="6"/>
  <c r="AD952" i="6"/>
  <c r="AA952" i="6"/>
  <c r="AA684" i="6"/>
  <c r="AD684" i="6"/>
  <c r="Z863" i="6"/>
  <c r="AB862" i="6"/>
  <c r="AD1728" i="6"/>
  <c r="AA1728" i="6"/>
  <c r="Z304" i="6"/>
  <c r="AD305" i="6"/>
  <c r="Z726" i="6"/>
  <c r="AD727" i="6"/>
  <c r="AD1093" i="6"/>
  <c r="Z1092" i="6"/>
  <c r="AA1026" i="6"/>
  <c r="AD1026" i="6"/>
  <c r="Z320" i="6"/>
  <c r="AD321" i="6"/>
  <c r="AD1557" i="6"/>
  <c r="Z1556" i="6"/>
  <c r="AD1573" i="6"/>
  <c r="Z1572" i="6"/>
  <c r="AC256" i="6"/>
  <c r="AA257" i="6"/>
  <c r="AA277" i="6"/>
  <c r="AC276" i="6"/>
  <c r="AA573" i="6"/>
  <c r="AC572" i="6"/>
  <c r="AA587" i="6"/>
  <c r="AC586" i="6"/>
  <c r="AB192" i="6"/>
  <c r="Z193" i="6"/>
  <c r="Z989" i="6"/>
  <c r="AB988" i="6"/>
  <c r="AA327" i="6"/>
  <c r="AC326" i="6"/>
  <c r="AA713" i="6"/>
  <c r="AC712" i="6"/>
  <c r="AA1291" i="6"/>
  <c r="AC1290" i="6"/>
  <c r="AC804" i="6"/>
  <c r="AA805" i="6"/>
  <c r="Z1051" i="6"/>
  <c r="AB1050" i="6"/>
  <c r="AC884" i="6"/>
  <c r="AA885" i="6"/>
  <c r="AC528" i="6"/>
  <c r="AA529" i="6"/>
  <c r="AC1658" i="6"/>
  <c r="AA1659" i="6"/>
  <c r="Z1381" i="6"/>
  <c r="AB1380" i="6"/>
  <c r="Z1627" i="6"/>
  <c r="AB1626" i="6"/>
  <c r="AA91" i="6"/>
  <c r="AC90" i="6"/>
  <c r="AC784" i="6"/>
  <c r="AA785" i="6"/>
  <c r="AB286" i="6"/>
  <c r="Z287" i="6"/>
  <c r="AA769" i="6"/>
  <c r="AC768" i="6"/>
  <c r="AA1203" i="6"/>
  <c r="AC1202" i="6"/>
  <c r="AA75" i="6"/>
  <c r="AC74" i="6"/>
  <c r="AA281" i="6"/>
  <c r="AC280" i="6"/>
  <c r="Z1481" i="6"/>
  <c r="AB1480" i="6"/>
  <c r="AA771" i="6"/>
  <c r="AC770" i="6"/>
  <c r="AA223" i="6"/>
  <c r="AC222" i="6"/>
  <c r="AA207" i="6"/>
  <c r="AC206" i="6"/>
  <c r="AC448" i="6"/>
  <c r="AA449" i="6"/>
  <c r="AB96" i="6"/>
  <c r="Z97" i="6"/>
  <c r="AC1444" i="6"/>
  <c r="AA1445" i="6"/>
  <c r="AA765" i="6"/>
  <c r="AC764" i="6"/>
  <c r="AD738" i="6"/>
  <c r="AA738" i="6"/>
  <c r="Z354" i="6"/>
  <c r="AD355" i="6"/>
  <c r="AA208" i="6"/>
  <c r="AD208" i="6"/>
  <c r="AD1272" i="6"/>
  <c r="AA1272" i="6"/>
  <c r="AD1653" i="6"/>
  <c r="Z1652" i="6"/>
  <c r="Z1108" i="6"/>
  <c r="AD1109" i="6"/>
  <c r="AD967" i="6"/>
  <c r="Z966" i="6"/>
  <c r="AD1121" i="6"/>
  <c r="Z1120" i="6"/>
  <c r="AA928" i="6"/>
  <c r="AD928" i="6"/>
  <c r="AD693" i="6"/>
  <c r="Z692" i="6"/>
  <c r="Z1266" i="6"/>
  <c r="AD1267" i="6"/>
  <c r="AD1469" i="6"/>
  <c r="Z1468" i="6"/>
  <c r="AD1737" i="6"/>
  <c r="Z1736" i="6"/>
  <c r="AD1087" i="6"/>
  <c r="Z1086" i="6"/>
  <c r="AD731" i="6"/>
  <c r="Z730" i="6"/>
  <c r="AD701" i="6"/>
  <c r="Z700" i="6"/>
  <c r="AB118" i="6"/>
  <c r="Z119" i="6"/>
  <c r="AB1176" i="6"/>
  <c r="Z1177" i="6"/>
  <c r="AC532" i="6"/>
  <c r="AA533" i="6"/>
  <c r="AA831" i="6"/>
  <c r="AC830" i="6"/>
  <c r="Z977" i="6"/>
  <c r="AB976" i="6"/>
  <c r="Z1751" i="6"/>
  <c r="AB1750" i="6"/>
  <c r="Z599" i="6"/>
  <c r="AB598" i="6"/>
  <c r="Z337" i="6"/>
  <c r="AB336" i="6"/>
  <c r="Z1543" i="6"/>
  <c r="AB1542" i="6"/>
  <c r="Z1447" i="6"/>
  <c r="AB1446" i="6"/>
  <c r="Z593" i="6"/>
  <c r="AB592" i="6"/>
  <c r="Z1383" i="6"/>
  <c r="AB1382" i="6"/>
  <c r="AB1370" i="6"/>
  <c r="Z1371" i="6"/>
  <c r="AB180" i="6"/>
  <c r="Z181" i="6"/>
  <c r="AB1258" i="6"/>
  <c r="Z1259" i="6"/>
  <c r="AC1434" i="6"/>
  <c r="AA1435" i="6"/>
  <c r="AA1061" i="6"/>
  <c r="AC1060" i="6"/>
  <c r="AC62" i="6"/>
  <c r="AA63" i="6"/>
  <c r="Z895" i="6"/>
  <c r="AB894" i="6"/>
  <c r="Z1667" i="6"/>
  <c r="AB1666" i="6"/>
  <c r="Z1013" i="6"/>
  <c r="AB1012" i="6"/>
  <c r="Z77" i="6"/>
  <c r="AB76" i="6"/>
  <c r="AB734" i="6"/>
  <c r="Z735" i="6"/>
  <c r="Z1025" i="6"/>
  <c r="AB1024" i="6"/>
  <c r="Z1685" i="6"/>
  <c r="AB1684" i="6"/>
  <c r="AC332" i="6"/>
  <c r="AA333" i="6"/>
  <c r="AB34" i="6"/>
  <c r="Z35" i="6"/>
  <c r="Z401" i="6"/>
  <c r="AB400" i="6"/>
  <c r="AB930" i="6"/>
  <c r="Z931" i="6"/>
  <c r="Z647" i="6"/>
  <c r="AB646" i="6"/>
  <c r="AB824" i="6"/>
  <c r="Z825" i="6"/>
  <c r="AB212" i="6"/>
  <c r="Z213" i="6"/>
  <c r="AB1058" i="6"/>
  <c r="Z1059" i="6"/>
  <c r="AC552" i="6"/>
  <c r="AA553" i="6"/>
  <c r="Z881" i="6"/>
  <c r="AB880" i="6"/>
  <c r="Z793" i="6"/>
  <c r="AB792" i="6"/>
  <c r="AB1428" i="6"/>
  <c r="Z1429" i="6"/>
  <c r="Z309" i="6"/>
  <c r="AB308" i="6"/>
  <c r="Z619" i="6"/>
  <c r="AB618" i="6"/>
  <c r="AC644" i="6"/>
  <c r="AA645" i="6"/>
  <c r="AA641" i="6"/>
  <c r="AC640" i="6"/>
  <c r="AC1758" i="6"/>
  <c r="AA1759" i="6"/>
  <c r="Z1293" i="6"/>
  <c r="AB1292" i="6"/>
  <c r="AB1360" i="6"/>
  <c r="Z1361" i="6"/>
  <c r="AB564" i="6"/>
  <c r="Z565" i="6"/>
  <c r="Z486" i="6"/>
  <c r="AA486" i="6"/>
  <c r="AD486" i="6"/>
  <c r="AD1111" i="6"/>
  <c r="Z1110" i="6"/>
  <c r="AA863" i="6"/>
  <c r="AC862" i="6"/>
  <c r="AD1020" i="6"/>
  <c r="AA1020" i="6"/>
  <c r="AD1128" i="6"/>
  <c r="AA1128" i="6"/>
  <c r="Z972" i="6"/>
  <c r="AD972" i="6"/>
  <c r="AA972" i="6"/>
  <c r="AD1318" i="6"/>
  <c r="AA1318" i="6"/>
  <c r="AC1760" i="6"/>
  <c r="AA1761" i="6"/>
  <c r="Z310" i="6"/>
  <c r="AA310" i="6"/>
  <c r="AD310" i="6"/>
  <c r="Z315" i="6"/>
  <c r="AB314" i="6"/>
  <c r="AB466" i="6"/>
  <c r="Z467" i="6"/>
  <c r="Z1217" i="6"/>
  <c r="AB1216" i="6"/>
  <c r="Z1039" i="6"/>
  <c r="AB1038" i="6"/>
  <c r="AB720" i="6"/>
  <c r="Z721" i="6"/>
  <c r="AB1464" i="6"/>
  <c r="Z1465" i="6"/>
  <c r="AA111" i="6"/>
  <c r="AC110" i="6"/>
  <c r="AB1704" i="6"/>
  <c r="Z1705" i="6"/>
  <c r="Z1533" i="6"/>
  <c r="AB1532" i="6"/>
  <c r="Z351" i="6"/>
  <c r="AB350" i="6"/>
  <c r="Z1141" i="6"/>
  <c r="AB1140" i="6"/>
  <c r="Z1741" i="6"/>
  <c r="AB1740" i="6"/>
  <c r="AB680" i="6"/>
  <c r="Z681" i="6"/>
  <c r="Z1523" i="6"/>
  <c r="AB1522" i="6"/>
  <c r="AB396" i="6"/>
  <c r="Z397" i="6"/>
  <c r="Z1787" i="6"/>
  <c r="AB1786" i="6"/>
  <c r="AB1208" i="6"/>
  <c r="Z1209" i="6"/>
  <c r="Z869" i="6"/>
  <c r="AB868" i="6"/>
  <c r="AB1132" i="6"/>
  <c r="Z1133" i="6"/>
  <c r="AB686" i="6"/>
  <c r="Z687" i="6"/>
  <c r="AA843" i="6"/>
  <c r="AC842" i="6"/>
  <c r="AB330" i="6"/>
  <c r="Z331" i="6"/>
  <c r="AB1156" i="6"/>
  <c r="Z1157" i="6"/>
  <c r="AB516" i="6"/>
  <c r="Z517" i="6"/>
  <c r="AB670" i="6"/>
  <c r="Z671" i="6"/>
  <c r="Z1707" i="6"/>
  <c r="AB1706" i="6"/>
  <c r="Z1675" i="6"/>
  <c r="AB1674" i="6"/>
  <c r="Z153" i="6"/>
  <c r="AB152" i="6"/>
  <c r="AA377" i="6"/>
  <c r="AC376" i="6"/>
  <c r="AC956" i="6"/>
  <c r="AA957" i="6"/>
  <c r="AB892" i="6"/>
  <c r="Z893" i="6"/>
  <c r="AB472" i="6"/>
  <c r="Z473" i="6"/>
  <c r="AB530" i="6"/>
  <c r="Z531" i="6"/>
  <c r="AB1200" i="6"/>
  <c r="Z1201" i="6"/>
  <c r="AB344" i="6"/>
  <c r="Z345" i="6"/>
  <c r="Z317" i="6"/>
  <c r="AB316" i="6"/>
  <c r="AB758" i="6"/>
  <c r="Z759" i="6"/>
  <c r="AB1034" i="6"/>
  <c r="Z1035" i="6"/>
  <c r="Z1753" i="6"/>
  <c r="AB1752" i="6"/>
  <c r="Z1571" i="6"/>
  <c r="AB1570" i="6"/>
  <c r="AB1276" i="6"/>
  <c r="Z1277" i="6"/>
  <c r="Z1597" i="6"/>
  <c r="AB1596" i="6"/>
  <c r="AC954" i="6"/>
  <c r="AA955" i="6"/>
  <c r="Z1459" i="6"/>
  <c r="AB1458" i="6"/>
  <c r="AA1094" i="6"/>
  <c r="AD1094" i="6"/>
  <c r="AA148" i="6"/>
  <c r="AD148" i="6"/>
  <c r="AD1123" i="6"/>
  <c r="Z1122" i="6"/>
  <c r="AD1700" i="6"/>
  <c r="AA1700" i="6"/>
  <c r="AD385" i="6"/>
  <c r="Z384" i="6"/>
  <c r="AA982" i="6"/>
  <c r="AD982" i="6"/>
  <c r="AD1065" i="6"/>
  <c r="Z1064" i="6"/>
  <c r="AA170" i="6"/>
  <c r="AD170" i="6"/>
  <c r="AA1540" i="6"/>
  <c r="AD1540" i="6"/>
  <c r="AD168" i="6"/>
  <c r="AA168" i="6"/>
  <c r="AA242" i="6"/>
  <c r="AD242" i="6"/>
  <c r="AD98" i="6"/>
  <c r="AA98" i="6"/>
  <c r="Z550" i="6"/>
  <c r="AA550" i="6"/>
  <c r="AD550" i="6"/>
  <c r="AD1788" i="6"/>
  <c r="AA1788" i="6"/>
  <c r="AD1106" i="6"/>
  <c r="AA1106" i="6"/>
  <c r="AD383" i="6"/>
  <c r="Z382" i="6"/>
  <c r="AA119" i="6"/>
  <c r="AC118" i="6"/>
  <c r="AA1177" i="6"/>
  <c r="AC1176" i="6"/>
  <c r="AA919" i="6"/>
  <c r="AC918" i="6"/>
  <c r="AA1043" i="6"/>
  <c r="AC1042" i="6"/>
  <c r="AA649" i="6"/>
  <c r="AC648" i="6"/>
  <c r="AA201" i="6"/>
  <c r="AC200" i="6"/>
  <c r="AC278" i="6"/>
  <c r="AA279" i="6"/>
  <c r="AC1210" i="6"/>
  <c r="AA1211" i="6"/>
  <c r="AA413" i="6"/>
  <c r="AC412" i="6"/>
  <c r="AC42" i="6"/>
  <c r="AA43" i="6"/>
  <c r="AC1412" i="6"/>
  <c r="AA1413" i="6"/>
  <c r="AA93" i="6"/>
  <c r="AC92" i="6"/>
  <c r="AC1750" i="6"/>
  <c r="AA1751" i="6"/>
  <c r="AC1300" i="6"/>
  <c r="AA1301" i="6"/>
  <c r="AA1337" i="6"/>
  <c r="AC1336" i="6"/>
  <c r="AA1219" i="6"/>
  <c r="AC1218" i="6"/>
  <c r="AA479" i="6"/>
  <c r="AC478" i="6"/>
  <c r="AA1235" i="6"/>
  <c r="AC1234" i="6"/>
  <c r="AB776" i="6"/>
  <c r="Z777" i="6"/>
  <c r="AA337" i="6"/>
  <c r="AC336" i="6"/>
  <c r="AB562" i="6"/>
  <c r="Z563" i="6"/>
  <c r="AA215" i="6"/>
  <c r="AC214" i="6"/>
  <c r="AC514" i="6"/>
  <c r="AA515" i="6"/>
  <c r="AC1690" i="6"/>
  <c r="AA1691" i="6"/>
  <c r="AC1388" i="6"/>
  <c r="AA1389" i="6"/>
  <c r="AA1383" i="6"/>
  <c r="AC1382" i="6"/>
  <c r="AA275" i="6"/>
  <c r="AC274" i="6"/>
  <c r="AA1145" i="6"/>
  <c r="AC1144" i="6"/>
  <c r="AC1614" i="6"/>
  <c r="AA1615" i="6"/>
  <c r="AA1221" i="6"/>
  <c r="AC1220" i="6"/>
  <c r="AC734" i="6"/>
  <c r="AA735" i="6"/>
  <c r="AA1025" i="6"/>
  <c r="AC1024" i="6"/>
  <c r="AA1427" i="6"/>
  <c r="AC1426" i="6"/>
  <c r="AA1685" i="6"/>
  <c r="AC1684" i="6"/>
  <c r="AA35" i="6"/>
  <c r="AC34" i="6"/>
  <c r="AA401" i="6"/>
  <c r="AC400" i="6"/>
  <c r="AC930" i="6"/>
  <c r="AA931" i="6"/>
  <c r="AC794" i="6"/>
  <c r="AA795" i="6"/>
  <c r="AC182" i="6"/>
  <c r="AA183" i="6"/>
  <c r="AA1143" i="6"/>
  <c r="AC1142" i="6"/>
  <c r="AA825" i="6"/>
  <c r="AC824" i="6"/>
  <c r="AA1059" i="6"/>
  <c r="AC1058" i="6"/>
  <c r="AA103" i="6"/>
  <c r="AC102" i="6"/>
  <c r="AA793" i="6"/>
  <c r="AC792" i="6"/>
  <c r="AC548" i="6"/>
  <c r="AA549" i="6"/>
  <c r="AA1429" i="6"/>
  <c r="AC1428" i="6"/>
  <c r="AA159" i="6"/>
  <c r="AC158" i="6"/>
  <c r="AC308" i="6"/>
  <c r="AA309" i="6"/>
  <c r="AA619" i="6"/>
  <c r="AC618" i="6"/>
  <c r="AA1293" i="6"/>
  <c r="AC1292" i="6"/>
  <c r="AA1361" i="6"/>
  <c r="AC1360" i="6"/>
  <c r="AD951" i="6"/>
  <c r="Z950" i="6"/>
  <c r="AC1372" i="6"/>
  <c r="AA1373" i="6"/>
  <c r="AA468" i="6"/>
  <c r="AD468" i="6"/>
  <c r="Z54" i="6"/>
  <c r="AD55" i="6"/>
  <c r="Z1715" i="6"/>
  <c r="AB1714" i="6"/>
  <c r="AC166" i="6"/>
  <c r="AA167" i="6"/>
  <c r="AD886" i="6"/>
  <c r="AA886" i="6"/>
  <c r="AD254" i="6"/>
  <c r="AA254" i="6"/>
  <c r="Z1305" i="6"/>
  <c r="AB1304" i="6"/>
  <c r="AD522" i="6"/>
  <c r="AA522" i="6"/>
  <c r="AC236" i="6"/>
  <c r="AA237" i="6"/>
  <c r="AD313" i="6"/>
  <c r="Z312" i="6"/>
  <c r="AD1112" i="6"/>
  <c r="AA1112" i="6"/>
  <c r="AD927" i="6"/>
  <c r="Z926" i="6"/>
  <c r="AA315" i="6"/>
  <c r="AC314" i="6"/>
  <c r="AC820" i="6"/>
  <c r="AA821" i="6"/>
  <c r="AC1216" i="6"/>
  <c r="AA1217" i="6"/>
  <c r="AC1038" i="6"/>
  <c r="AA1039" i="6"/>
  <c r="AA721" i="6"/>
  <c r="AC720" i="6"/>
  <c r="AB960" i="6"/>
  <c r="Z961" i="6"/>
  <c r="AA1193" i="6"/>
  <c r="AC1192" i="6"/>
  <c r="AA757" i="6"/>
  <c r="AC756" i="6"/>
  <c r="AA575" i="6"/>
  <c r="AC574" i="6"/>
  <c r="AC736" i="6"/>
  <c r="AA737" i="6"/>
  <c r="Z1499" i="6"/>
  <c r="AB1498" i="6"/>
  <c r="AC1708" i="6"/>
  <c r="AA1709" i="6"/>
  <c r="Z505" i="6"/>
  <c r="AB504" i="6"/>
  <c r="AA1641" i="6"/>
  <c r="AC1640" i="6"/>
  <c r="AA1689" i="6"/>
  <c r="AC1688" i="6"/>
  <c r="AA687" i="6"/>
  <c r="AC686" i="6"/>
  <c r="AA807" i="6"/>
  <c r="AC806" i="6"/>
  <c r="AC330" i="6"/>
  <c r="AA331" i="6"/>
  <c r="AA1157" i="6"/>
  <c r="AC1156" i="6"/>
  <c r="AC516" i="6"/>
  <c r="AA517" i="6"/>
  <c r="AA847" i="6"/>
  <c r="AC846" i="6"/>
  <c r="AC1600" i="6"/>
  <c r="AA1601" i="6"/>
  <c r="AC1706" i="6"/>
  <c r="AA1707" i="6"/>
  <c r="AC1674" i="6"/>
  <c r="AA1675" i="6"/>
  <c r="AB650" i="6"/>
  <c r="Z651" i="6"/>
  <c r="AA153" i="6"/>
  <c r="AC152" i="6"/>
  <c r="AB940" i="6"/>
  <c r="Z941" i="6"/>
  <c r="AA965" i="6"/>
  <c r="AC964" i="6"/>
  <c r="AC1588" i="6"/>
  <c r="AA1589" i="6"/>
  <c r="AA1201" i="6"/>
  <c r="AC1200" i="6"/>
  <c r="AC344" i="6"/>
  <c r="AA345" i="6"/>
  <c r="AC316" i="6"/>
  <c r="AA317" i="6"/>
  <c r="AC1538" i="6"/>
  <c r="AA1539" i="6"/>
  <c r="AC296" i="6"/>
  <c r="AA297" i="6"/>
  <c r="AC1368" i="6"/>
  <c r="AA1369" i="6"/>
  <c r="Z1299" i="6"/>
  <c r="AB1298" i="6"/>
  <c r="AB1466" i="6"/>
  <c r="Z1467" i="6"/>
  <c r="AD1333" i="6"/>
  <c r="Z1332" i="6"/>
  <c r="AC1458" i="6"/>
  <c r="AA1459" i="6"/>
  <c r="AA1002" i="6"/>
  <c r="AD1002" i="6"/>
  <c r="Z1544" i="6"/>
  <c r="AD1545" i="6"/>
  <c r="AD1474" i="6"/>
  <c r="AA1474" i="6"/>
  <c r="Z624" i="6"/>
  <c r="AD625" i="6"/>
  <c r="AD1394" i="6"/>
  <c r="AA1394" i="6"/>
  <c r="AA1504" i="6"/>
  <c r="Z1504" i="6"/>
  <c r="AD1505" i="6"/>
  <c r="AD1054" i="6"/>
  <c r="AA1054" i="6"/>
  <c r="AD914" i="6"/>
  <c r="AA914" i="6"/>
  <c r="AA1392" i="6"/>
  <c r="AD1392" i="6"/>
  <c r="AD1680" i="6"/>
  <c r="AA1680" i="6"/>
  <c r="AD860" i="6"/>
  <c r="AA860" i="6"/>
  <c r="AD666" i="6"/>
  <c r="AA666" i="6"/>
  <c r="Z660" i="6"/>
  <c r="AD661" i="6"/>
  <c r="AA1648" i="6"/>
  <c r="AD1648" i="6"/>
  <c r="AA40" i="6"/>
  <c r="AD40" i="6"/>
  <c r="Z94" i="6"/>
  <c r="AD95" i="6"/>
  <c r="AC150" i="6"/>
  <c r="AA151" i="6"/>
  <c r="Z809" i="6"/>
  <c r="AB808" i="6"/>
  <c r="Z1241" i="6"/>
  <c r="AB1240" i="6"/>
  <c r="AB922" i="6"/>
  <c r="Z923" i="6"/>
  <c r="AB1206" i="6"/>
  <c r="Z1207" i="6"/>
  <c r="AB946" i="6"/>
  <c r="Z947" i="6"/>
  <c r="AB912" i="6"/>
  <c r="Z913" i="6"/>
  <c r="Z1171" i="6"/>
  <c r="AB1170" i="6"/>
  <c r="AB1152" i="6"/>
  <c r="Z1153" i="6"/>
  <c r="AB1396" i="6"/>
  <c r="Z1397" i="6"/>
  <c r="Z1375" i="6"/>
  <c r="AB1374" i="6"/>
  <c r="AB186" i="6"/>
  <c r="Z187" i="6"/>
  <c r="Z495" i="6"/>
  <c r="AB494" i="6"/>
  <c r="Z933" i="6"/>
  <c r="AB932" i="6"/>
  <c r="Z663" i="6"/>
  <c r="AB662" i="6"/>
  <c r="AB1316" i="6"/>
  <c r="Z1317" i="6"/>
  <c r="Z121" i="6"/>
  <c r="AB120" i="6"/>
  <c r="Z1661" i="6"/>
  <c r="AB1660" i="6"/>
  <c r="AB614" i="6"/>
  <c r="Z615" i="6"/>
  <c r="AB1256" i="6"/>
  <c r="Z1257" i="6"/>
  <c r="AB1194" i="6"/>
  <c r="Z1195" i="6"/>
  <c r="Z1599" i="6"/>
  <c r="AB1598" i="6"/>
  <c r="AD542" i="6"/>
  <c r="AA542" i="6"/>
  <c r="AC1512" i="6"/>
  <c r="AA1513" i="6"/>
  <c r="Z1551" i="6"/>
  <c r="AB1550" i="6"/>
  <c r="AB1422" i="6"/>
  <c r="Z1423" i="6"/>
  <c r="AB1416" i="6"/>
  <c r="Z1417" i="6"/>
  <c r="AB238" i="6"/>
  <c r="Z239" i="6"/>
  <c r="Z719" i="6"/>
  <c r="AB718" i="6"/>
  <c r="Z981" i="6"/>
  <c r="AB980" i="6"/>
  <c r="AB458" i="6"/>
  <c r="Z459" i="6"/>
  <c r="AB1586" i="6"/>
  <c r="Z1587" i="6"/>
  <c r="Z347" i="6"/>
  <c r="AB346" i="6"/>
  <c r="AA249" i="6"/>
  <c r="AC248" i="6"/>
  <c r="Z1721" i="6"/>
  <c r="AB1720" i="6"/>
  <c r="AB1756" i="6"/>
  <c r="Z1757" i="6"/>
  <c r="Z891" i="6"/>
  <c r="AB890" i="6"/>
  <c r="AC1118" i="6"/>
  <c r="AA1119" i="6"/>
  <c r="AB490" i="6"/>
  <c r="Z491" i="6"/>
  <c r="AC198" i="6"/>
  <c r="AA199" i="6"/>
  <c r="AB178" i="6"/>
  <c r="Z179" i="6"/>
  <c r="AC506" i="6"/>
  <c r="AA507" i="6"/>
  <c r="AC1552" i="6"/>
  <c r="AA1553" i="6"/>
  <c r="AB696" i="6"/>
  <c r="Z697" i="6"/>
  <c r="Z387" i="6"/>
  <c r="AB386" i="6"/>
  <c r="AB202" i="6"/>
  <c r="Z203" i="6"/>
  <c r="Z437" i="6"/>
  <c r="AB436" i="6"/>
  <c r="Z1611" i="6"/>
  <c r="AB1610" i="6"/>
  <c r="Z303" i="6"/>
  <c r="AB302" i="6"/>
  <c r="AC620" i="6"/>
  <c r="AA621" i="6"/>
  <c r="Z433" i="6"/>
  <c r="AB432" i="6"/>
  <c r="AD1271" i="6"/>
  <c r="Z1270" i="6"/>
  <c r="AD1083" i="6"/>
  <c r="Z1082" i="6"/>
  <c r="Z379" i="6"/>
  <c r="AB378" i="6"/>
  <c r="AD1071" i="6"/>
  <c r="Z1070" i="6"/>
  <c r="AD1085" i="6"/>
  <c r="Z1084" i="6"/>
  <c r="Z1312" i="6"/>
  <c r="AD1313" i="6"/>
  <c r="AD1651" i="6"/>
  <c r="Z1650" i="6"/>
  <c r="Z798" i="6"/>
  <c r="AD799" i="6"/>
  <c r="AD1347" i="6"/>
  <c r="Z1346" i="6"/>
  <c r="AB572" i="6"/>
  <c r="Z573" i="6"/>
  <c r="Z587" i="6"/>
  <c r="AB586" i="6"/>
  <c r="AA193" i="6"/>
  <c r="AC192" i="6"/>
  <c r="Z327" i="6"/>
  <c r="AB326" i="6"/>
  <c r="AB724" i="6"/>
  <c r="Z725" i="6"/>
  <c r="AB230" i="6"/>
  <c r="Z231" i="6"/>
  <c r="Z877" i="6"/>
  <c r="AB876" i="6"/>
  <c r="AB1190" i="6"/>
  <c r="Z1191" i="6"/>
  <c r="AC1528" i="6"/>
  <c r="AA1529" i="6"/>
  <c r="Z1693" i="6"/>
  <c r="AB1692" i="6"/>
  <c r="Z409" i="6"/>
  <c r="AB408" i="6"/>
  <c r="AB262" i="6"/>
  <c r="Z263" i="6"/>
  <c r="AB694" i="6"/>
  <c r="Z695" i="6"/>
  <c r="Z453" i="6"/>
  <c r="AB452" i="6"/>
  <c r="AC996" i="6"/>
  <c r="AA997" i="6"/>
  <c r="Z669" i="6"/>
  <c r="AB668" i="6"/>
  <c r="AB1248" i="6"/>
  <c r="Z1249" i="6"/>
  <c r="AB1520" i="6"/>
  <c r="Z1521" i="6"/>
  <c r="Z897" i="6"/>
  <c r="AB896" i="6"/>
  <c r="AB1254" i="6"/>
  <c r="Z1255" i="6"/>
  <c r="AA1327" i="6"/>
  <c r="AC1326" i="6"/>
  <c r="AB1794" i="6"/>
  <c r="Z1795" i="6"/>
  <c r="Z1507" i="6"/>
  <c r="AB1506" i="6"/>
  <c r="AB138" i="6"/>
  <c r="Z139" i="6"/>
  <c r="Z147" i="6"/>
  <c r="AB146" i="6"/>
  <c r="AB1160" i="6"/>
  <c r="Z1161" i="6"/>
  <c r="Z569" i="6"/>
  <c r="AB568" i="6"/>
  <c r="Z1575" i="6"/>
  <c r="AB1574" i="6"/>
  <c r="Z1135" i="6"/>
  <c r="AB1134" i="6"/>
  <c r="AB190" i="6"/>
  <c r="Z191" i="6"/>
  <c r="Z47" i="6"/>
  <c r="AB46" i="6"/>
  <c r="Z1439" i="6"/>
  <c r="AB1438" i="6"/>
  <c r="AA589" i="6"/>
  <c r="AC588" i="6"/>
  <c r="AB1166" i="6"/>
  <c r="Z1167" i="6"/>
  <c r="AB216" i="6"/>
  <c r="Z217" i="6"/>
  <c r="AB82" i="6"/>
  <c r="Z83" i="6"/>
  <c r="AA439" i="6"/>
  <c r="AC438" i="6"/>
  <c r="AC596" i="6"/>
  <c r="AA597" i="6"/>
  <c r="Z161" i="6"/>
  <c r="AB160" i="6"/>
  <c r="Z677" i="6"/>
  <c r="AB676" i="6"/>
  <c r="AD652" i="6"/>
  <c r="AA652" i="6"/>
  <c r="AD747" i="6"/>
  <c r="Z746" i="6"/>
  <c r="Z924" i="6"/>
  <c r="AD925" i="6"/>
  <c r="AA136" i="6"/>
  <c r="AD136" i="6"/>
  <c r="AD934" i="6"/>
  <c r="AA934" i="6"/>
  <c r="AD381" i="6"/>
  <c r="Z380" i="6"/>
  <c r="AD48" i="6"/>
  <c r="AA48" i="6"/>
  <c r="Z1018" i="6"/>
  <c r="AD1019" i="6"/>
  <c r="AD462" i="6"/>
  <c r="AA462" i="6"/>
  <c r="Z984" i="6"/>
  <c r="AD985" i="6"/>
  <c r="AD484" i="6"/>
  <c r="AA484" i="6"/>
  <c r="AD1339" i="6"/>
  <c r="Z1338" i="6"/>
  <c r="AD633" i="6"/>
  <c r="Z632" i="6"/>
  <c r="AA234" i="6"/>
  <c r="AD234" i="6"/>
  <c r="AD786" i="6"/>
  <c r="AA786" i="6"/>
  <c r="AD1612" i="6"/>
  <c r="AA1612" i="6"/>
  <c r="Z151" i="6"/>
  <c r="AB150" i="6"/>
  <c r="AC762" i="6"/>
  <c r="AA763" i="6"/>
  <c r="AC808" i="6"/>
  <c r="AA809" i="6"/>
  <c r="AA1241" i="6"/>
  <c r="AC1240" i="6"/>
  <c r="AC922" i="6"/>
  <c r="AA923" i="6"/>
  <c r="AA1207" i="6"/>
  <c r="AC1206" i="6"/>
  <c r="AC888" i="6"/>
  <c r="AA889" i="6"/>
  <c r="AC912" i="6"/>
  <c r="AA913" i="6"/>
  <c r="AA1603" i="6"/>
  <c r="AC1602" i="6"/>
  <c r="AC1374" i="6"/>
  <c r="AA1375" i="6"/>
  <c r="AA187" i="6"/>
  <c r="AC186" i="6"/>
  <c r="AA495" i="6"/>
  <c r="AC494" i="6"/>
  <c r="AB454" i="6"/>
  <c r="Z455" i="6"/>
  <c r="AC1316" i="6"/>
  <c r="AA1317" i="6"/>
  <c r="AC120" i="6"/>
  <c r="AA121" i="6"/>
  <c r="AC614" i="6"/>
  <c r="AA615" i="6"/>
  <c r="Z441" i="6"/>
  <c r="AB440" i="6"/>
  <c r="AC1598" i="6"/>
  <c r="AA1599" i="6"/>
  <c r="AD1263" i="6"/>
  <c r="Z1262" i="6"/>
  <c r="AA1423" i="6"/>
  <c r="AC1422" i="6"/>
  <c r="AA239" i="6"/>
  <c r="AC238" i="6"/>
  <c r="AC1586" i="6"/>
  <c r="AA1587" i="6"/>
  <c r="AA347" i="6"/>
  <c r="AC346" i="6"/>
  <c r="AC1720" i="6"/>
  <c r="AA1721" i="6"/>
  <c r="AA525" i="6"/>
  <c r="AC524" i="6"/>
  <c r="AB1118" i="6"/>
  <c r="Z1119" i="6"/>
  <c r="Z1399" i="6"/>
  <c r="AB1398" i="6"/>
  <c r="Z1527" i="6"/>
  <c r="AB1526" i="6"/>
  <c r="Z1585" i="6"/>
  <c r="AB1584" i="6"/>
  <c r="AA779" i="6"/>
  <c r="AC778" i="6"/>
  <c r="AA1451" i="6"/>
  <c r="AC1450" i="6"/>
  <c r="AA247" i="6"/>
  <c r="AC246" i="6"/>
  <c r="Z1489" i="6"/>
  <c r="AB1488" i="6"/>
  <c r="AA123" i="6"/>
  <c r="AC122" i="6"/>
  <c r="Z1609" i="6"/>
  <c r="AB1608" i="6"/>
  <c r="Z165" i="6"/>
  <c r="AB164" i="6"/>
  <c r="AA509" i="6"/>
  <c r="AC508" i="6"/>
  <c r="AC60" i="6"/>
  <c r="AA61" i="6"/>
  <c r="AB1358" i="6"/>
  <c r="Z1359" i="6"/>
  <c r="AC1792" i="6"/>
  <c r="AA1793" i="6"/>
  <c r="AA115" i="6"/>
  <c r="AC114" i="6"/>
  <c r="AB1718" i="6"/>
  <c r="Z1719" i="6"/>
  <c r="AA1785" i="6"/>
  <c r="AC1784" i="6"/>
  <c r="AD906" i="6"/>
  <c r="AA906" i="6"/>
  <c r="AD953" i="6"/>
  <c r="Z952" i="6"/>
  <c r="AD685" i="6"/>
  <c r="Z684" i="6"/>
  <c r="Z1728" i="6"/>
  <c r="AD1729" i="6"/>
  <c r="AC174" i="6"/>
  <c r="AA175" i="6"/>
  <c r="AA1311" i="6"/>
  <c r="AC1310" i="6"/>
  <c r="AA1722" i="6"/>
  <c r="AD1722" i="6"/>
  <c r="AD1098" i="6"/>
  <c r="AA1098" i="6"/>
  <c r="AD1628" i="6"/>
  <c r="AA1628" i="6"/>
  <c r="AD1716" i="6"/>
  <c r="AA1716" i="6"/>
  <c r="Z1637" i="6"/>
  <c r="AB1636" i="6"/>
  <c r="AD1278" i="6"/>
  <c r="AA1278" i="6"/>
  <c r="AD1308" i="6"/>
  <c r="AA1308" i="6"/>
  <c r="AA1779" i="6"/>
  <c r="AC1778" i="6"/>
  <c r="AD1074" i="6"/>
  <c r="AA1074" i="6"/>
  <c r="AB1796" i="6"/>
  <c r="Z1797" i="6"/>
  <c r="AA1229" i="6"/>
  <c r="AC1228" i="6"/>
  <c r="AA489" i="6"/>
  <c r="AC488" i="6"/>
  <c r="AA265" i="6"/>
  <c r="AC264" i="6"/>
  <c r="AC116" i="6"/>
  <c r="AA117" i="6"/>
  <c r="AC1776" i="6"/>
  <c r="AA1777" i="6"/>
  <c r="AA725" i="6"/>
  <c r="AC724" i="6"/>
  <c r="AC1646" i="6"/>
  <c r="AA1647" i="6"/>
  <c r="AB1044" i="6"/>
  <c r="Z1045" i="6"/>
  <c r="AC272" i="6"/>
  <c r="AA273" i="6"/>
  <c r="AC1036" i="6"/>
  <c r="AA1037" i="6"/>
  <c r="AA1233" i="6"/>
  <c r="AC1232" i="6"/>
  <c r="AC406" i="6"/>
  <c r="AA407" i="6"/>
  <c r="AC876" i="6"/>
  <c r="AA877" i="6"/>
  <c r="AA1191" i="6"/>
  <c r="AC1190" i="6"/>
  <c r="AA1775" i="6"/>
  <c r="AC1774" i="6"/>
  <c r="AC292" i="6"/>
  <c r="AA293" i="6"/>
  <c r="AC1692" i="6"/>
  <c r="AA1693" i="6"/>
  <c r="AA409" i="6"/>
  <c r="AC408" i="6"/>
  <c r="AA453" i="6"/>
  <c r="AC452" i="6"/>
  <c r="AB866" i="6"/>
  <c r="Z867" i="6"/>
  <c r="Z845" i="6"/>
  <c r="AB844" i="6"/>
  <c r="AC38" i="6"/>
  <c r="AA39" i="6"/>
  <c r="AC1414" i="6"/>
  <c r="AA1415" i="6"/>
  <c r="AA1503" i="6"/>
  <c r="AC1502" i="6"/>
  <c r="AC896" i="6"/>
  <c r="AA897" i="6"/>
  <c r="AA1255" i="6"/>
  <c r="AC1254" i="6"/>
  <c r="AC1794" i="6"/>
  <c r="AA1795" i="6"/>
  <c r="AC1506" i="6"/>
  <c r="AA1507" i="6"/>
  <c r="AC138" i="6"/>
  <c r="AA139" i="6"/>
  <c r="AA147" i="6"/>
  <c r="AC146" i="6"/>
  <c r="AB944" i="6"/>
  <c r="Z945" i="6"/>
  <c r="AC1160" i="6"/>
  <c r="AA1161" i="6"/>
  <c r="AA569" i="6"/>
  <c r="AC568" i="6"/>
  <c r="AC1574" i="6"/>
  <c r="AA1575" i="6"/>
  <c r="AC1134" i="6"/>
  <c r="AA1135" i="6"/>
  <c r="AC1590" i="6"/>
  <c r="AA1591" i="6"/>
  <c r="AA47" i="6"/>
  <c r="AC46" i="6"/>
  <c r="Z1679" i="6"/>
  <c r="AB1678" i="6"/>
  <c r="AC1438" i="6"/>
  <c r="AA1439" i="6"/>
  <c r="AA1167" i="6"/>
  <c r="AC1166" i="6"/>
  <c r="AA83" i="6"/>
  <c r="AC82" i="6"/>
  <c r="AC1492" i="6"/>
  <c r="AA1493" i="6"/>
  <c r="Z439" i="6"/>
  <c r="AB438" i="6"/>
  <c r="AA729" i="6"/>
  <c r="AC728" i="6"/>
  <c r="AC676" i="6"/>
  <c r="AA677" i="6"/>
  <c r="AD802" i="6"/>
  <c r="AA802" i="6"/>
  <c r="AD994" i="6"/>
  <c r="AA994" i="6"/>
  <c r="AD1349" i="6"/>
  <c r="Z1348" i="6"/>
  <c r="AD1330" i="6"/>
  <c r="AA1330" i="6"/>
  <c r="AD232" i="6"/>
  <c r="AA232" i="6"/>
  <c r="AD1340" i="6"/>
  <c r="AA1340" i="6"/>
  <c r="AD1030" i="6"/>
  <c r="AA1030" i="6"/>
  <c r="AD815" i="6"/>
  <c r="Z814" i="6"/>
  <c r="AD446" i="6"/>
  <c r="AA446" i="6"/>
  <c r="AD1063" i="6"/>
  <c r="Z1062" i="6"/>
  <c r="AD1066" i="6"/>
  <c r="AA1066" i="6"/>
  <c r="AD1644" i="6"/>
  <c r="AA1644" i="6"/>
  <c r="AD627" i="6"/>
  <c r="Z626" i="6"/>
  <c r="AA1096" i="6"/>
  <c r="AD1096" i="6"/>
  <c r="AD1100" i="6"/>
  <c r="AA1100" i="6"/>
  <c r="AD578" i="6"/>
  <c r="AA578" i="6"/>
  <c r="AB664" i="6"/>
  <c r="Z665" i="6"/>
  <c r="Z1473" i="6"/>
  <c r="AB1472" i="6"/>
  <c r="AB1246" i="6"/>
  <c r="Z1247" i="6"/>
  <c r="Z269" i="6"/>
  <c r="AB268" i="6"/>
  <c r="Z1155" i="6"/>
  <c r="AB1154" i="6"/>
  <c r="Z201" i="6"/>
  <c r="AB200" i="6"/>
  <c r="AB278" i="6"/>
  <c r="Z279" i="6"/>
  <c r="AB1210" i="6"/>
  <c r="Z1211" i="6"/>
  <c r="Z1487" i="6"/>
  <c r="AB1486" i="6"/>
  <c r="Z113" i="6"/>
  <c r="AB112" i="6"/>
  <c r="AB526" i="6"/>
  <c r="Z527" i="6"/>
  <c r="Z1559" i="6"/>
  <c r="AB1558" i="6"/>
  <c r="Z163" i="6"/>
  <c r="AB162" i="6"/>
  <c r="AA613" i="6"/>
  <c r="AC612" i="6"/>
  <c r="AA361" i="6"/>
  <c r="AC360" i="6"/>
  <c r="Z683" i="6"/>
  <c r="AB682" i="6"/>
  <c r="Z1307" i="6"/>
  <c r="AB1306" i="6"/>
  <c r="AC590" i="6"/>
  <c r="AA591" i="6"/>
  <c r="Z1337" i="6"/>
  <c r="AB1336" i="6"/>
  <c r="Z873" i="6"/>
  <c r="AB872" i="6"/>
  <c r="Z219" i="6"/>
  <c r="AB218" i="6"/>
  <c r="AB1218" i="6"/>
  <c r="Z1219" i="6"/>
  <c r="AA555" i="6"/>
  <c r="AC554" i="6"/>
  <c r="AC1280" i="6"/>
  <c r="AA1281" i="6"/>
  <c r="AB1168" i="6"/>
  <c r="Z1169" i="6"/>
  <c r="AB1250" i="6"/>
  <c r="Z1251" i="6"/>
  <c r="Z1205" i="6"/>
  <c r="AB1204" i="6"/>
  <c r="Z561" i="6"/>
  <c r="AB560" i="6"/>
  <c r="AB1622" i="6"/>
  <c r="Z1623" i="6"/>
  <c r="AC1530" i="6"/>
  <c r="AA1531" i="6"/>
  <c r="Z59" i="6"/>
  <c r="AB58" i="6"/>
  <c r="AB1274" i="6"/>
  <c r="Z1275" i="6"/>
  <c r="Z1619" i="6"/>
  <c r="AB1618" i="6"/>
  <c r="Z1387" i="6"/>
  <c r="AB1386" i="6"/>
  <c r="AB1770" i="6"/>
  <c r="Z1771" i="6"/>
  <c r="AA1371" i="6"/>
  <c r="AC1370" i="6"/>
  <c r="AB828" i="6"/>
  <c r="Z829" i="6"/>
  <c r="Z1607" i="6"/>
  <c r="AB1606" i="6"/>
  <c r="AB1220" i="6"/>
  <c r="Z1221" i="6"/>
  <c r="Z1427" i="6"/>
  <c r="AB1426" i="6"/>
  <c r="Z795" i="6"/>
  <c r="AB794" i="6"/>
  <c r="AB182" i="6"/>
  <c r="Z183" i="6"/>
  <c r="AB1142" i="6"/>
  <c r="Z1143" i="6"/>
  <c r="Z103" i="6"/>
  <c r="AB102" i="6"/>
  <c r="AB1238" i="6"/>
  <c r="Z1239" i="6"/>
  <c r="AB548" i="6"/>
  <c r="Z549" i="6"/>
  <c r="Z159" i="6"/>
  <c r="AB158" i="6"/>
  <c r="AB1372" i="6"/>
  <c r="Z1373" i="6"/>
  <c r="AD1110" i="6"/>
  <c r="AA1110" i="6"/>
  <c r="Z1020" i="6"/>
  <c r="AD1021" i="6"/>
  <c r="AA1715" i="6"/>
  <c r="AC1714" i="6"/>
  <c r="Z167" i="6"/>
  <c r="AB166" i="6"/>
  <c r="Z1128" i="6"/>
  <c r="AD1129" i="6"/>
  <c r="AD1319" i="6"/>
  <c r="Z1318" i="6"/>
  <c r="AA875" i="6"/>
  <c r="AC874" i="6"/>
  <c r="Y28" i="6"/>
  <c r="AD28" i="6" s="1"/>
  <c r="Y20" i="6"/>
  <c r="AA20" i="6" s="1"/>
  <c r="AC20" i="6" s="1"/>
  <c r="Y29" i="6"/>
  <c r="AD29" i="6" s="1"/>
  <c r="Y14" i="6"/>
  <c r="AD14" i="6" s="1"/>
  <c r="Y4" i="6"/>
  <c r="AD4" i="6" s="1"/>
  <c r="Y15" i="6"/>
  <c r="AD15" i="6" s="1"/>
  <c r="W3" i="6"/>
  <c r="Y2" i="6"/>
  <c r="AD2" i="6" s="1"/>
  <c r="AD21" i="6"/>
  <c r="Y10" i="6"/>
  <c r="AD10" i="6" s="1"/>
  <c r="Y8" i="6"/>
  <c r="AD8" i="6" s="1"/>
  <c r="W24" i="6"/>
  <c r="Y24" i="6" s="1"/>
  <c r="W26" i="6"/>
  <c r="W27" i="6" s="1"/>
  <c r="AD16" i="6"/>
  <c r="AD18" i="6"/>
  <c r="AD6" i="6"/>
  <c r="AD12" i="6"/>
  <c r="Z22" i="6"/>
  <c r="Z23" i="6" s="1"/>
  <c r="AA22" i="6"/>
  <c r="AC22" i="6" s="1"/>
  <c r="Z20" i="6" l="1"/>
  <c r="AB20" i="6" s="1"/>
  <c r="AD20" i="6"/>
  <c r="AB1128" i="6"/>
  <c r="Z1129" i="6"/>
  <c r="AB1728" i="6"/>
  <c r="Z1729" i="6"/>
  <c r="Z925" i="6"/>
  <c r="AB924" i="6"/>
  <c r="AB798" i="6"/>
  <c r="Z799" i="6"/>
  <c r="AB1312" i="6"/>
  <c r="Z1313" i="6"/>
  <c r="AC40" i="6"/>
  <c r="AA41" i="6"/>
  <c r="Z661" i="6"/>
  <c r="AB660" i="6"/>
  <c r="AC1392" i="6"/>
  <c r="AA1393" i="6"/>
  <c r="AA1395" i="6"/>
  <c r="AC1394" i="6"/>
  <c r="AC1474" i="6"/>
  <c r="AA1475" i="6"/>
  <c r="AB1332" i="6"/>
  <c r="Z1333" i="6"/>
  <c r="AB926" i="6"/>
  <c r="Z927" i="6"/>
  <c r="AB312" i="6"/>
  <c r="Z313" i="6"/>
  <c r="AA523" i="6"/>
  <c r="AC522" i="6"/>
  <c r="AC254" i="6"/>
  <c r="AA255" i="6"/>
  <c r="AC1106" i="6"/>
  <c r="AA1107" i="6"/>
  <c r="AA171" i="6"/>
  <c r="AC170" i="6"/>
  <c r="AC982" i="6"/>
  <c r="AA983" i="6"/>
  <c r="AC148" i="6"/>
  <c r="AA149" i="6"/>
  <c r="AA311" i="6"/>
  <c r="AC310" i="6"/>
  <c r="AC1318" i="6"/>
  <c r="AA1319" i="6"/>
  <c r="Z973" i="6"/>
  <c r="AB972" i="6"/>
  <c r="Z731" i="6"/>
  <c r="AB730" i="6"/>
  <c r="Z1737" i="6"/>
  <c r="AB1736" i="6"/>
  <c r="Z967" i="6"/>
  <c r="AB966" i="6"/>
  <c r="AB1652" i="6"/>
  <c r="Z1653" i="6"/>
  <c r="AA739" i="6"/>
  <c r="AC738" i="6"/>
  <c r="AB1572" i="6"/>
  <c r="Z1573" i="6"/>
  <c r="AB1092" i="6"/>
  <c r="Z1093" i="6"/>
  <c r="AA953" i="6"/>
  <c r="AC952" i="6"/>
  <c r="Z1047" i="6"/>
  <c r="AB1046" i="6"/>
  <c r="AB796" i="6"/>
  <c r="Z797" i="6"/>
  <c r="Z1379" i="6"/>
  <c r="AB1378" i="6"/>
  <c r="AC1576" i="6"/>
  <c r="AA1577" i="6"/>
  <c r="AC1346" i="6"/>
  <c r="AA1347" i="6"/>
  <c r="AC1312" i="6"/>
  <c r="AA1313" i="6"/>
  <c r="AC1084" i="6"/>
  <c r="AA1085" i="6"/>
  <c r="AC1070" i="6"/>
  <c r="AA1071" i="6"/>
  <c r="AA1271" i="6"/>
  <c r="AC1270" i="6"/>
  <c r="Z999" i="6"/>
  <c r="AB998" i="6"/>
  <c r="AC240" i="6"/>
  <c r="AA241" i="6"/>
  <c r="Z1697" i="6"/>
  <c r="AB1696" i="6"/>
  <c r="Z1537" i="6"/>
  <c r="AB1536" i="6"/>
  <c r="AB226" i="6"/>
  <c r="Z227" i="6"/>
  <c r="AB690" i="6"/>
  <c r="Z691" i="6"/>
  <c r="Z1287" i="6"/>
  <c r="AB1286" i="6"/>
  <c r="Z1801" i="6"/>
  <c r="AB1800" i="6"/>
  <c r="AB1632" i="6"/>
  <c r="Z1633" i="6"/>
  <c r="Z1001" i="6"/>
  <c r="AB1000" i="6"/>
  <c r="Z1525" i="6"/>
  <c r="AB1524" i="6"/>
  <c r="AB810" i="6"/>
  <c r="Z811" i="6"/>
  <c r="AC220" i="6"/>
  <c r="AA221" i="6"/>
  <c r="AB928" i="6"/>
  <c r="Z929" i="6"/>
  <c r="AA1653" i="6"/>
  <c r="AC1652" i="6"/>
  <c r="AC1572" i="6"/>
  <c r="AA1573" i="6"/>
  <c r="AA727" i="6"/>
  <c r="AC726" i="6"/>
  <c r="Z679" i="6"/>
  <c r="AB678" i="6"/>
  <c r="Z639" i="6"/>
  <c r="AB638" i="6"/>
  <c r="AA1353" i="6"/>
  <c r="AC1352" i="6"/>
  <c r="Z709" i="6"/>
  <c r="AB708" i="6"/>
  <c r="AC1484" i="6"/>
  <c r="AA1485" i="6"/>
  <c r="AA797" i="6"/>
  <c r="AC796" i="6"/>
  <c r="AA1379" i="6"/>
  <c r="AC1378" i="6"/>
  <c r="AA471" i="6"/>
  <c r="AC470" i="6"/>
  <c r="Z1673" i="6"/>
  <c r="AB1672" i="6"/>
  <c r="Z1433" i="6"/>
  <c r="AB1432" i="6"/>
  <c r="AA365" i="6"/>
  <c r="AC364" i="6"/>
  <c r="AA993" i="6"/>
  <c r="AC992" i="6"/>
  <c r="AB372" i="6"/>
  <c r="Z373" i="6"/>
  <c r="AA229" i="6"/>
  <c r="AC228" i="6"/>
  <c r="AA1725" i="6"/>
  <c r="AC1724" i="6"/>
  <c r="AC962" i="6"/>
  <c r="AA963" i="6"/>
  <c r="AC878" i="6"/>
  <c r="AA879" i="6"/>
  <c r="Z899" i="6"/>
  <c r="AB898" i="6"/>
  <c r="AB52" i="6"/>
  <c r="Z53" i="6"/>
  <c r="AB1048" i="6"/>
  <c r="Z1049" i="6"/>
  <c r="AB706" i="6"/>
  <c r="Z707" i="6"/>
  <c r="AC88" i="6"/>
  <c r="AA89" i="6"/>
  <c r="AB1616" i="6"/>
  <c r="Z1617" i="6"/>
  <c r="AC106" i="6"/>
  <c r="AA107" i="6"/>
  <c r="AC294" i="6"/>
  <c r="AA295" i="6"/>
  <c r="Z429" i="6"/>
  <c r="AB428" i="6"/>
  <c r="Z1077" i="6"/>
  <c r="AB1076" i="6"/>
  <c r="AB578" i="6"/>
  <c r="Z579" i="6"/>
  <c r="Z1645" i="6"/>
  <c r="AB1644" i="6"/>
  <c r="AA1063" i="6"/>
  <c r="AC1062" i="6"/>
  <c r="AA815" i="6"/>
  <c r="AC814" i="6"/>
  <c r="Z1341" i="6"/>
  <c r="AB1340" i="6"/>
  <c r="AB1330" i="6"/>
  <c r="Z1331" i="6"/>
  <c r="Z995" i="6"/>
  <c r="AB994" i="6"/>
  <c r="AB1308" i="6"/>
  <c r="Z1309" i="6"/>
  <c r="AB1278" i="6"/>
  <c r="Z1279" i="6"/>
  <c r="Z1629" i="6"/>
  <c r="AB1628" i="6"/>
  <c r="Z1723" i="6"/>
  <c r="AB1722" i="6"/>
  <c r="AC44" i="6"/>
  <c r="AA45" i="6"/>
  <c r="AA639" i="6"/>
  <c r="AC638" i="6"/>
  <c r="AA633" i="6"/>
  <c r="AC632" i="6"/>
  <c r="AB462" i="6"/>
  <c r="Z463" i="6"/>
  <c r="AA925" i="6"/>
  <c r="AC924" i="6"/>
  <c r="AC634" i="6"/>
  <c r="AA635" i="6"/>
  <c r="AC1090" i="6"/>
  <c r="AA1091" i="6"/>
  <c r="AA95" i="6"/>
  <c r="AC94" i="6"/>
  <c r="Z1649" i="6"/>
  <c r="AB1648" i="6"/>
  <c r="Z667" i="6"/>
  <c r="AB666" i="6"/>
  <c r="Z1681" i="6"/>
  <c r="AB1680" i="6"/>
  <c r="AB1394" i="6"/>
  <c r="Z1395" i="6"/>
  <c r="Z1475" i="6"/>
  <c r="AB1474" i="6"/>
  <c r="AB1112" i="6"/>
  <c r="Z1113" i="6"/>
  <c r="AA951" i="6"/>
  <c r="AC950" i="6"/>
  <c r="AC382" i="6"/>
  <c r="AA383" i="6"/>
  <c r="Z1789" i="6"/>
  <c r="AB1788" i="6"/>
  <c r="AB242" i="6"/>
  <c r="Z243" i="6"/>
  <c r="AB1540" i="6"/>
  <c r="Z1541" i="6"/>
  <c r="AC1064" i="6"/>
  <c r="AA1065" i="6"/>
  <c r="AA385" i="6"/>
  <c r="AC384" i="6"/>
  <c r="AB1094" i="6"/>
  <c r="Z1095" i="6"/>
  <c r="Z1319" i="6"/>
  <c r="AB1318" i="6"/>
  <c r="AA579" i="6"/>
  <c r="AC578" i="6"/>
  <c r="AA1645" i="6"/>
  <c r="AC1644" i="6"/>
  <c r="AB1062" i="6"/>
  <c r="Z1063" i="6"/>
  <c r="Z815" i="6"/>
  <c r="AB814" i="6"/>
  <c r="AC1340" i="6"/>
  <c r="AA1341" i="6"/>
  <c r="AA1331" i="6"/>
  <c r="AC1330" i="6"/>
  <c r="AC994" i="6"/>
  <c r="AA995" i="6"/>
  <c r="AC1074" i="6"/>
  <c r="AA1075" i="6"/>
  <c r="AA1309" i="6"/>
  <c r="AC1308" i="6"/>
  <c r="AC1628" i="6"/>
  <c r="AA1629" i="6"/>
  <c r="Z685" i="6"/>
  <c r="AB684" i="6"/>
  <c r="AA907" i="6"/>
  <c r="AC906" i="6"/>
  <c r="AC1612" i="6"/>
  <c r="AA1613" i="6"/>
  <c r="AB1338" i="6"/>
  <c r="Z1339" i="6"/>
  <c r="Z381" i="6"/>
  <c r="AB380" i="6"/>
  <c r="Z747" i="6"/>
  <c r="AB746" i="6"/>
  <c r="AB1346" i="6"/>
  <c r="Z1347" i="6"/>
  <c r="AB1650" i="6"/>
  <c r="Z1651" i="6"/>
  <c r="Z1085" i="6"/>
  <c r="AB1084" i="6"/>
  <c r="AB1270" i="6"/>
  <c r="Z1271" i="6"/>
  <c r="AA667" i="6"/>
  <c r="AC666" i="6"/>
  <c r="AA1681" i="6"/>
  <c r="AC1680" i="6"/>
  <c r="AA915" i="6"/>
  <c r="AC914" i="6"/>
  <c r="AA1003" i="6"/>
  <c r="AC1002" i="6"/>
  <c r="Z55" i="6"/>
  <c r="AB54" i="6"/>
  <c r="AA551" i="6"/>
  <c r="AC550" i="6"/>
  <c r="Z1065" i="6"/>
  <c r="AB1064" i="6"/>
  <c r="Z385" i="6"/>
  <c r="AB384" i="6"/>
  <c r="AB1122" i="6"/>
  <c r="Z1123" i="6"/>
  <c r="Z311" i="6"/>
  <c r="AB310" i="6"/>
  <c r="AC1128" i="6"/>
  <c r="AA1129" i="6"/>
  <c r="AB1266" i="6"/>
  <c r="Z1267" i="6"/>
  <c r="AC928" i="6"/>
  <c r="AA929" i="6"/>
  <c r="AA209" i="6"/>
  <c r="AC208" i="6"/>
  <c r="Z321" i="6"/>
  <c r="AB320" i="6"/>
  <c r="Z305" i="6"/>
  <c r="AB304" i="6"/>
  <c r="AB1352" i="6"/>
  <c r="Z1353" i="6"/>
  <c r="AA709" i="6"/>
  <c r="AC708" i="6"/>
  <c r="Z1485" i="6"/>
  <c r="AB1484" i="6"/>
  <c r="Z471" i="6"/>
  <c r="AB470" i="6"/>
  <c r="AA883" i="6"/>
  <c r="AC882" i="6"/>
  <c r="AA375" i="6"/>
  <c r="AC374" i="6"/>
  <c r="AB1782" i="6"/>
  <c r="Z1783" i="6"/>
  <c r="AC1332" i="6"/>
  <c r="AA1333" i="6"/>
  <c r="Z423" i="6"/>
  <c r="AB422" i="6"/>
  <c r="Z1303" i="6"/>
  <c r="AB1302" i="6"/>
  <c r="Z143" i="6"/>
  <c r="AB142" i="6"/>
  <c r="AB628" i="6"/>
  <c r="Z629" i="6"/>
  <c r="Z89" i="6"/>
  <c r="AB88" i="6"/>
  <c r="AC1616" i="6"/>
  <c r="AA1617" i="6"/>
  <c r="AC1116" i="6"/>
  <c r="AA1117" i="6"/>
  <c r="AB1088" i="6"/>
  <c r="Z1089" i="6"/>
  <c r="AC428" i="6"/>
  <c r="AA429" i="6"/>
  <c r="AC1004" i="6"/>
  <c r="AA1005" i="6"/>
  <c r="AC1076" i="6"/>
  <c r="AA1077" i="6"/>
  <c r="AC700" i="6"/>
  <c r="AA701" i="6"/>
  <c r="AA1087" i="6"/>
  <c r="AC1086" i="6"/>
  <c r="AA1469" i="6"/>
  <c r="AC1468" i="6"/>
  <c r="AA693" i="6"/>
  <c r="AC692" i="6"/>
  <c r="AC1108" i="6"/>
  <c r="AA1109" i="6"/>
  <c r="Z1273" i="6"/>
  <c r="AB1272" i="6"/>
  <c r="AB1068" i="6"/>
  <c r="Z1069" i="6"/>
  <c r="Z1027" i="6"/>
  <c r="AB1026" i="6"/>
  <c r="AC1046" i="6"/>
  <c r="AA1047" i="6"/>
  <c r="Z1577" i="6"/>
  <c r="AB1576" i="6"/>
  <c r="AC1032" i="6"/>
  <c r="AA1033" i="6"/>
  <c r="Z635" i="6"/>
  <c r="AB634" i="6"/>
  <c r="AC990" i="6"/>
  <c r="AA991" i="6"/>
  <c r="AC422" i="6"/>
  <c r="AA423" i="6"/>
  <c r="AC1286" i="6"/>
  <c r="AA1287" i="6"/>
  <c r="AC1800" i="6"/>
  <c r="AA1801" i="6"/>
  <c r="AC1632" i="6"/>
  <c r="AA1633" i="6"/>
  <c r="AA1303" i="6"/>
  <c r="AC1302" i="6"/>
  <c r="AA811" i="6"/>
  <c r="AC810" i="6"/>
  <c r="AC130" i="6"/>
  <c r="AA131" i="6"/>
  <c r="AB1116" i="6"/>
  <c r="Z1117" i="6"/>
  <c r="Z419" i="6"/>
  <c r="AB418" i="6"/>
  <c r="AB1004" i="6"/>
  <c r="Z1005" i="6"/>
  <c r="Z1097" i="6"/>
  <c r="AB1096" i="6"/>
  <c r="AC1126" i="6"/>
  <c r="AA1127" i="6"/>
  <c r="Z787" i="6"/>
  <c r="AB786" i="6"/>
  <c r="Z485" i="6"/>
  <c r="AB484" i="6"/>
  <c r="Z49" i="6"/>
  <c r="AB48" i="6"/>
  <c r="AB934" i="6"/>
  <c r="Z935" i="6"/>
  <c r="Z653" i="6"/>
  <c r="AB652" i="6"/>
  <c r="AB1032" i="6"/>
  <c r="Z1033" i="6"/>
  <c r="AC710" i="6"/>
  <c r="AA711" i="6"/>
  <c r="Z915" i="6"/>
  <c r="AB914" i="6"/>
  <c r="Z1003" i="6"/>
  <c r="AB1002" i="6"/>
  <c r="Z887" i="6"/>
  <c r="AB886" i="6"/>
  <c r="AA1123" i="6"/>
  <c r="AC1122" i="6"/>
  <c r="AB1020" i="6"/>
  <c r="Z1021" i="6"/>
  <c r="AC1096" i="6"/>
  <c r="AA1097" i="6"/>
  <c r="AC1722" i="6"/>
  <c r="AA1723" i="6"/>
  <c r="AC234" i="6"/>
  <c r="AA235" i="6"/>
  <c r="Z985" i="6"/>
  <c r="AB984" i="6"/>
  <c r="AB1018" i="6"/>
  <c r="Z1019" i="6"/>
  <c r="AC136" i="6"/>
  <c r="AA137" i="6"/>
  <c r="Z95" i="6"/>
  <c r="AB94" i="6"/>
  <c r="AA1649" i="6"/>
  <c r="AC1648" i="6"/>
  <c r="Z1505" i="6"/>
  <c r="AB1504" i="6"/>
  <c r="AC1112" i="6"/>
  <c r="AA1113" i="6"/>
  <c r="AC886" i="6"/>
  <c r="AA887" i="6"/>
  <c r="AB950" i="6"/>
  <c r="Z951" i="6"/>
  <c r="Z383" i="6"/>
  <c r="AB382" i="6"/>
  <c r="AC1788" i="6"/>
  <c r="AA1789" i="6"/>
  <c r="AB550" i="6"/>
  <c r="Z551" i="6"/>
  <c r="AA243" i="6"/>
  <c r="AC242" i="6"/>
  <c r="AA1541" i="6"/>
  <c r="AC1540" i="6"/>
  <c r="AA1095" i="6"/>
  <c r="AC1094" i="6"/>
  <c r="AC972" i="6"/>
  <c r="AA973" i="6"/>
  <c r="AC486" i="6"/>
  <c r="AA487" i="6"/>
  <c r="Z701" i="6"/>
  <c r="AB700" i="6"/>
  <c r="AB1086" i="6"/>
  <c r="Z1087" i="6"/>
  <c r="Z1469" i="6"/>
  <c r="AB1468" i="6"/>
  <c r="Z693" i="6"/>
  <c r="AB692" i="6"/>
  <c r="AB1120" i="6"/>
  <c r="Z1121" i="6"/>
  <c r="AC1272" i="6"/>
  <c r="AA1273" i="6"/>
  <c r="Z1557" i="6"/>
  <c r="AB1556" i="6"/>
  <c r="AC1728" i="6"/>
  <c r="AA1729" i="6"/>
  <c r="Z1657" i="6"/>
  <c r="AB1656" i="6"/>
  <c r="AC974" i="6"/>
  <c r="AA975" i="6"/>
  <c r="AC834" i="6"/>
  <c r="AA835" i="6"/>
  <c r="AC1768" i="6"/>
  <c r="AA1769" i="6"/>
  <c r="Z1105" i="6"/>
  <c r="AB1104" i="6"/>
  <c r="AA799" i="6"/>
  <c r="AC798" i="6"/>
  <c r="AC1650" i="6"/>
  <c r="AA1651" i="6"/>
  <c r="AC1082" i="6"/>
  <c r="AA1083" i="6"/>
  <c r="AA373" i="6"/>
  <c r="AC372" i="6"/>
  <c r="AB228" i="6"/>
  <c r="Z229" i="6"/>
  <c r="AB1724" i="6"/>
  <c r="Z1725" i="6"/>
  <c r="AA227" i="6"/>
  <c r="AC226" i="6"/>
  <c r="AB1354" i="6"/>
  <c r="Z1355" i="6"/>
  <c r="AB460" i="6"/>
  <c r="Z461" i="6"/>
  <c r="Z1073" i="6"/>
  <c r="AB1072" i="6"/>
  <c r="AB1334" i="6"/>
  <c r="Z1335" i="6"/>
  <c r="AA1457" i="6"/>
  <c r="AC1456" i="6"/>
  <c r="AA143" i="6"/>
  <c r="AC142" i="6"/>
  <c r="AA707" i="6"/>
  <c r="AC706" i="6"/>
  <c r="AC1120" i="6"/>
  <c r="AA1121" i="6"/>
  <c r="AA355" i="6"/>
  <c r="AC354" i="6"/>
  <c r="AA1557" i="6"/>
  <c r="AC1556" i="6"/>
  <c r="AA321" i="6"/>
  <c r="AC320" i="6"/>
  <c r="AA305" i="6"/>
  <c r="AC304" i="6"/>
  <c r="Z45" i="6"/>
  <c r="AB44" i="6"/>
  <c r="Z823" i="6"/>
  <c r="AB822" i="6"/>
  <c r="AC722" i="6"/>
  <c r="AA723" i="6"/>
  <c r="AC266" i="6"/>
  <c r="AA267" i="6"/>
  <c r="AB1768" i="6"/>
  <c r="Z1769" i="6"/>
  <c r="AC1104" i="6"/>
  <c r="AA1105" i="6"/>
  <c r="AA155" i="6"/>
  <c r="AC154" i="6"/>
  <c r="Z1007" i="6"/>
  <c r="AB1006" i="6"/>
  <c r="Z1477" i="6"/>
  <c r="AB1476" i="6"/>
  <c r="AB1090" i="6"/>
  <c r="Z1091" i="6"/>
  <c r="AB710" i="6"/>
  <c r="Z711" i="6"/>
  <c r="AC998" i="6"/>
  <c r="AA999" i="6"/>
  <c r="AB240" i="6"/>
  <c r="Z241" i="6"/>
  <c r="Z883" i="6"/>
  <c r="AB882" i="6"/>
  <c r="AC1696" i="6"/>
  <c r="AA1697" i="6"/>
  <c r="AC1536" i="6"/>
  <c r="AA1537" i="6"/>
  <c r="AA1783" i="6"/>
  <c r="AC1782" i="6"/>
  <c r="AC1362" i="6"/>
  <c r="AA1363" i="6"/>
  <c r="AA691" i="6"/>
  <c r="AC690" i="6"/>
  <c r="AB962" i="6"/>
  <c r="Z963" i="6"/>
  <c r="AC1000" i="6"/>
  <c r="AA1001" i="6"/>
  <c r="AC1524" i="6"/>
  <c r="AA1525" i="6"/>
  <c r="Z1569" i="6"/>
  <c r="AB1568" i="6"/>
  <c r="AA1703" i="6"/>
  <c r="AC1702" i="6"/>
  <c r="AB1748" i="6"/>
  <c r="Z1749" i="6"/>
  <c r="Z1101" i="6"/>
  <c r="AB1100" i="6"/>
  <c r="AA627" i="6"/>
  <c r="AC626" i="6"/>
  <c r="AB1066" i="6"/>
  <c r="Z1067" i="6"/>
  <c r="Z447" i="6"/>
  <c r="AB446" i="6"/>
  <c r="AB232" i="6"/>
  <c r="Z233" i="6"/>
  <c r="AA1349" i="6"/>
  <c r="AC1348" i="6"/>
  <c r="Z1075" i="6"/>
  <c r="AB1074" i="6"/>
  <c r="Z1717" i="6"/>
  <c r="AB1716" i="6"/>
  <c r="Z1099" i="6"/>
  <c r="AB1098" i="6"/>
  <c r="AA679" i="6"/>
  <c r="AC678" i="6"/>
  <c r="AA823" i="6"/>
  <c r="AC822" i="6"/>
  <c r="AB1612" i="6"/>
  <c r="Z1613" i="6"/>
  <c r="AB234" i="6"/>
  <c r="Z235" i="6"/>
  <c r="AC1338" i="6"/>
  <c r="AA1339" i="6"/>
  <c r="AC984" i="6"/>
  <c r="AA985" i="6"/>
  <c r="AA1019" i="6"/>
  <c r="AC1018" i="6"/>
  <c r="AA747" i="6"/>
  <c r="AC746" i="6"/>
  <c r="AC1006" i="6"/>
  <c r="AA1007" i="6"/>
  <c r="AA1477" i="6"/>
  <c r="AC1476" i="6"/>
  <c r="AC1672" i="6"/>
  <c r="AA1673" i="6"/>
  <c r="Z41" i="6"/>
  <c r="AB40" i="6"/>
  <c r="AC660" i="6"/>
  <c r="AA661" i="6"/>
  <c r="Z861" i="6"/>
  <c r="AB860" i="6"/>
  <c r="Z1393" i="6"/>
  <c r="AB1392" i="6"/>
  <c r="Z1055" i="6"/>
  <c r="AB1054" i="6"/>
  <c r="AA1545" i="6"/>
  <c r="AC1544" i="6"/>
  <c r="AC926" i="6"/>
  <c r="AA927" i="6"/>
  <c r="AA313" i="6"/>
  <c r="AC312" i="6"/>
  <c r="Z523" i="6"/>
  <c r="AB522" i="6"/>
  <c r="Z255" i="6"/>
  <c r="AB254" i="6"/>
  <c r="AB468" i="6"/>
  <c r="Z469" i="6"/>
  <c r="AB98" i="6"/>
  <c r="Z99" i="6"/>
  <c r="Z171" i="6"/>
  <c r="AB170" i="6"/>
  <c r="Z983" i="6"/>
  <c r="AB982" i="6"/>
  <c r="Z1701" i="6"/>
  <c r="AB1700" i="6"/>
  <c r="Z149" i="6"/>
  <c r="AB148" i="6"/>
  <c r="AC1110" i="6"/>
  <c r="AA1111" i="6"/>
  <c r="AA1101" i="6"/>
  <c r="AC1100" i="6"/>
  <c r="Z627" i="6"/>
  <c r="AB626" i="6"/>
  <c r="AC1066" i="6"/>
  <c r="AA1067" i="6"/>
  <c r="AC446" i="6"/>
  <c r="AA447" i="6"/>
  <c r="AA1031" i="6"/>
  <c r="AC1030" i="6"/>
  <c r="AA233" i="6"/>
  <c r="AC232" i="6"/>
  <c r="AB1348" i="6"/>
  <c r="Z1349" i="6"/>
  <c r="AA803" i="6"/>
  <c r="AC802" i="6"/>
  <c r="AC1278" i="6"/>
  <c r="AA1279" i="6"/>
  <c r="AC1716" i="6"/>
  <c r="AA1717" i="6"/>
  <c r="AC1098" i="6"/>
  <c r="AA1099" i="6"/>
  <c r="AB952" i="6"/>
  <c r="Z953" i="6"/>
  <c r="AB1262" i="6"/>
  <c r="Z1263" i="6"/>
  <c r="AA787" i="6"/>
  <c r="AC786" i="6"/>
  <c r="Z633" i="6"/>
  <c r="AB632" i="6"/>
  <c r="AC484" i="6"/>
  <c r="AA485" i="6"/>
  <c r="AA463" i="6"/>
  <c r="AC462" i="6"/>
  <c r="AC48" i="6"/>
  <c r="AA49" i="6"/>
  <c r="AA935" i="6"/>
  <c r="AC934" i="6"/>
  <c r="AC652" i="6"/>
  <c r="AA653" i="6"/>
  <c r="AB1070" i="6"/>
  <c r="Z1071" i="6"/>
  <c r="AB1082" i="6"/>
  <c r="Z1083" i="6"/>
  <c r="AC542" i="6"/>
  <c r="AA543" i="6"/>
  <c r="AC860" i="6"/>
  <c r="AA861" i="6"/>
  <c r="AA1055" i="6"/>
  <c r="AC1054" i="6"/>
  <c r="AA1505" i="6"/>
  <c r="AC1504" i="6"/>
  <c r="Z625" i="6"/>
  <c r="AB624" i="6"/>
  <c r="Z1545" i="6"/>
  <c r="AB1544" i="6"/>
  <c r="AA469" i="6"/>
  <c r="AC468" i="6"/>
  <c r="AC98" i="6"/>
  <c r="AA99" i="6"/>
  <c r="AC168" i="6"/>
  <c r="AA169" i="6"/>
  <c r="AC1700" i="6"/>
  <c r="AA1701" i="6"/>
  <c r="AA1021" i="6"/>
  <c r="AC1020" i="6"/>
  <c r="AB1110" i="6"/>
  <c r="Z1111" i="6"/>
  <c r="AB486" i="6"/>
  <c r="Z487" i="6"/>
  <c r="AB1108" i="6"/>
  <c r="Z1109" i="6"/>
  <c r="Z355" i="6"/>
  <c r="AB354" i="6"/>
  <c r="AA1027" i="6"/>
  <c r="AC1026" i="6"/>
  <c r="Z727" i="6"/>
  <c r="AB726" i="6"/>
  <c r="AA685" i="6"/>
  <c r="AC684" i="6"/>
  <c r="AB906" i="6"/>
  <c r="Z907" i="6"/>
  <c r="AA1263" i="6"/>
  <c r="AC1262" i="6"/>
  <c r="Z723" i="6"/>
  <c r="AB722" i="6"/>
  <c r="Z267" i="6"/>
  <c r="AB266" i="6"/>
  <c r="AA851" i="6"/>
  <c r="AC850" i="6"/>
  <c r="Z155" i="6"/>
  <c r="AB154" i="6"/>
  <c r="AA1433" i="6"/>
  <c r="AC1432" i="6"/>
  <c r="Z365" i="6"/>
  <c r="AB364" i="6"/>
  <c r="Z993" i="6"/>
  <c r="AB992" i="6"/>
  <c r="Z991" i="6"/>
  <c r="AB990" i="6"/>
  <c r="AB1362" i="6"/>
  <c r="Z1363" i="6"/>
  <c r="AB878" i="6"/>
  <c r="Z879" i="6"/>
  <c r="AA899" i="6"/>
  <c r="AC898" i="6"/>
  <c r="Z1491" i="6"/>
  <c r="AB1490" i="6"/>
  <c r="AC460" i="6"/>
  <c r="AA461" i="6"/>
  <c r="AA53" i="6"/>
  <c r="AC52" i="6"/>
  <c r="AC1048" i="6"/>
  <c r="AA1049" i="6"/>
  <c r="AB130" i="6"/>
  <c r="Z131" i="6"/>
  <c r="AA1569" i="6"/>
  <c r="AC1568" i="6"/>
  <c r="Z1703" i="6"/>
  <c r="AB1702" i="6"/>
  <c r="Z107" i="6"/>
  <c r="AB106" i="6"/>
  <c r="AB294" i="6"/>
  <c r="Z295" i="6"/>
  <c r="AA1749" i="6"/>
  <c r="AC1748" i="6"/>
  <c r="Z705" i="6"/>
  <c r="AB704" i="6"/>
  <c r="AC730" i="6"/>
  <c r="AA731" i="6"/>
  <c r="AC1736" i="6"/>
  <c r="AA1737" i="6"/>
  <c r="AA1267" i="6"/>
  <c r="AC1266" i="6"/>
  <c r="AC966" i="6"/>
  <c r="AA967" i="6"/>
  <c r="AB208" i="6"/>
  <c r="Z209" i="6"/>
  <c r="AB738" i="6"/>
  <c r="Z739" i="6"/>
  <c r="AC1068" i="6"/>
  <c r="AA1069" i="6"/>
  <c r="AA1093" i="6"/>
  <c r="AC1092" i="6"/>
  <c r="AB1126" i="6"/>
  <c r="Z1127" i="6"/>
  <c r="AA1657" i="6"/>
  <c r="AC1656" i="6"/>
  <c r="Z975" i="6"/>
  <c r="AB974" i="6"/>
  <c r="AB850" i="6"/>
  <c r="Z851" i="6"/>
  <c r="AB834" i="6"/>
  <c r="Z835" i="6"/>
  <c r="AB374" i="6"/>
  <c r="Z375" i="6"/>
  <c r="AC1354" i="6"/>
  <c r="AA1355" i="6"/>
  <c r="AC1490" i="6"/>
  <c r="AA1491" i="6"/>
  <c r="AC1072" i="6"/>
  <c r="AA1073" i="6"/>
  <c r="AA1335" i="6"/>
  <c r="AC1334" i="6"/>
  <c r="AB1456" i="6"/>
  <c r="Z1457" i="6"/>
  <c r="AA629" i="6"/>
  <c r="AC628" i="6"/>
  <c r="AC418" i="6"/>
  <c r="AA419" i="6"/>
  <c r="AC1088" i="6"/>
  <c r="AA1089" i="6"/>
  <c r="AB220" i="6"/>
  <c r="Z221" i="6"/>
  <c r="AA705" i="6"/>
  <c r="AC704" i="6"/>
  <c r="Z1031" i="6"/>
  <c r="AB1030" i="6"/>
  <c r="Z803" i="6"/>
  <c r="AB802" i="6"/>
  <c r="AA381" i="6"/>
  <c r="AC380" i="6"/>
  <c r="Z137" i="6"/>
  <c r="AB136" i="6"/>
  <c r="Z543" i="6"/>
  <c r="AB542" i="6"/>
  <c r="AA625" i="6"/>
  <c r="AC624" i="6"/>
  <c r="AA55" i="6"/>
  <c r="AC54" i="6"/>
  <c r="Z1107" i="6"/>
  <c r="AB1106" i="6"/>
  <c r="Z169" i="6"/>
  <c r="AB168" i="6"/>
  <c r="Y27" i="6"/>
  <c r="AD27" i="6" s="1"/>
  <c r="Y3" i="6"/>
  <c r="AD3" i="6" s="1"/>
  <c r="Y26" i="6"/>
  <c r="AD26" i="6" s="1"/>
  <c r="W25" i="6"/>
  <c r="Y25" i="6" s="1"/>
  <c r="Z28" i="6"/>
  <c r="AB28" i="6" s="1"/>
  <c r="AA28" i="6"/>
  <c r="Z18" i="6"/>
  <c r="AB18" i="6" s="1"/>
  <c r="Z16" i="6"/>
  <c r="AB16" i="6" s="1"/>
  <c r="AA14" i="6"/>
  <c r="AC14" i="6" s="1"/>
  <c r="Z14" i="6"/>
  <c r="AB14" i="6" s="1"/>
  <c r="AA12" i="6"/>
  <c r="AC12" i="6" s="1"/>
  <c r="Z10" i="6"/>
  <c r="Z11" i="6" s="1"/>
  <c r="AA8" i="6"/>
  <c r="AC8" i="6" s="1"/>
  <c r="AA6" i="6"/>
  <c r="AC6" i="6" s="1"/>
  <c r="Z4" i="6"/>
  <c r="AB4" i="6" s="1"/>
  <c r="AA10" i="6"/>
  <c r="AC10" i="6" s="1"/>
  <c r="AA16" i="6"/>
  <c r="AC16" i="6" s="1"/>
  <c r="AA4" i="6"/>
  <c r="AC4" i="6" s="1"/>
  <c r="AA18" i="6"/>
  <c r="AC18" i="6" s="1"/>
  <c r="Z12" i="6"/>
  <c r="AB12" i="6" s="1"/>
  <c r="Z6" i="6"/>
  <c r="AB6" i="6" s="1"/>
  <c r="Z8" i="6"/>
  <c r="AB8" i="6" s="1"/>
  <c r="Z21" i="6"/>
  <c r="AA21" i="6"/>
  <c r="AB22" i="6"/>
  <c r="AA23" i="6"/>
  <c r="AA2" i="6" l="1"/>
  <c r="AC2" i="6" s="1"/>
  <c r="Z2" i="6"/>
  <c r="AB2" i="6" s="1"/>
  <c r="Z26" i="6"/>
  <c r="AB26" i="6" s="1"/>
  <c r="AA26" i="6"/>
  <c r="Z29" i="6"/>
  <c r="AD24" i="6"/>
  <c r="AA24" i="6"/>
  <c r="AD25" i="6"/>
  <c r="Z24" i="6"/>
  <c r="AC28" i="6"/>
  <c r="AA29" i="6"/>
  <c r="Z15" i="6"/>
  <c r="AA15" i="6"/>
  <c r="Z17" i="6"/>
  <c r="AB10" i="6"/>
  <c r="Z19" i="6"/>
  <c r="AA13" i="6"/>
  <c r="AA9" i="6"/>
  <c r="AA7" i="6"/>
  <c r="Z5" i="6"/>
  <c r="AA11" i="6"/>
  <c r="AA17" i="6"/>
  <c r="AA5" i="6"/>
  <c r="Z13" i="6"/>
  <c r="AA19" i="6"/>
  <c r="Z7" i="6"/>
  <c r="Z9" i="6"/>
  <c r="AA3" i="6" l="1"/>
  <c r="Z3" i="6"/>
  <c r="Z27" i="6"/>
  <c r="AC26" i="6"/>
  <c r="AA27" i="6"/>
  <c r="AB24" i="6"/>
  <c r="Z25" i="6"/>
  <c r="AC24" i="6"/>
  <c r="AA25" i="6"/>
</calcChain>
</file>

<file path=xl/sharedStrings.xml><?xml version="1.0" encoding="utf-8"?>
<sst xmlns="http://schemas.openxmlformats.org/spreadsheetml/2006/main" count="3910" uniqueCount="135">
  <si>
    <t>Boston Celtics</t>
  </si>
  <si>
    <t>Brooklyn Nets</t>
  </si>
  <si>
    <t>New York Knicks</t>
  </si>
  <si>
    <t>Philadelphia 76ers</t>
  </si>
  <si>
    <t>Toronto Raptors</t>
  </si>
  <si>
    <t>Chicago Bulls</t>
  </si>
  <si>
    <t>Cleveland Cavaliers</t>
  </si>
  <si>
    <t>Detroit Pistons</t>
  </si>
  <si>
    <t>Indiana Pacers</t>
  </si>
  <si>
    <t>Milwaukee Bucks</t>
  </si>
  <si>
    <t>Atlanta Hawks</t>
  </si>
  <si>
    <t>Charlotte Hornets</t>
  </si>
  <si>
    <t>Miami Heat</t>
  </si>
  <si>
    <t>Orlando Magic</t>
  </si>
  <si>
    <t>Washington Wizards</t>
  </si>
  <si>
    <t>Dallas Mavericks</t>
  </si>
  <si>
    <t>Houston Rockets</t>
  </si>
  <si>
    <t>Memphis Grizzlies</t>
  </si>
  <si>
    <t>New Orleans Pelicans</t>
  </si>
  <si>
    <t>San Antonio Spurs</t>
  </si>
  <si>
    <t>Denver Nuggets</t>
  </si>
  <si>
    <t>Minnesota Timberwolves</t>
  </si>
  <si>
    <t>Oklahoma City Thunder</t>
  </si>
  <si>
    <t>Portland Trail Blazers</t>
  </si>
  <si>
    <t>Utah Jazz</t>
  </si>
  <si>
    <t>Golden State Warriors</t>
  </si>
  <si>
    <t>Los Angeles Lakers</t>
  </si>
  <si>
    <t>Phoenix Suns</t>
  </si>
  <si>
    <t>Sacramento Kings</t>
  </si>
  <si>
    <t>Team</t>
  </si>
  <si>
    <t>GP</t>
  </si>
  <si>
    <t>W</t>
  </si>
  <si>
    <t>L</t>
  </si>
  <si>
    <t>W%</t>
  </si>
  <si>
    <t>MIN</t>
  </si>
  <si>
    <t>eFG%</t>
  </si>
  <si>
    <t>FTA Rate</t>
  </si>
  <si>
    <t>TO Ratio</t>
  </si>
  <si>
    <t>OREB%</t>
  </si>
  <si>
    <t>Opp eFG%</t>
  </si>
  <si>
    <t>Opp FTA Rate</t>
  </si>
  <si>
    <t>Opp To Ratio</t>
  </si>
  <si>
    <t>Opp OREB%</t>
  </si>
  <si>
    <t>OffRtg</t>
  </si>
  <si>
    <t>DefRtg</t>
  </si>
  <si>
    <t>NetRtg</t>
  </si>
  <si>
    <t>AST%</t>
  </si>
  <si>
    <t>AST/TO</t>
  </si>
  <si>
    <t>AST Ratio</t>
  </si>
  <si>
    <t>DREB%</t>
  </si>
  <si>
    <t>REB%</t>
  </si>
  <si>
    <t>TS%</t>
  </si>
  <si>
    <t>PACE</t>
  </si>
  <si>
    <t>PIE</t>
  </si>
  <si>
    <t>CLE</t>
  </si>
  <si>
    <t>GSW</t>
  </si>
  <si>
    <t>ATL</t>
  </si>
  <si>
    <t>BRK</t>
  </si>
  <si>
    <t>BOS</t>
  </si>
  <si>
    <t>CHO</t>
  </si>
  <si>
    <t>CHI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</si>
  <si>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</si>
  <si>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</si>
  <si>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</si>
  <si>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</si>
  <si>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</si>
  <si>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</si>
  <si>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</si>
  <si>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</si>
  <si>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</si>
  <si>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</si>
  <si>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</si>
  <si>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</si>
  <si>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</si>
  <si>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</si>
  <si>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</si>
  <si>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PHO</t>
  </si>
  <si>
    <t>POR</t>
  </si>
  <si>
    <t>SAC</t>
  </si>
  <si>
    <t>SAS</t>
  </si>
  <si>
    <t>TOR</t>
  </si>
  <si>
    <t>UTA</t>
  </si>
  <si>
    <t>WAS</t>
  </si>
  <si>
    <t>Exp eFG%</t>
  </si>
  <si>
    <t>Exp FTA Rate</t>
  </si>
  <si>
    <t>Exp TO Ratio</t>
  </si>
  <si>
    <t>Exp OREB%</t>
  </si>
  <si>
    <t>Exp Pts</t>
  </si>
  <si>
    <t>Spread</t>
  </si>
  <si>
    <t>Total</t>
  </si>
  <si>
    <t>Spread +/-</t>
  </si>
  <si>
    <t>Total +/-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</si>
  <si>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</si>
  <si>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</si>
  <si>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</si>
  <si>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</si>
  <si>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</si>
  <si>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</si>
  <si>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</si>
  <si>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</si>
  <si>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</si>
  <si>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</si>
  <si>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</si>
  <si>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</si>
  <si>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</si>
  <si>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</si>
  <si>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</si>
  <si>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</si>
  <si>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</si>
  <si>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</si>
  <si>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</si>
  <si>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</si>
  <si>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</si>
  <si>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</si>
  <si>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</si>
  <si>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TOV%</t>
  </si>
  <si>
    <t>ORB%</t>
  </si>
  <si>
    <t>FT/FGA</t>
  </si>
  <si>
    <t>LA Clippers</t>
  </si>
  <si>
    <t>http://stats.nba.com/league/team/#!/advanced/?Season=2016-17&amp;SeasonType=Regular%20Season&amp;Location=Home</t>
  </si>
  <si>
    <t>http://stats.nba.com/league/team/#!/advanced/?Season=2016-17&amp;SeasonType=Regular%20Season&amp;Location=Road</t>
  </si>
  <si>
    <t>PACE ADJ</t>
  </si>
  <si>
    <t>Exp Pace Tm</t>
  </si>
  <si>
    <t>Exp Pace Gm</t>
  </si>
  <si>
    <t>Pts +/-</t>
  </si>
  <si>
    <t>Mkt Pts</t>
  </si>
  <si>
    <t>http://stats.nba.com/teams/four-factors/#!?sort=W_PCT&amp;dir=-1&amp;Season=2016-17&amp;SeasonType=Regular%20Season&amp;Location=Home</t>
  </si>
  <si>
    <t>http://stats.nba.com/teams/four-factors/#!?sort=W_PCT&amp;dir=-1&amp;Season=2016-17&amp;SeasonType=Regular%20Season&amp;Location=Road</t>
  </si>
  <si>
    <t>Tm1</t>
  </si>
  <si>
    <t>Tm2</t>
  </si>
  <si>
    <t>Tm1_Name</t>
  </si>
  <si>
    <t>Tm2_Name</t>
  </si>
  <si>
    <t>Home_Away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</si>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</sst>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A9A9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64" fontId="0" fillId="0" borderId="0" xfId="1" applyNumberFormat="1" applyFont="1"/>
    <xf numFmtId="164" fontId="0" fillId="0" borderId="0" xfId="0" applyNumberFormat="1"/>
    <xf numFmtId="0" fontId="5" fillId="0" borderId="0" xfId="0" applyFont="1"/>
    <xf numFmtId="164" fontId="5" fillId="0" borderId="0" xfId="1" applyNumberFormat="1" applyFont="1"/>
    <xf numFmtId="18" fontId="0" fillId="0" borderId="0" xfId="0" applyNumberFormat="1"/>
    <xf numFmtId="18" fontId="5" fillId="0" borderId="0" xfId="0" applyNumberFormat="1" applyFont="1"/>
    <xf numFmtId="164" fontId="6" fillId="0" borderId="0" xfId="1" applyNumberFormat="1" applyFont="1"/>
    <xf numFmtId="0" fontId="5" fillId="4" borderId="0" xfId="0" applyFont="1" applyFill="1"/>
    <xf numFmtId="0" fontId="0" fillId="4" borderId="0" xfId="0" applyFill="1"/>
    <xf numFmtId="164" fontId="5" fillId="4" borderId="0" xfId="1" applyNumberFormat="1" applyFont="1" applyFill="1"/>
    <xf numFmtId="18" fontId="0" fillId="4" borderId="0" xfId="0" applyNumberFormat="1" applyFill="1"/>
    <xf numFmtId="18" fontId="5" fillId="4" borderId="0" xfId="0" applyNumberFormat="1" applyFont="1" applyFill="1"/>
    <xf numFmtId="164" fontId="6" fillId="4" borderId="0" xfId="1" applyNumberFormat="1" applyFont="1" applyFill="1"/>
    <xf numFmtId="0" fontId="3" fillId="6" borderId="0" xfId="0" applyFont="1" applyFill="1" applyAlignment="1">
      <alignment horizontal="center" wrapText="1"/>
    </xf>
    <xf numFmtId="164" fontId="0" fillId="0" borderId="0" xfId="1" applyNumberFormat="1" applyFont="1" applyAlignment="1">
      <alignment horizontal="center"/>
    </xf>
    <xf numFmtId="0" fontId="3" fillId="5" borderId="0" xfId="0" applyFont="1" applyFill="1" applyAlignment="1">
      <alignment horizontal="center" wrapText="1"/>
    </xf>
    <xf numFmtId="165" fontId="2" fillId="0" borderId="0" xfId="1" applyNumberFormat="1" applyFont="1"/>
    <xf numFmtId="0" fontId="3" fillId="7" borderId="0" xfId="0" applyFont="1" applyFill="1" applyAlignment="1">
      <alignment horizontal="center" wrapText="1"/>
    </xf>
    <xf numFmtId="164" fontId="0" fillId="4" borderId="0" xfId="1" applyNumberFormat="1" applyFont="1" applyFill="1" applyAlignment="1">
      <alignment horizontal="center"/>
    </xf>
    <xf numFmtId="164" fontId="0" fillId="4" borderId="0" xfId="0" applyNumberFormat="1" applyFill="1"/>
    <xf numFmtId="165" fontId="2" fillId="4" borderId="0" xfId="1" applyNumberFormat="1" applyFont="1" applyFill="1"/>
    <xf numFmtId="0" fontId="8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43" fontId="0" fillId="0" borderId="0" xfId="1" applyFont="1" applyFill="1" applyBorder="1" applyAlignment="1"/>
    <xf numFmtId="0" fontId="0" fillId="0" borderId="2" xfId="0" applyFill="1" applyBorder="1" applyAlignment="1"/>
    <xf numFmtId="165" fontId="0" fillId="0" borderId="2" xfId="1" applyNumberFormat="1" applyFont="1" applyFill="1" applyBorder="1" applyAlignment="1"/>
    <xf numFmtId="0" fontId="8" fillId="0" borderId="1" xfId="0" applyFont="1" applyFill="1" applyBorder="1" applyAlignment="1">
      <alignment horizontal="center"/>
    </xf>
    <xf numFmtId="43" fontId="0" fillId="0" borderId="2" xfId="1" applyFont="1" applyFill="1" applyBorder="1" applyAlignment="1"/>
    <xf numFmtId="166" fontId="0" fillId="0" borderId="0" xfId="3" applyNumberFormat="1" applyFont="1" applyAlignment="1">
      <alignment horizontal="center"/>
    </xf>
    <xf numFmtId="166" fontId="0" fillId="4" borderId="0" xfId="3" applyNumberFormat="1" applyFont="1" applyFill="1" applyAlignment="1">
      <alignment horizontal="center"/>
    </xf>
    <xf numFmtId="0" fontId="3" fillId="9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 wrapText="1"/>
    </xf>
    <xf numFmtId="0" fontId="7" fillId="0" borderId="0" xfId="0" applyFont="1"/>
    <xf numFmtId="0" fontId="9" fillId="6" borderId="0" xfId="0" applyFont="1" applyFill="1" applyAlignment="1">
      <alignment horizontal="center" wrapText="1"/>
    </xf>
    <xf numFmtId="43" fontId="0" fillId="0" borderId="0" xfId="1" applyNumberFormat="1" applyFont="1" applyAlignment="1">
      <alignment horizontal="center"/>
    </xf>
    <xf numFmtId="0" fontId="10" fillId="3" borderId="0" xfId="0" applyFont="1" applyFill="1" applyAlignment="1">
      <alignment horizontal="right" vertical="center" wrapText="1"/>
    </xf>
    <xf numFmtId="0" fontId="4" fillId="3" borderId="0" xfId="2" applyFill="1" applyAlignment="1">
      <alignment horizontal="left" vertical="center" wrapText="1"/>
    </xf>
    <xf numFmtId="0" fontId="10" fillId="12" borderId="0" xfId="0" applyFont="1" applyFill="1" applyAlignment="1">
      <alignment horizontal="right" vertical="center" wrapText="1"/>
    </xf>
    <xf numFmtId="0" fontId="4" fillId="12" borderId="0" xfId="2" applyFill="1" applyAlignment="1">
      <alignment horizontal="left" vertical="center" wrapText="1"/>
    </xf>
    <xf numFmtId="3" fontId="10" fillId="3" borderId="0" xfId="0" applyNumberFormat="1" applyFont="1" applyFill="1" applyAlignment="1">
      <alignment horizontal="right" vertical="center" wrapText="1"/>
    </xf>
    <xf numFmtId="3" fontId="10" fillId="12" borderId="0" xfId="0" applyNumberFormat="1" applyFont="1" applyFill="1" applyAlignment="1">
      <alignment horizontal="right" vertical="center" wrapText="1"/>
    </xf>
    <xf numFmtId="165" fontId="0" fillId="0" borderId="0" xfId="1" applyNumberFormat="1" applyFont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0" fillId="8" borderId="0" xfId="0" applyFill="1"/>
    <xf numFmtId="0" fontId="0" fillId="8" borderId="2" xfId="0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801"/>
  <sheetViews>
    <sheetView tabSelected="1" topLeftCell="B1" zoomScale="140" zoomScaleNormal="140" workbookViewId="0">
      <selection activeCell="B1" sqref="B1"/>
    </sheetView>
  </sheetViews>
  <sheetFormatPr defaultRowHeight="14.4" x14ac:dyDescent="0.3"/>
  <cols>
    <col min="1" max="1" width="8.44140625" hidden="1" customWidth="1"/>
    <col min="2" max="2" width="5.109375" customWidth="1"/>
    <col min="3" max="3" width="20" bestFit="1" customWidth="1"/>
    <col min="4" max="4" width="6.5546875" bestFit="1" customWidth="1"/>
    <col min="5" max="5" width="9.44140625" bestFit="1" customWidth="1"/>
    <col min="6" max="6" width="8.77734375" customWidth="1"/>
    <col min="7" max="7" width="19.77734375" bestFit="1" customWidth="1"/>
    <col min="8" max="8" width="6.44140625" hidden="1" customWidth="1"/>
    <col min="9" max="12" width="8" hidden="1" customWidth="1"/>
    <col min="13" max="13" width="9.5546875" hidden="1" customWidth="1"/>
    <col min="14" max="14" width="9.109375" hidden="1" customWidth="1"/>
    <col min="15" max="15" width="9" hidden="1" customWidth="1"/>
    <col min="16" max="17" width="7.21875" hidden="1" customWidth="1"/>
    <col min="18" max="22" width="8.6640625" hidden="1" customWidth="1"/>
    <col min="23" max="23" width="11.109375" hidden="1" customWidth="1"/>
    <col min="24" max="24" width="8.6640625" customWidth="1"/>
    <col min="25" max="25" width="8.88671875" bestFit="1" customWidth="1"/>
    <col min="26" max="26" width="5.5546875" customWidth="1"/>
    <col min="27" max="27" width="5.6640625" customWidth="1"/>
    <col min="28" max="28" width="7.109375" customWidth="1"/>
    <col min="29" max="29" width="7.21875" customWidth="1"/>
    <col min="30" max="30" width="7.109375" customWidth="1"/>
  </cols>
  <sheetData>
    <row r="1" spans="1:30" ht="20.399999999999999" x14ac:dyDescent="0.3">
      <c r="A1" s="16" t="s">
        <v>132</v>
      </c>
      <c r="B1" s="16" t="s">
        <v>128</v>
      </c>
      <c r="C1" s="16" t="s">
        <v>130</v>
      </c>
      <c r="D1" s="16" t="s">
        <v>88</v>
      </c>
      <c r="E1" s="16" t="s">
        <v>89</v>
      </c>
      <c r="F1" s="16" t="s">
        <v>129</v>
      </c>
      <c r="G1" s="16" t="s">
        <v>131</v>
      </c>
      <c r="H1" s="33" t="s">
        <v>35</v>
      </c>
      <c r="I1" s="33" t="s">
        <v>36</v>
      </c>
      <c r="J1" s="33" t="s">
        <v>37</v>
      </c>
      <c r="K1" s="33" t="s">
        <v>38</v>
      </c>
      <c r="L1" s="35" t="s">
        <v>39</v>
      </c>
      <c r="M1" s="35" t="s">
        <v>40</v>
      </c>
      <c r="N1" s="35" t="s">
        <v>41</v>
      </c>
      <c r="O1" s="35" t="s">
        <v>42</v>
      </c>
      <c r="P1" s="34" t="s">
        <v>52</v>
      </c>
      <c r="Q1" s="34" t="s">
        <v>121</v>
      </c>
      <c r="R1" s="16" t="s">
        <v>83</v>
      </c>
      <c r="S1" s="16" t="s">
        <v>84</v>
      </c>
      <c r="T1" s="16" t="s">
        <v>85</v>
      </c>
      <c r="U1" s="16" t="s">
        <v>86</v>
      </c>
      <c r="V1" s="37" t="s">
        <v>122</v>
      </c>
      <c r="W1" s="37" t="s">
        <v>123</v>
      </c>
      <c r="X1" s="16" t="s">
        <v>125</v>
      </c>
      <c r="Y1" s="18" t="s">
        <v>87</v>
      </c>
      <c r="Z1" s="18" t="s">
        <v>88</v>
      </c>
      <c r="AA1" s="18" t="s">
        <v>89</v>
      </c>
      <c r="AB1" s="20" t="s">
        <v>90</v>
      </c>
      <c r="AC1" s="20" t="s">
        <v>91</v>
      </c>
      <c r="AD1" s="20" t="s">
        <v>124</v>
      </c>
    </row>
    <row r="2" spans="1:30" x14ac:dyDescent="0.3">
      <c r="A2" s="7" t="s">
        <v>133</v>
      </c>
      <c r="B2" s="5" t="s">
        <v>56</v>
      </c>
      <c r="C2" s="7" t="str">
        <f>VLOOKUP(B2,'Team Lookup'!A:B,2,FALSE)</f>
        <v>Atlanta Hawks</v>
      </c>
      <c r="D2" s="6"/>
      <c r="E2" s="6"/>
      <c r="F2" s="7" t="str">
        <f>B3</f>
        <v>ATL</v>
      </c>
      <c r="G2" t="str">
        <f>C3</f>
        <v>Atlanta Hawks</v>
      </c>
      <c r="H2" s="31">
        <f>VLOOKUP($C2,'Four Factors - Road'!$B:$O,7,FALSE)/100</f>
        <v>0.499</v>
      </c>
      <c r="I2" s="31">
        <f>VLOOKUP($C2,'Four Factors - Road'!$B:$O,8,FALSE)</f>
        <v>0.29299999999999998</v>
      </c>
      <c r="J2" s="31">
        <f>VLOOKUP($C2,'Four Factors - Road'!$B:$O,9,FALSE)/100</f>
        <v>0.157</v>
      </c>
      <c r="K2" s="31">
        <f>VLOOKUP($C2,'Four Factors - Road'!$B:$O,10,FALSE)/100</f>
        <v>0.214</v>
      </c>
      <c r="L2" s="31">
        <f>VLOOKUP($C2,'Four Factors - Road'!$B:$O,11,FALSE)/100</f>
        <v>0.499</v>
      </c>
      <c r="M2" s="31">
        <f>VLOOKUP($C2,'Four Factors - Road'!$B:$O,12,FALSE)</f>
        <v>0.23799999999999999</v>
      </c>
      <c r="N2" s="31">
        <f>VLOOKUP($C2,'Four Factors - Road'!$B:$O,13,FALSE)/100</f>
        <v>0.14699999999999999</v>
      </c>
      <c r="O2" s="31">
        <f>VLOOKUP($C2,'Four Factors - Road'!$B:$O,14,FALSE)/100</f>
        <v>0.23699999999999999</v>
      </c>
      <c r="P2" s="17">
        <f>VLOOKUP($C2,'Advanced - Road'!B:T,18,FALSE)</f>
        <v>100.25</v>
      </c>
      <c r="Q2" s="17">
        <f>(P2+'Advanced - Road'!$S$33)/2</f>
        <v>99.555263459335634</v>
      </c>
      <c r="R2" s="31">
        <f>AVERAGE(H2,L3)</f>
        <v>0.50849999999999995</v>
      </c>
      <c r="S2" s="31">
        <f>AVERAGE(I2,M3)</f>
        <v>0.2555</v>
      </c>
      <c r="T2" s="31">
        <f>AVERAGE(J2,N3)</f>
        <v>0.157</v>
      </c>
      <c r="U2" s="31">
        <f>AVERAGE(K2,O3)</f>
        <v>0.23049999999999998</v>
      </c>
      <c r="V2" s="17">
        <f>Q2*Q3/'Advanced - Home'!$S$33</f>
        <v>99.563407898827307</v>
      </c>
      <c r="W2" s="17">
        <f>AVERAGE(V2:V3)</f>
        <v>99.560033561787009</v>
      </c>
      <c r="X2" s="45">
        <f>E2/2-D2/2</f>
        <v>0</v>
      </c>
      <c r="Y2" s="19">
        <f>ROUND(Regression!$B$17+Regression!$B$18*Games!R2+Regression!$B$19*Games!T2+Regression!$B$20*Games!U2+Regression!$B$21*Games!S2+Regression!$B$22*Games!W2,0)</f>
        <v>105</v>
      </c>
      <c r="Z2" s="19">
        <f>Y3-Y2</f>
        <v>1</v>
      </c>
      <c r="AA2" s="19">
        <f>Y2+Y3</f>
        <v>211</v>
      </c>
      <c r="AB2" s="4">
        <f>D2-Z2</f>
        <v>-1</v>
      </c>
      <c r="AC2" s="4">
        <f>AA2-E2</f>
        <v>211</v>
      </c>
      <c r="AD2" s="4">
        <f>Y2-X2</f>
        <v>105</v>
      </c>
    </row>
    <row r="3" spans="1:30" x14ac:dyDescent="0.3">
      <c r="A3" t="s">
        <v>134</v>
      </c>
      <c r="B3" s="8" t="s">
        <v>56</v>
      </c>
      <c r="C3" t="str">
        <f>VLOOKUP(B3,'Team Lookup'!A:B,2,FALSE)</f>
        <v>Atlanta Hawks</v>
      </c>
      <c r="D3" s="9">
        <f>D2*-1</f>
        <v>0</v>
      </c>
      <c r="E3" s="9">
        <f>E2</f>
        <v>0</v>
      </c>
      <c r="F3" t="str">
        <f>B2</f>
        <v>ATL</v>
      </c>
      <c r="G3" t="str">
        <f>C2</f>
        <v>Atlanta Hawks</v>
      </c>
      <c r="H3" s="31">
        <f>VLOOKUP($C3,'Four Factors - Home'!$B:$O,7,FALSE)/100</f>
        <v>0.51100000000000001</v>
      </c>
      <c r="I3" s="31">
        <f>VLOOKUP($C3,'Four Factors - Home'!$B:$O,8,FALSE)</f>
        <v>0.28199999999999997</v>
      </c>
      <c r="J3" s="31">
        <f>VLOOKUP($C3,'Four Factors - Home'!$B:$O,9,FALSE)/100</f>
        <v>0.14800000000000002</v>
      </c>
      <c r="K3" s="31">
        <f>VLOOKUP($C3,'Four Factors - Home'!$B:$O,10,FALSE)/100</f>
        <v>0.249</v>
      </c>
      <c r="L3" s="31">
        <f>VLOOKUP($C3,'Four Factors - Home'!$B:$O,11,FALSE)/100</f>
        <v>0.51800000000000002</v>
      </c>
      <c r="M3" s="31">
        <f>VLOOKUP($C3,'Four Factors - Home'!$B:$O,12,FALSE)</f>
        <v>0.218</v>
      </c>
      <c r="N3" s="31">
        <f>VLOOKUP($C3,'Four Factors - Home'!$B:$O,13,FALSE)/100</f>
        <v>0.157</v>
      </c>
      <c r="O3" s="31">
        <f>VLOOKUP($C3,'Four Factors - Home'!$B:$O,14,FALSE)/100</f>
        <v>0.247</v>
      </c>
      <c r="P3" s="17">
        <f>VLOOKUP($C3,'Advanced - Home'!B:T,18,FALSE)</f>
        <v>98.87</v>
      </c>
      <c r="Q3" s="17">
        <f>(P3+'Advanced - Home'!$S$33)/2</f>
        <v>98.861912943871715</v>
      </c>
      <c r="R3" s="31">
        <f>AVERAGE(H3,L2)</f>
        <v>0.505</v>
      </c>
      <c r="S3" s="31">
        <f>AVERAGE(I3,M2)</f>
        <v>0.26</v>
      </c>
      <c r="T3" s="31">
        <f>AVERAGE(J3,N2)</f>
        <v>0.14750000000000002</v>
      </c>
      <c r="U3" s="31">
        <f>AVERAGE(K3,O2)</f>
        <v>0.24299999999999999</v>
      </c>
      <c r="V3" s="17">
        <f>Q3*Q2/'Advanced - Road'!$S$33</f>
        <v>99.55665922474671</v>
      </c>
      <c r="W3" s="17">
        <f>W2</f>
        <v>99.560033561787009</v>
      </c>
      <c r="X3" s="45">
        <f t="shared" ref="X3:X29" si="0">E3/2-D3/2</f>
        <v>0</v>
      </c>
      <c r="Y3" s="19">
        <f>ROUND(Regression!$B$17+Regression!$B$18*Games!R3+Regression!$B$19*Games!T3+Regression!$B$20*Games!U3+Regression!$B$21*Games!S3+Regression!$B$22*Games!W3,0)</f>
        <v>106</v>
      </c>
      <c r="Z3" s="19">
        <f>-Z2</f>
        <v>-1</v>
      </c>
      <c r="AA3" s="19">
        <f>AA2</f>
        <v>211</v>
      </c>
      <c r="AB3" s="4"/>
      <c r="AC3" s="4"/>
      <c r="AD3" s="4">
        <f t="shared" ref="AD3:AD29" si="1">Y3-X3</f>
        <v>106</v>
      </c>
    </row>
    <row r="4" spans="1:30" x14ac:dyDescent="0.3">
      <c r="A4" s="13" t="s">
        <v>133</v>
      </c>
      <c r="B4" s="10" t="s">
        <v>56</v>
      </c>
      <c r="C4" s="13" t="str">
        <f>VLOOKUP(B4,'Team Lookup'!A:B,2,FALSE)</f>
        <v>Atlanta Hawks</v>
      </c>
      <c r="D4" s="12"/>
      <c r="E4" s="12"/>
      <c r="F4" s="13" t="str">
        <f>B5</f>
        <v>BRK</v>
      </c>
      <c r="G4" s="11" t="str">
        <f>C5</f>
        <v>Brooklyn Nets</v>
      </c>
      <c r="H4" s="32">
        <f>VLOOKUP($C4,'Four Factors - Road'!$B:$O,7,FALSE)/100</f>
        <v>0.499</v>
      </c>
      <c r="I4" s="32">
        <f>VLOOKUP($C4,'Four Factors - Road'!$B:$O,8,FALSE)</f>
        <v>0.29299999999999998</v>
      </c>
      <c r="J4" s="32">
        <f>VLOOKUP($C4,'Four Factors - Road'!$B:$O,9,FALSE)/100</f>
        <v>0.157</v>
      </c>
      <c r="K4" s="32">
        <f>VLOOKUP($C4,'Four Factors - Road'!$B:$O,10,FALSE)/100</f>
        <v>0.214</v>
      </c>
      <c r="L4" s="32">
        <f>VLOOKUP($C4,'Four Factors - Road'!$B:$O,11,FALSE)/100</f>
        <v>0.499</v>
      </c>
      <c r="M4" s="32">
        <f>VLOOKUP($C4,'Four Factors - Road'!$B:$O,12,FALSE)</f>
        <v>0.23799999999999999</v>
      </c>
      <c r="N4" s="32">
        <f>VLOOKUP($C4,'Four Factors - Road'!$B:$O,13,FALSE)/100</f>
        <v>0.14699999999999999</v>
      </c>
      <c r="O4" s="32">
        <f>VLOOKUP($C4,'Four Factors - Road'!$B:$O,14,FALSE)/100</f>
        <v>0.23699999999999999</v>
      </c>
      <c r="P4" s="21">
        <f>VLOOKUP($C4,'Advanced - Road'!B:T,18,FALSE)</f>
        <v>100.25</v>
      </c>
      <c r="Q4" s="21">
        <f>(P4+'Advanced - Road'!$S$33)/2</f>
        <v>99.555263459335634</v>
      </c>
      <c r="R4" s="32">
        <f>AVERAGE(H4,L5)</f>
        <v>0.50350000000000006</v>
      </c>
      <c r="S4" s="32">
        <f>AVERAGE(I4,M5)</f>
        <v>0.28049999999999997</v>
      </c>
      <c r="T4" s="32">
        <f>AVERAGE(J4,N5)</f>
        <v>0.14300000000000002</v>
      </c>
      <c r="U4" s="32">
        <f>AVERAGE(K4,O5)</f>
        <v>0.23099999999999998</v>
      </c>
      <c r="V4" s="21">
        <f>Q4*Q5/'Advanced - Home'!$S$33</f>
        <v>101.71859270720196</v>
      </c>
      <c r="W4" s="21">
        <f>AVERAGE(V4:V5)</f>
        <v>101.71514532806637</v>
      </c>
      <c r="X4" s="46">
        <f t="shared" si="0"/>
        <v>0</v>
      </c>
      <c r="Y4" s="23">
        <f>ROUND(Regression!$B$17+Regression!$B$18*Games!R4+Regression!$B$19*Games!T4+Regression!$B$20*Games!U4+Regression!$B$21*Games!S4+Regression!$B$22*Games!W4,0)</f>
        <v>109</v>
      </c>
      <c r="Z4" s="23">
        <f>Y5-Y4</f>
        <v>-4</v>
      </c>
      <c r="AA4" s="23">
        <f>Y4+Y5</f>
        <v>214</v>
      </c>
      <c r="AB4" s="22">
        <f>D4-Z4</f>
        <v>4</v>
      </c>
      <c r="AC4" s="22">
        <f>AA4-E4</f>
        <v>214</v>
      </c>
      <c r="AD4" s="22">
        <f t="shared" si="1"/>
        <v>109</v>
      </c>
    </row>
    <row r="5" spans="1:30" x14ac:dyDescent="0.3">
      <c r="A5" s="11" t="s">
        <v>134</v>
      </c>
      <c r="B5" s="14" t="s">
        <v>57</v>
      </c>
      <c r="C5" s="11" t="str">
        <f>VLOOKUP(B5,'Team Lookup'!A:B,2,FALSE)</f>
        <v>Brooklyn Nets</v>
      </c>
      <c r="D5" s="15">
        <f>D4*-1</f>
        <v>0</v>
      </c>
      <c r="E5" s="15">
        <f>E4</f>
        <v>0</v>
      </c>
      <c r="F5" s="11" t="str">
        <f>B4</f>
        <v>ATL</v>
      </c>
      <c r="G5" s="11" t="str">
        <f>C4</f>
        <v>Atlanta Hawks</v>
      </c>
      <c r="H5" s="32">
        <f>VLOOKUP($C5,'Four Factors - Home'!$B:$O,7,FALSE)/100</f>
        <v>0.49700000000000005</v>
      </c>
      <c r="I5" s="32">
        <f>VLOOKUP($C5,'Four Factors - Home'!$B:$O,8,FALSE)</f>
        <v>0.27</v>
      </c>
      <c r="J5" s="32">
        <f>VLOOKUP($C5,'Four Factors - Home'!$B:$O,9,FALSE)/100</f>
        <v>0.16699999999999998</v>
      </c>
      <c r="K5" s="32">
        <f>VLOOKUP($C5,'Four Factors - Home'!$B:$O,10,FALSE)/100</f>
        <v>0.20600000000000002</v>
      </c>
      <c r="L5" s="32">
        <f>VLOOKUP($C5,'Four Factors - Home'!$B:$O,11,FALSE)/100</f>
        <v>0.50800000000000001</v>
      </c>
      <c r="M5" s="32">
        <f>VLOOKUP($C5,'Four Factors - Home'!$B:$O,12,FALSE)</f>
        <v>0.26800000000000002</v>
      </c>
      <c r="N5" s="32">
        <f>VLOOKUP($C5,'Four Factors - Home'!$B:$O,13,FALSE)/100</f>
        <v>0.129</v>
      </c>
      <c r="O5" s="32">
        <f>VLOOKUP($C5,'Four Factors - Home'!$B:$O,14,FALSE)/100</f>
        <v>0.248</v>
      </c>
      <c r="P5" s="21">
        <f>VLOOKUP($C5,'Advanced - Home'!B:T,18,FALSE)</f>
        <v>103.15</v>
      </c>
      <c r="Q5" s="21">
        <f>(P5+'Advanced - Home'!$S$33)/2</f>
        <v>101.0019129438717</v>
      </c>
      <c r="R5" s="32">
        <f>AVERAGE(H5,L4)</f>
        <v>0.498</v>
      </c>
      <c r="S5" s="32">
        <f>AVERAGE(I5,M4)</f>
        <v>0.254</v>
      </c>
      <c r="T5" s="32">
        <f>AVERAGE(J5,N4)</f>
        <v>0.15699999999999997</v>
      </c>
      <c r="U5" s="32">
        <f>AVERAGE(K5,O4)</f>
        <v>0.2215</v>
      </c>
      <c r="V5" s="21">
        <f>Q5*Q4/'Advanced - Road'!$S$33</f>
        <v>101.71169794893076</v>
      </c>
      <c r="W5" s="21">
        <f>W4</f>
        <v>101.71514532806637</v>
      </c>
      <c r="X5" s="46">
        <f t="shared" si="0"/>
        <v>0</v>
      </c>
      <c r="Y5" s="23">
        <f>ROUND(Regression!$B$17+Regression!$B$18*Games!R5+Regression!$B$19*Games!T5+Regression!$B$20*Games!U5+Regression!$B$21*Games!S5+Regression!$B$22*Games!W5,0)</f>
        <v>105</v>
      </c>
      <c r="Z5" s="23">
        <f>-Z4</f>
        <v>4</v>
      </c>
      <c r="AA5" s="23">
        <f>AA4</f>
        <v>214</v>
      </c>
      <c r="AB5" s="22"/>
      <c r="AC5" s="22"/>
      <c r="AD5" s="22">
        <f t="shared" si="1"/>
        <v>105</v>
      </c>
    </row>
    <row r="6" spans="1:30" x14ac:dyDescent="0.3">
      <c r="A6" s="7" t="s">
        <v>133</v>
      </c>
      <c r="B6" s="5" t="s">
        <v>56</v>
      </c>
      <c r="C6" s="7" t="str">
        <f>VLOOKUP(B6,'Team Lookup'!A:B,2,FALSE)</f>
        <v>Atlanta Hawks</v>
      </c>
      <c r="D6" s="6"/>
      <c r="E6" s="6"/>
      <c r="F6" s="7" t="str">
        <f>B7</f>
        <v>BOS</v>
      </c>
      <c r="G6" t="str">
        <f>C7</f>
        <v>Boston Celtics</v>
      </c>
      <c r="H6" s="31">
        <f>VLOOKUP($C6,'Four Factors - Road'!$B:$O,7,FALSE)/100</f>
        <v>0.499</v>
      </c>
      <c r="I6" s="31">
        <f>VLOOKUP($C6,'Four Factors - Road'!$B:$O,8,FALSE)</f>
        <v>0.29299999999999998</v>
      </c>
      <c r="J6" s="31">
        <f>VLOOKUP($C6,'Four Factors - Road'!$B:$O,9,FALSE)/100</f>
        <v>0.157</v>
      </c>
      <c r="K6" s="31">
        <f>VLOOKUP($C6,'Four Factors - Road'!$B:$O,10,FALSE)/100</f>
        <v>0.214</v>
      </c>
      <c r="L6" s="31">
        <f>VLOOKUP($C6,'Four Factors - Road'!$B:$O,11,FALSE)/100</f>
        <v>0.499</v>
      </c>
      <c r="M6" s="31">
        <f>VLOOKUP($C6,'Four Factors - Road'!$B:$O,12,FALSE)</f>
        <v>0.23799999999999999</v>
      </c>
      <c r="N6" s="31">
        <f>VLOOKUP($C6,'Four Factors - Road'!$B:$O,13,FALSE)/100</f>
        <v>0.14699999999999999</v>
      </c>
      <c r="O6" s="31">
        <f>VLOOKUP($C6,'Four Factors - Road'!$B:$O,14,FALSE)/100</f>
        <v>0.23699999999999999</v>
      </c>
      <c r="P6" s="17">
        <f>VLOOKUP($C6,'Advanced - Road'!B:T,18,FALSE)</f>
        <v>100.25</v>
      </c>
      <c r="Q6" s="17">
        <f>(P6+'Advanced - Road'!$S$33)/2</f>
        <v>99.555263459335634</v>
      </c>
      <c r="R6" s="31">
        <f>AVERAGE(H6,L7)</f>
        <v>0.50150000000000006</v>
      </c>
      <c r="S6" s="31">
        <f>AVERAGE(I6,M7)</f>
        <v>0.27849999999999997</v>
      </c>
      <c r="T6" s="31">
        <f>AVERAGE(J6,N7)</f>
        <v>0.14699999999999999</v>
      </c>
      <c r="U6" s="31">
        <f>AVERAGE(K6,O7)</f>
        <v>0.23349999999999999</v>
      </c>
      <c r="V6" s="17">
        <f>Q6*Q7/'Advanced - Home'!$S$33</f>
        <v>99.996459051911941</v>
      </c>
      <c r="W6" s="17">
        <f>AVERAGE(V6:V7)</f>
        <v>99.993070038188932</v>
      </c>
      <c r="X6" s="45">
        <f t="shared" si="0"/>
        <v>0</v>
      </c>
      <c r="Y6" s="19">
        <f>ROUND(Regression!$B$17+Regression!$B$18*Games!R6+Regression!$B$19*Games!T6+Regression!$B$20*Games!U6+Regression!$B$21*Games!S6+Regression!$B$22*Games!W6,0)</f>
        <v>106</v>
      </c>
      <c r="Z6" s="19">
        <f>Y7-Y6</f>
        <v>2</v>
      </c>
      <c r="AA6" s="19">
        <f>Y6+Y7</f>
        <v>214</v>
      </c>
      <c r="AB6" s="4">
        <f>D6-Z6</f>
        <v>-2</v>
      </c>
      <c r="AC6" s="4">
        <f>AA6-E6</f>
        <v>214</v>
      </c>
      <c r="AD6" s="4">
        <f t="shared" si="1"/>
        <v>106</v>
      </c>
    </row>
    <row r="7" spans="1:30" x14ac:dyDescent="0.3">
      <c r="A7" t="s">
        <v>134</v>
      </c>
      <c r="B7" s="8" t="s">
        <v>58</v>
      </c>
      <c r="C7" t="str">
        <f>VLOOKUP(B7,'Team Lookup'!A:B,2,FALSE)</f>
        <v>Boston Celtics</v>
      </c>
      <c r="D7" s="9">
        <f>D6*-1</f>
        <v>0</v>
      </c>
      <c r="E7" s="9">
        <f>E6</f>
        <v>0</v>
      </c>
      <c r="F7" t="str">
        <f>B6</f>
        <v>ATL</v>
      </c>
      <c r="G7" t="str">
        <f>C6</f>
        <v>Atlanta Hawks</v>
      </c>
      <c r="H7" s="31">
        <f>VLOOKUP($C7,'Four Factors - Home'!$B:$O,7,FALSE)/100</f>
        <v>0.53100000000000003</v>
      </c>
      <c r="I7" s="31">
        <f>VLOOKUP($C7,'Four Factors - Home'!$B:$O,8,FALSE)</f>
        <v>0.26600000000000001</v>
      </c>
      <c r="J7" s="31">
        <f>VLOOKUP($C7,'Four Factors - Home'!$B:$O,9,FALSE)/100</f>
        <v>0.13800000000000001</v>
      </c>
      <c r="K7" s="31">
        <f>VLOOKUP($C7,'Four Factors - Home'!$B:$O,10,FALSE)/100</f>
        <v>0.22500000000000001</v>
      </c>
      <c r="L7" s="31">
        <f>VLOOKUP($C7,'Four Factors - Home'!$B:$O,11,FALSE)/100</f>
        <v>0.504</v>
      </c>
      <c r="M7" s="31">
        <f>VLOOKUP($C7,'Four Factors - Home'!$B:$O,12,FALSE)</f>
        <v>0.26400000000000001</v>
      </c>
      <c r="N7" s="31">
        <f>VLOOKUP($C7,'Four Factors - Home'!$B:$O,13,FALSE)/100</f>
        <v>0.13699999999999998</v>
      </c>
      <c r="O7" s="31">
        <f>VLOOKUP($C7,'Four Factors - Home'!$B:$O,14,FALSE)/100</f>
        <v>0.253</v>
      </c>
      <c r="P7" s="17">
        <f>VLOOKUP($C7,'Advanced - Home'!B:T,18,FALSE)</f>
        <v>99.73</v>
      </c>
      <c r="Q7" s="17">
        <f>(P7+'Advanced - Home'!$S$33)/2</f>
        <v>99.291912943871708</v>
      </c>
      <c r="R7" s="31">
        <f>AVERAGE(H7,L6)</f>
        <v>0.51500000000000001</v>
      </c>
      <c r="S7" s="31">
        <f>AVERAGE(I7,M6)</f>
        <v>0.252</v>
      </c>
      <c r="T7" s="31">
        <f>AVERAGE(J7,N6)</f>
        <v>0.14250000000000002</v>
      </c>
      <c r="U7" s="31">
        <f>AVERAGE(K7,O6)</f>
        <v>0.23099999999999998</v>
      </c>
      <c r="V7" s="17">
        <f>Q7*Q6/'Advanced - Road'!$S$33</f>
        <v>99.989681024465924</v>
      </c>
      <c r="W7" s="17">
        <f>W6</f>
        <v>99.993070038188932</v>
      </c>
      <c r="X7" s="45">
        <f t="shared" si="0"/>
        <v>0</v>
      </c>
      <c r="Y7" s="19">
        <f>ROUND(Regression!$B$17+Regression!$B$18*Games!R7+Regression!$B$19*Games!T7+Regression!$B$20*Games!U7+Regression!$B$21*Games!S7+Regression!$B$22*Games!W7,0)</f>
        <v>108</v>
      </c>
      <c r="Z7" s="19">
        <f>-Z6</f>
        <v>-2</v>
      </c>
      <c r="AA7" s="19">
        <f>AA6</f>
        <v>214</v>
      </c>
      <c r="AB7" s="4"/>
      <c r="AC7" s="4"/>
      <c r="AD7" s="4">
        <f t="shared" si="1"/>
        <v>108</v>
      </c>
    </row>
    <row r="8" spans="1:30" x14ac:dyDescent="0.3">
      <c r="A8" s="13" t="s">
        <v>133</v>
      </c>
      <c r="B8" s="10" t="s">
        <v>56</v>
      </c>
      <c r="C8" s="13" t="str">
        <f>VLOOKUP(B8,'Team Lookup'!A:B,2,FALSE)</f>
        <v>Atlanta Hawks</v>
      </c>
      <c r="D8" s="12"/>
      <c r="E8" s="12"/>
      <c r="F8" s="13" t="str">
        <f>B9</f>
        <v>CHO</v>
      </c>
      <c r="G8" s="11" t="str">
        <f>C9</f>
        <v>Charlotte Hornets</v>
      </c>
      <c r="H8" s="32">
        <f>VLOOKUP($C8,'Four Factors - Road'!$B:$O,7,FALSE)/100</f>
        <v>0.499</v>
      </c>
      <c r="I8" s="32">
        <f>VLOOKUP($C8,'Four Factors - Road'!$B:$O,8,FALSE)</f>
        <v>0.29299999999999998</v>
      </c>
      <c r="J8" s="32">
        <f>VLOOKUP($C8,'Four Factors - Road'!$B:$O,9,FALSE)/100</f>
        <v>0.157</v>
      </c>
      <c r="K8" s="32">
        <f>VLOOKUP($C8,'Four Factors - Road'!$B:$O,10,FALSE)/100</f>
        <v>0.214</v>
      </c>
      <c r="L8" s="32">
        <f>VLOOKUP($C8,'Four Factors - Road'!$B:$O,11,FALSE)/100</f>
        <v>0.499</v>
      </c>
      <c r="M8" s="32">
        <f>VLOOKUP($C8,'Four Factors - Road'!$B:$O,12,FALSE)</f>
        <v>0.23799999999999999</v>
      </c>
      <c r="N8" s="32">
        <f>VLOOKUP($C8,'Four Factors - Road'!$B:$O,13,FALSE)/100</f>
        <v>0.14699999999999999</v>
      </c>
      <c r="O8" s="32">
        <f>VLOOKUP($C8,'Four Factors - Road'!$B:$O,14,FALSE)/100</f>
        <v>0.23699999999999999</v>
      </c>
      <c r="P8" s="21">
        <f>VLOOKUP($C8,'Advanced - Road'!B:T,18,FALSE)</f>
        <v>100.25</v>
      </c>
      <c r="Q8" s="21">
        <f>(P8+'Advanced - Road'!$S$33)/2</f>
        <v>99.555263459335634</v>
      </c>
      <c r="R8" s="32">
        <f>AVERAGE(H8,L9)</f>
        <v>0.501</v>
      </c>
      <c r="S8" s="32">
        <f>AVERAGE(I8,M9)</f>
        <v>0.245</v>
      </c>
      <c r="T8" s="32">
        <f>AVERAGE(J8,N9)</f>
        <v>0.14350000000000002</v>
      </c>
      <c r="U8" s="32">
        <f>AVERAGE(K8,O9)</f>
        <v>0.20500000000000002</v>
      </c>
      <c r="V8" s="21">
        <f>Q8*Q9/'Advanced - Home'!$S$33</f>
        <v>99.643975555215135</v>
      </c>
      <c r="W8" s="21">
        <f>AVERAGE(V8:V9)</f>
        <v>99.640598487629205</v>
      </c>
      <c r="X8" s="46">
        <f t="shared" si="0"/>
        <v>0</v>
      </c>
      <c r="Y8" s="23">
        <f>ROUND(Regression!$B$17+Regression!$B$18*Games!R8+Regression!$B$19*Games!T8+Regression!$B$20*Games!U8+Regression!$B$21*Games!S8+Regression!$B$22*Games!W8,0)</f>
        <v>104</v>
      </c>
      <c r="Z8" s="23">
        <f>Y9-Y8</f>
        <v>3</v>
      </c>
      <c r="AA8" s="23">
        <f>Y8+Y9</f>
        <v>211</v>
      </c>
      <c r="AB8" s="22">
        <f>D8-Z8</f>
        <v>-3</v>
      </c>
      <c r="AC8" s="22">
        <f>AA8-E8</f>
        <v>211</v>
      </c>
      <c r="AD8" s="22">
        <f t="shared" si="1"/>
        <v>104</v>
      </c>
    </row>
    <row r="9" spans="1:30" x14ac:dyDescent="0.3">
      <c r="A9" s="11" t="s">
        <v>134</v>
      </c>
      <c r="B9" s="14" t="s">
        <v>59</v>
      </c>
      <c r="C9" s="11" t="str">
        <f>VLOOKUP(B9,'Team Lookup'!A:B,2,FALSE)</f>
        <v>Charlotte Hornets</v>
      </c>
      <c r="D9" s="15">
        <f>D8*-1</f>
        <v>0</v>
      </c>
      <c r="E9" s="15">
        <f>E8</f>
        <v>0</v>
      </c>
      <c r="F9" s="11" t="str">
        <f>B8</f>
        <v>ATL</v>
      </c>
      <c r="G9" s="11" t="str">
        <f>C8</f>
        <v>Atlanta Hawks</v>
      </c>
      <c r="H9" s="32">
        <f>VLOOKUP($C9,'Four Factors - Home'!$B:$O,7,FALSE)/100</f>
        <v>0.499</v>
      </c>
      <c r="I9" s="32">
        <f>VLOOKUP($C9,'Four Factors - Home'!$B:$O,8,FALSE)</f>
        <v>0.307</v>
      </c>
      <c r="J9" s="32">
        <f>VLOOKUP($C9,'Four Factors - Home'!$B:$O,9,FALSE)/100</f>
        <v>0.11900000000000001</v>
      </c>
      <c r="K9" s="32">
        <f>VLOOKUP($C9,'Four Factors - Home'!$B:$O,10,FALSE)/100</f>
        <v>0.20499999999999999</v>
      </c>
      <c r="L9" s="32">
        <f>VLOOKUP($C9,'Four Factors - Home'!$B:$O,11,FALSE)/100</f>
        <v>0.503</v>
      </c>
      <c r="M9" s="32">
        <f>VLOOKUP($C9,'Four Factors - Home'!$B:$O,12,FALSE)</f>
        <v>0.19700000000000001</v>
      </c>
      <c r="N9" s="32">
        <f>VLOOKUP($C9,'Four Factors - Home'!$B:$O,13,FALSE)/100</f>
        <v>0.13</v>
      </c>
      <c r="O9" s="32">
        <f>VLOOKUP($C9,'Four Factors - Home'!$B:$O,14,FALSE)/100</f>
        <v>0.19600000000000001</v>
      </c>
      <c r="P9" s="21">
        <f>VLOOKUP($C9,'Advanced - Home'!B:T,18,FALSE)</f>
        <v>99.03</v>
      </c>
      <c r="Q9" s="21">
        <f>(P9+'Advanced - Home'!$S$33)/2</f>
        <v>98.941912943871699</v>
      </c>
      <c r="R9" s="32">
        <f>AVERAGE(H9,L8)</f>
        <v>0.499</v>
      </c>
      <c r="S9" s="32">
        <f>AVERAGE(I9,M8)</f>
        <v>0.27249999999999996</v>
      </c>
      <c r="T9" s="32">
        <f>AVERAGE(J9,N8)</f>
        <v>0.13300000000000001</v>
      </c>
      <c r="U9" s="32">
        <f>AVERAGE(K9,O8)</f>
        <v>0.22099999999999997</v>
      </c>
      <c r="V9" s="21">
        <f>Q9*Q8/'Advanced - Road'!$S$33</f>
        <v>99.637221420043289</v>
      </c>
      <c r="W9" s="21">
        <f>W8</f>
        <v>99.640598487629205</v>
      </c>
      <c r="X9" s="46">
        <f t="shared" si="0"/>
        <v>0</v>
      </c>
      <c r="Y9" s="23">
        <f>ROUND(Regression!$B$17+Regression!$B$18*Games!R9+Regression!$B$19*Games!T9+Regression!$B$20*Games!U9+Regression!$B$21*Games!S9+Regression!$B$22*Games!W9,0)</f>
        <v>107</v>
      </c>
      <c r="Z9" s="23">
        <f>-Z8</f>
        <v>-3</v>
      </c>
      <c r="AA9" s="23">
        <f>AA8</f>
        <v>211</v>
      </c>
      <c r="AB9" s="22"/>
      <c r="AC9" s="22"/>
      <c r="AD9" s="22">
        <f t="shared" si="1"/>
        <v>107</v>
      </c>
    </row>
    <row r="10" spans="1:30" x14ac:dyDescent="0.3">
      <c r="A10" s="7" t="s">
        <v>133</v>
      </c>
      <c r="B10" s="8" t="s">
        <v>56</v>
      </c>
      <c r="C10" s="7" t="str">
        <f>VLOOKUP(B10,'Team Lookup'!A:B,2,FALSE)</f>
        <v>Atlanta Hawks</v>
      </c>
      <c r="D10" s="6"/>
      <c r="E10" s="6"/>
      <c r="F10" s="7" t="str">
        <f>B11</f>
        <v>CHI</v>
      </c>
      <c r="G10" t="str">
        <f>C11</f>
        <v>Chicago Bulls</v>
      </c>
      <c r="H10" s="31">
        <f>VLOOKUP($C10,'Four Factors - Road'!$B:$O,7,FALSE)/100</f>
        <v>0.499</v>
      </c>
      <c r="I10" s="31">
        <f>VLOOKUP($C10,'Four Factors - Road'!$B:$O,8,FALSE)</f>
        <v>0.29299999999999998</v>
      </c>
      <c r="J10" s="31">
        <f>VLOOKUP($C10,'Four Factors - Road'!$B:$O,9,FALSE)/100</f>
        <v>0.157</v>
      </c>
      <c r="K10" s="31">
        <f>VLOOKUP($C10,'Four Factors - Road'!$B:$O,10,FALSE)/100</f>
        <v>0.214</v>
      </c>
      <c r="L10" s="31">
        <f>VLOOKUP($C10,'Four Factors - Road'!$B:$O,11,FALSE)/100</f>
        <v>0.499</v>
      </c>
      <c r="M10" s="31">
        <f>VLOOKUP($C10,'Four Factors - Road'!$B:$O,12,FALSE)</f>
        <v>0.23799999999999999</v>
      </c>
      <c r="N10" s="31">
        <f>VLOOKUP($C10,'Four Factors - Road'!$B:$O,13,FALSE)/100</f>
        <v>0.14699999999999999</v>
      </c>
      <c r="O10" s="31">
        <f>VLOOKUP($C10,'Four Factors - Road'!$B:$O,14,FALSE)/100</f>
        <v>0.23699999999999999</v>
      </c>
      <c r="P10" s="17">
        <f>VLOOKUP($C10,'Advanced - Road'!B:T,18,FALSE)</f>
        <v>100.25</v>
      </c>
      <c r="Q10" s="17">
        <f>(P10+'Advanced - Road'!$S$33)/2</f>
        <v>99.555263459335634</v>
      </c>
      <c r="R10" s="31">
        <f>AVERAGE(H10,L11)</f>
        <v>0.50800000000000001</v>
      </c>
      <c r="S10" s="31">
        <f>AVERAGE(I10,M11)</f>
        <v>0.25700000000000001</v>
      </c>
      <c r="T10" s="31">
        <f>AVERAGE(J10,N11)</f>
        <v>0.14600000000000002</v>
      </c>
      <c r="U10" s="31">
        <f>AVERAGE(K10,O11)</f>
        <v>0.20899999999999999</v>
      </c>
      <c r="V10" s="17">
        <f>Q10*Q11/'Advanced - Home'!$S$33</f>
        <v>98.803050641667085</v>
      </c>
      <c r="W10" s="17">
        <f>AVERAGE(V10:V11)</f>
        <v>98.799702074151057</v>
      </c>
      <c r="X10" s="45">
        <f t="shared" si="0"/>
        <v>0</v>
      </c>
      <c r="Y10" s="19">
        <f>ROUND(Regression!$B$17+Regression!$B$18*Games!R10+Regression!$B$19*Games!T10+Regression!$B$20*Games!U10+Regression!$B$21*Games!S10+Regression!$B$22*Games!W10,0)</f>
        <v>104</v>
      </c>
      <c r="Z10" s="19">
        <f>Y11-Y10</f>
        <v>1</v>
      </c>
      <c r="AA10" s="19">
        <f>Y10+Y11</f>
        <v>209</v>
      </c>
      <c r="AB10" s="4">
        <f>D10-Z10</f>
        <v>-1</v>
      </c>
      <c r="AC10" s="4">
        <f>AA10-E10</f>
        <v>209</v>
      </c>
      <c r="AD10" s="4">
        <f t="shared" si="1"/>
        <v>104</v>
      </c>
    </row>
    <row r="11" spans="1:30" x14ac:dyDescent="0.3">
      <c r="A11" t="s">
        <v>134</v>
      </c>
      <c r="B11" s="8" t="s">
        <v>60</v>
      </c>
      <c r="C11" t="str">
        <f>VLOOKUP(B11,'Team Lookup'!A:B,2,FALSE)</f>
        <v>Chicago Bulls</v>
      </c>
      <c r="D11" s="9">
        <f>D10*-1</f>
        <v>0</v>
      </c>
      <c r="E11" s="9">
        <f>E10</f>
        <v>0</v>
      </c>
      <c r="F11" t="str">
        <f>B10</f>
        <v>ATL</v>
      </c>
      <c r="G11" t="str">
        <f>C10</f>
        <v>Atlanta Hawks</v>
      </c>
      <c r="H11" s="31">
        <f>VLOOKUP($C11,'Four Factors - Home'!$B:$O,7,FALSE)/100</f>
        <v>0.47100000000000003</v>
      </c>
      <c r="I11" s="31">
        <f>VLOOKUP($C11,'Four Factors - Home'!$B:$O,8,FALSE)</f>
        <v>0.29599999999999999</v>
      </c>
      <c r="J11" s="31">
        <f>VLOOKUP($C11,'Four Factors - Home'!$B:$O,9,FALSE)/100</f>
        <v>0.129</v>
      </c>
      <c r="K11" s="31">
        <f>VLOOKUP($C11,'Four Factors - Home'!$B:$O,10,FALSE)/100</f>
        <v>0.30199999999999999</v>
      </c>
      <c r="L11" s="31">
        <f>VLOOKUP($C11,'Four Factors - Home'!$B:$O,11,FALSE)/100</f>
        <v>0.51700000000000002</v>
      </c>
      <c r="M11" s="31">
        <f>VLOOKUP($C11,'Four Factors - Home'!$B:$O,12,FALSE)</f>
        <v>0.221</v>
      </c>
      <c r="N11" s="31">
        <f>VLOOKUP($C11,'Four Factors - Home'!$B:$O,13,FALSE)/100</f>
        <v>0.13500000000000001</v>
      </c>
      <c r="O11" s="31">
        <f>VLOOKUP($C11,'Four Factors - Home'!$B:$O,14,FALSE)/100</f>
        <v>0.20399999999999999</v>
      </c>
      <c r="P11" s="17">
        <f>VLOOKUP($C11,'Advanced - Home'!B:T,18,FALSE)</f>
        <v>97.36</v>
      </c>
      <c r="Q11" s="17">
        <f>(P11+'Advanced - Home'!$S$33)/2</f>
        <v>98.106912943871706</v>
      </c>
      <c r="R11" s="31">
        <f>AVERAGE(H11,L10)</f>
        <v>0.48499999999999999</v>
      </c>
      <c r="S11" s="31">
        <f>AVERAGE(I11,M10)</f>
        <v>0.26700000000000002</v>
      </c>
      <c r="T11" s="31">
        <f>AVERAGE(J11,N10)</f>
        <v>0.13800000000000001</v>
      </c>
      <c r="U11" s="31">
        <f>AVERAGE(K11,O10)</f>
        <v>0.26949999999999996</v>
      </c>
      <c r="V11" s="17">
        <f>Q11*Q10/'Advanced - Road'!$S$33</f>
        <v>98.796353506635029</v>
      </c>
      <c r="W11" s="17">
        <f>W10</f>
        <v>98.799702074151057</v>
      </c>
      <c r="X11" s="45">
        <f t="shared" si="0"/>
        <v>0</v>
      </c>
      <c r="Y11" s="19">
        <f>ROUND(Regression!$B$17+Regression!$B$18*Games!R11+Regression!$B$19*Games!T11+Regression!$B$20*Games!U11+Regression!$B$21*Games!S11+Regression!$B$22*Games!W11,0)</f>
        <v>105</v>
      </c>
      <c r="Z11" s="19">
        <f>-Z10</f>
        <v>-1</v>
      </c>
      <c r="AA11" s="19">
        <f>AA10</f>
        <v>209</v>
      </c>
      <c r="AB11" s="4"/>
      <c r="AC11" s="4"/>
      <c r="AD11" s="4">
        <f t="shared" si="1"/>
        <v>105</v>
      </c>
    </row>
    <row r="12" spans="1:30" x14ac:dyDescent="0.3">
      <c r="A12" s="13" t="s">
        <v>133</v>
      </c>
      <c r="B12" s="14" t="s">
        <v>56</v>
      </c>
      <c r="C12" s="13" t="str">
        <f>VLOOKUP(B12,'Team Lookup'!A:B,2,FALSE)</f>
        <v>Atlanta Hawks</v>
      </c>
      <c r="D12" s="12"/>
      <c r="E12" s="12"/>
      <c r="F12" s="13" t="str">
        <f>B13</f>
        <v>CLE</v>
      </c>
      <c r="G12" s="11" t="str">
        <f>C13</f>
        <v>Cleveland Cavaliers</v>
      </c>
      <c r="H12" s="32">
        <f>VLOOKUP($C12,'Four Factors - Road'!$B:$O,7,FALSE)/100</f>
        <v>0.499</v>
      </c>
      <c r="I12" s="32">
        <f>VLOOKUP($C12,'Four Factors - Road'!$B:$O,8,FALSE)</f>
        <v>0.29299999999999998</v>
      </c>
      <c r="J12" s="32">
        <f>VLOOKUP($C12,'Four Factors - Road'!$B:$O,9,FALSE)/100</f>
        <v>0.157</v>
      </c>
      <c r="K12" s="32">
        <f>VLOOKUP($C12,'Four Factors - Road'!$B:$O,10,FALSE)/100</f>
        <v>0.214</v>
      </c>
      <c r="L12" s="32">
        <f>VLOOKUP($C12,'Four Factors - Road'!$B:$O,11,FALSE)/100</f>
        <v>0.499</v>
      </c>
      <c r="M12" s="32">
        <f>VLOOKUP($C12,'Four Factors - Road'!$B:$O,12,FALSE)</f>
        <v>0.23799999999999999</v>
      </c>
      <c r="N12" s="32">
        <f>VLOOKUP($C12,'Four Factors - Road'!$B:$O,13,FALSE)/100</f>
        <v>0.14699999999999999</v>
      </c>
      <c r="O12" s="32">
        <f>VLOOKUP($C12,'Four Factors - Road'!$B:$O,14,FALSE)/100</f>
        <v>0.23699999999999999</v>
      </c>
      <c r="P12" s="21">
        <f>VLOOKUP($C12,'Advanced - Road'!B:T,18,FALSE)</f>
        <v>100.25</v>
      </c>
      <c r="Q12" s="21">
        <f>(P12+'Advanced - Road'!$S$33)/2</f>
        <v>99.555263459335634</v>
      </c>
      <c r="R12" s="32">
        <f>AVERAGE(H12,L13)</f>
        <v>0.4995</v>
      </c>
      <c r="S12" s="32">
        <f>AVERAGE(I12,M13)</f>
        <v>0.254</v>
      </c>
      <c r="T12" s="32">
        <f>AVERAGE(J12,N13)</f>
        <v>0.14250000000000002</v>
      </c>
      <c r="U12" s="32">
        <f>AVERAGE(K12,O13)</f>
        <v>0.22750000000000001</v>
      </c>
      <c r="V12" s="21">
        <f>Q12*Q13/'Advanced - Home'!$S$33</f>
        <v>99.583549812924247</v>
      </c>
      <c r="W12" s="21">
        <f>AVERAGE(V12:V13)</f>
        <v>99.580174793247537</v>
      </c>
      <c r="X12" s="46">
        <f t="shared" si="0"/>
        <v>0</v>
      </c>
      <c r="Y12" s="23">
        <f>ROUND(Regression!$B$17+Regression!$B$18*Games!R12+Regression!$B$19*Games!T12+Regression!$B$20*Games!U12+Regression!$B$21*Games!S12+Regression!$B$22*Games!W12,0)</f>
        <v>105</v>
      </c>
      <c r="Z12" s="23">
        <f>Y13-Y12</f>
        <v>6</v>
      </c>
      <c r="AA12" s="23">
        <f>Y12+Y13</f>
        <v>216</v>
      </c>
      <c r="AB12" s="22">
        <f>D12-Z12</f>
        <v>-6</v>
      </c>
      <c r="AC12" s="22">
        <f>AA12-E12</f>
        <v>216</v>
      </c>
      <c r="AD12" s="22">
        <f t="shared" si="1"/>
        <v>105</v>
      </c>
    </row>
    <row r="13" spans="1:30" x14ac:dyDescent="0.3">
      <c r="A13" s="11" t="s">
        <v>134</v>
      </c>
      <c r="B13" s="14" t="s">
        <v>54</v>
      </c>
      <c r="C13" s="11" t="str">
        <f>VLOOKUP(B13,'Team Lookup'!A:B,2,FALSE)</f>
        <v>Cleveland Cavaliers</v>
      </c>
      <c r="D13" s="15">
        <f>D12*-1</f>
        <v>0</v>
      </c>
      <c r="E13" s="15">
        <f>E12</f>
        <v>0</v>
      </c>
      <c r="F13" s="11" t="str">
        <f>B12</f>
        <v>ATL</v>
      </c>
      <c r="G13" s="11" t="str">
        <f>C12</f>
        <v>Atlanta Hawks</v>
      </c>
      <c r="H13" s="32">
        <f>VLOOKUP($C13,'Four Factors - Home'!$B:$O,7,FALSE)/100</f>
        <v>0.55700000000000005</v>
      </c>
      <c r="I13" s="32">
        <f>VLOOKUP($C13,'Four Factors - Home'!$B:$O,8,FALSE)</f>
        <v>0.27700000000000002</v>
      </c>
      <c r="J13" s="32">
        <f>VLOOKUP($C13,'Four Factors - Home'!$B:$O,9,FALSE)/100</f>
        <v>0.129</v>
      </c>
      <c r="K13" s="32">
        <f>VLOOKUP($C13,'Four Factors - Home'!$B:$O,10,FALSE)/100</f>
        <v>0.23899999999999999</v>
      </c>
      <c r="L13" s="32">
        <f>VLOOKUP($C13,'Four Factors - Home'!$B:$O,11,FALSE)/100</f>
        <v>0.5</v>
      </c>
      <c r="M13" s="32">
        <f>VLOOKUP($C13,'Four Factors - Home'!$B:$O,12,FALSE)</f>
        <v>0.215</v>
      </c>
      <c r="N13" s="32">
        <f>VLOOKUP($C13,'Four Factors - Home'!$B:$O,13,FALSE)/100</f>
        <v>0.128</v>
      </c>
      <c r="O13" s="32">
        <f>VLOOKUP($C13,'Four Factors - Home'!$B:$O,14,FALSE)/100</f>
        <v>0.24100000000000002</v>
      </c>
      <c r="P13" s="21">
        <f>VLOOKUP($C13,'Advanced - Home'!B:T,18,FALSE)</f>
        <v>98.91</v>
      </c>
      <c r="Q13" s="21">
        <f>(P13+'Advanced - Home'!$S$33)/2</f>
        <v>98.881912943871697</v>
      </c>
      <c r="R13" s="32">
        <f>AVERAGE(H13,L12)</f>
        <v>0.52800000000000002</v>
      </c>
      <c r="S13" s="32">
        <f>AVERAGE(I13,M12)</f>
        <v>0.25750000000000001</v>
      </c>
      <c r="T13" s="32">
        <f>AVERAGE(J13,N12)</f>
        <v>0.13800000000000001</v>
      </c>
      <c r="U13" s="32">
        <f>AVERAGE(K13,O12)</f>
        <v>0.23799999999999999</v>
      </c>
      <c r="V13" s="21">
        <f>Q13*Q12/'Advanced - Road'!$S$33</f>
        <v>99.576799773570826</v>
      </c>
      <c r="W13" s="21">
        <f>W12</f>
        <v>99.580174793247537</v>
      </c>
      <c r="X13" s="46">
        <f t="shared" si="0"/>
        <v>0</v>
      </c>
      <c r="Y13" s="23">
        <f>ROUND(Regression!$B$17+Regression!$B$18*Games!R13+Regression!$B$19*Games!T13+Regression!$B$20*Games!U13+Regression!$B$21*Games!S13+Regression!$B$22*Games!W13,0)</f>
        <v>111</v>
      </c>
      <c r="Z13" s="23">
        <f>-Z12</f>
        <v>-6</v>
      </c>
      <c r="AA13" s="23">
        <f>AA12</f>
        <v>216</v>
      </c>
      <c r="AB13" s="22"/>
      <c r="AC13" s="22"/>
      <c r="AD13" s="22">
        <f t="shared" si="1"/>
        <v>111</v>
      </c>
    </row>
    <row r="14" spans="1:30" x14ac:dyDescent="0.3">
      <c r="A14" s="7" t="s">
        <v>133</v>
      </c>
      <c r="B14" s="8" t="s">
        <v>56</v>
      </c>
      <c r="C14" s="7" t="str">
        <f>VLOOKUP(B14,'Team Lookup'!A:B,2,FALSE)</f>
        <v>Atlanta Hawks</v>
      </c>
      <c r="D14" s="6"/>
      <c r="E14" s="6"/>
      <c r="F14" s="7" t="str">
        <f>B15</f>
        <v>DAL</v>
      </c>
      <c r="G14" t="str">
        <f>C15</f>
        <v>Dallas Mavericks</v>
      </c>
      <c r="H14" s="31">
        <f>VLOOKUP($C14,'Four Factors - Road'!$B:$O,7,FALSE)/100</f>
        <v>0.499</v>
      </c>
      <c r="I14" s="31">
        <f>VLOOKUP($C14,'Four Factors - Road'!$B:$O,8,FALSE)</f>
        <v>0.29299999999999998</v>
      </c>
      <c r="J14" s="31">
        <f>VLOOKUP($C14,'Four Factors - Road'!$B:$O,9,FALSE)/100</f>
        <v>0.157</v>
      </c>
      <c r="K14" s="31">
        <f>VLOOKUP($C14,'Four Factors - Road'!$B:$O,10,FALSE)/100</f>
        <v>0.214</v>
      </c>
      <c r="L14" s="31">
        <f>VLOOKUP($C14,'Four Factors - Road'!$B:$O,11,FALSE)/100</f>
        <v>0.499</v>
      </c>
      <c r="M14" s="31">
        <f>VLOOKUP($C14,'Four Factors - Road'!$B:$O,12,FALSE)</f>
        <v>0.23799999999999999</v>
      </c>
      <c r="N14" s="31">
        <f>VLOOKUP($C14,'Four Factors - Road'!$B:$O,13,FALSE)/100</f>
        <v>0.14699999999999999</v>
      </c>
      <c r="O14" s="31">
        <f>VLOOKUP($C14,'Four Factors - Road'!$B:$O,14,FALSE)/100</f>
        <v>0.23699999999999999</v>
      </c>
      <c r="P14" s="17">
        <f>VLOOKUP($C14,'Advanced - Road'!B:T,18,FALSE)</f>
        <v>100.25</v>
      </c>
      <c r="Q14" s="17">
        <f>(P14+'Advanced - Road'!$S$33)/2</f>
        <v>99.555263459335634</v>
      </c>
      <c r="R14" s="31">
        <f>AVERAGE(H14,L15)</f>
        <v>0.50249999999999995</v>
      </c>
      <c r="S14" s="31">
        <f>AVERAGE(I14,M15)</f>
        <v>0.28549999999999998</v>
      </c>
      <c r="T14" s="31">
        <f>AVERAGE(J14,N15)</f>
        <v>0.16</v>
      </c>
      <c r="U14" s="31">
        <f>AVERAGE(K14,O15)</f>
        <v>0.22</v>
      </c>
      <c r="V14" s="17">
        <f>Q14*Q15/'Advanced - Home'!$S$33</f>
        <v>96.949994544746829</v>
      </c>
      <c r="W14" s="17">
        <f>AVERAGE(V14:V15)</f>
        <v>96.946708779780025</v>
      </c>
      <c r="X14" s="38">
        <f t="shared" si="0"/>
        <v>0</v>
      </c>
      <c r="Y14" s="19">
        <f>ROUND(Regression!$B$17+Regression!$B$18*Games!R14+Regression!$B$19*Games!T14+Regression!$B$20*Games!U14+Regression!$B$21*Games!S14+Regression!$B$22*Games!W14,0)</f>
        <v>101</v>
      </c>
      <c r="Z14" s="19">
        <f>Y15-Y14</f>
        <v>2</v>
      </c>
      <c r="AA14" s="19">
        <f>Y14+Y15</f>
        <v>204</v>
      </c>
      <c r="AB14" s="4">
        <f>D14-Z14</f>
        <v>-2</v>
      </c>
      <c r="AC14" s="4">
        <f>AA14-E14</f>
        <v>204</v>
      </c>
      <c r="AD14" s="4">
        <f t="shared" si="1"/>
        <v>101</v>
      </c>
    </row>
    <row r="15" spans="1:30" x14ac:dyDescent="0.3">
      <c r="A15" t="s">
        <v>134</v>
      </c>
      <c r="B15" s="8" t="s">
        <v>61</v>
      </c>
      <c r="C15" t="str">
        <f>VLOOKUP(B15,'Team Lookup'!A:B,2,FALSE)</f>
        <v>Dallas Mavericks</v>
      </c>
      <c r="D15" s="9">
        <f>D14*-1</f>
        <v>0</v>
      </c>
      <c r="E15" s="9">
        <f>E14</f>
        <v>0</v>
      </c>
      <c r="F15" t="str">
        <f>B14</f>
        <v>ATL</v>
      </c>
      <c r="G15" t="str">
        <f>C14</f>
        <v>Atlanta Hawks</v>
      </c>
      <c r="H15" s="31">
        <f>VLOOKUP($C15,'Four Factors - Home'!$B:$O,7,FALSE)/100</f>
        <v>0.51400000000000001</v>
      </c>
      <c r="I15" s="31">
        <f>VLOOKUP($C15,'Four Factors - Home'!$B:$O,8,FALSE)</f>
        <v>0.24299999999999999</v>
      </c>
      <c r="J15" s="31">
        <f>VLOOKUP($C15,'Four Factors - Home'!$B:$O,9,FALSE)/100</f>
        <v>0.129</v>
      </c>
      <c r="K15" s="31">
        <f>VLOOKUP($C15,'Four Factors - Home'!$B:$O,10,FALSE)/100</f>
        <v>0.188</v>
      </c>
      <c r="L15" s="31">
        <f>VLOOKUP($C15,'Four Factors - Home'!$B:$O,11,FALSE)/100</f>
        <v>0.50600000000000001</v>
      </c>
      <c r="M15" s="31">
        <f>VLOOKUP($C15,'Four Factors - Home'!$B:$O,12,FALSE)</f>
        <v>0.27800000000000002</v>
      </c>
      <c r="N15" s="31">
        <f>VLOOKUP($C15,'Four Factors - Home'!$B:$O,13,FALSE)/100</f>
        <v>0.16300000000000001</v>
      </c>
      <c r="O15" s="31">
        <f>VLOOKUP($C15,'Four Factors - Home'!$B:$O,14,FALSE)/100</f>
        <v>0.22600000000000001</v>
      </c>
      <c r="P15" s="17">
        <f>VLOOKUP($C15,'Advanced - Home'!B:T,18,FALSE)</f>
        <v>93.68</v>
      </c>
      <c r="Q15" s="17">
        <f>(P15+'Advanced - Home'!$S$33)/2</f>
        <v>96.266912943871716</v>
      </c>
      <c r="R15" s="31">
        <f>AVERAGE(H15,L14)</f>
        <v>0.50649999999999995</v>
      </c>
      <c r="S15" s="31">
        <f>AVERAGE(I15,M14)</f>
        <v>0.24049999999999999</v>
      </c>
      <c r="T15" s="31">
        <f>AVERAGE(J15,N14)</f>
        <v>0.13800000000000001</v>
      </c>
      <c r="U15" s="31">
        <f>AVERAGE(K15,O14)</f>
        <v>0.21249999999999999</v>
      </c>
      <c r="V15" s="17">
        <f>Q15*Q14/'Advanced - Road'!$S$33</f>
        <v>96.94342301481322</v>
      </c>
      <c r="W15" s="17">
        <f>W14</f>
        <v>96.946708779780025</v>
      </c>
      <c r="X15" s="38">
        <f t="shared" si="0"/>
        <v>0</v>
      </c>
      <c r="Y15" s="19">
        <f>ROUND(Regression!$B$17+Regression!$B$18*Games!R15+Regression!$B$19*Games!T15+Regression!$B$20*Games!U15+Regression!$B$21*Games!S15+Regression!$B$22*Games!W15,0)</f>
        <v>103</v>
      </c>
      <c r="Z15" s="19">
        <f>-Z14</f>
        <v>-2</v>
      </c>
      <c r="AA15" s="19">
        <f>AA14</f>
        <v>204</v>
      </c>
      <c r="AB15" s="4"/>
      <c r="AC15" s="4"/>
      <c r="AD15" s="4">
        <f t="shared" si="1"/>
        <v>103</v>
      </c>
    </row>
    <row r="16" spans="1:30" x14ac:dyDescent="0.3">
      <c r="A16" s="11" t="s">
        <v>133</v>
      </c>
      <c r="B16" s="14" t="s">
        <v>56</v>
      </c>
      <c r="C16" s="11" t="str">
        <f>VLOOKUP(B16,'Team Lookup'!A:B,2,FALSE)</f>
        <v>Atlanta Hawks</v>
      </c>
      <c r="D16" s="12"/>
      <c r="E16" s="12"/>
      <c r="F16" s="13" t="str">
        <f>B17</f>
        <v>DEN</v>
      </c>
      <c r="G16" s="11" t="str">
        <f>C17</f>
        <v>Denver Nuggets</v>
      </c>
      <c r="H16" s="32">
        <f>VLOOKUP($C16,'Four Factors - Road'!$B:$O,7,FALSE)/100</f>
        <v>0.499</v>
      </c>
      <c r="I16" s="32">
        <f>VLOOKUP($C16,'Four Factors - Road'!$B:$O,8,FALSE)</f>
        <v>0.29299999999999998</v>
      </c>
      <c r="J16" s="32">
        <f>VLOOKUP($C16,'Four Factors - Road'!$B:$O,9,FALSE)/100</f>
        <v>0.157</v>
      </c>
      <c r="K16" s="32">
        <f>VLOOKUP($C16,'Four Factors - Road'!$B:$O,10,FALSE)/100</f>
        <v>0.214</v>
      </c>
      <c r="L16" s="32">
        <f>VLOOKUP($C16,'Four Factors - Road'!$B:$O,11,FALSE)/100</f>
        <v>0.499</v>
      </c>
      <c r="M16" s="32">
        <f>VLOOKUP($C16,'Four Factors - Road'!$B:$O,12,FALSE)</f>
        <v>0.23799999999999999</v>
      </c>
      <c r="N16" s="32">
        <f>VLOOKUP($C16,'Four Factors - Road'!$B:$O,13,FALSE)/100</f>
        <v>0.14699999999999999</v>
      </c>
      <c r="O16" s="32">
        <f>VLOOKUP($C16,'Four Factors - Road'!$B:$O,14,FALSE)/100</f>
        <v>0.23699999999999999</v>
      </c>
      <c r="P16" s="21">
        <f>VLOOKUP($C16,'Advanced - Road'!B:T,18,FALSE)</f>
        <v>100.25</v>
      </c>
      <c r="Q16" s="21">
        <f>(P16+'Advanced - Road'!$S$33)/2</f>
        <v>99.555263459335634</v>
      </c>
      <c r="R16" s="32">
        <f>AVERAGE(H16,L17)</f>
        <v>0.51600000000000001</v>
      </c>
      <c r="S16" s="32">
        <f>AVERAGE(I16,M17)</f>
        <v>0.27400000000000002</v>
      </c>
      <c r="T16" s="32">
        <f>AVERAGE(J16,N17)</f>
        <v>0.13500000000000001</v>
      </c>
      <c r="U16" s="32">
        <f>AVERAGE(K16,O17)</f>
        <v>0.20850000000000002</v>
      </c>
      <c r="V16" s="21">
        <f>Q16*Q17/'Advanced - Home'!$S$33</f>
        <v>100.37915541975417</v>
      </c>
      <c r="W16" s="21">
        <f>AVERAGE(V16:V17)</f>
        <v>100.37575343593947</v>
      </c>
      <c r="X16" s="21">
        <f t="shared" si="0"/>
        <v>0</v>
      </c>
      <c r="Y16" s="23">
        <f>ROUND(Regression!$B$17+Regression!$B$18*Games!R16+Regression!$B$19*Games!T16+Regression!$B$20*Games!U16+Regression!$B$21*Games!S16+Regression!$B$22*Games!W16,0)</f>
        <v>109</v>
      </c>
      <c r="Z16" s="23">
        <f>Y17-Y16</f>
        <v>1</v>
      </c>
      <c r="AA16" s="23">
        <f>Y16+Y17</f>
        <v>219</v>
      </c>
      <c r="AB16" s="22">
        <f>D16-Z16</f>
        <v>-1</v>
      </c>
      <c r="AC16" s="22">
        <f>AA16-E16</f>
        <v>219</v>
      </c>
      <c r="AD16" s="22">
        <f t="shared" si="1"/>
        <v>109</v>
      </c>
    </row>
    <row r="17" spans="1:30" x14ac:dyDescent="0.3">
      <c r="A17" s="11" t="s">
        <v>134</v>
      </c>
      <c r="B17" s="14" t="s">
        <v>62</v>
      </c>
      <c r="C17" s="11" t="str">
        <f>VLOOKUP(B17,'Team Lookup'!A:B,2,FALSE)</f>
        <v>Denver Nuggets</v>
      </c>
      <c r="D17" s="15">
        <f>D16*-1</f>
        <v>0</v>
      </c>
      <c r="E17" s="15">
        <f>E16</f>
        <v>0</v>
      </c>
      <c r="F17" s="11" t="str">
        <f>B16</f>
        <v>ATL</v>
      </c>
      <c r="G17" s="11" t="str">
        <f>C16</f>
        <v>Atlanta Hawks</v>
      </c>
      <c r="H17" s="32">
        <f>VLOOKUP($C17,'Four Factors - Home'!$B:$O,7,FALSE)/100</f>
        <v>0.53900000000000003</v>
      </c>
      <c r="I17" s="32">
        <f>VLOOKUP($C17,'Four Factors - Home'!$B:$O,8,FALSE)</f>
        <v>0.28799999999999998</v>
      </c>
      <c r="J17" s="32">
        <f>VLOOKUP($C17,'Four Factors - Home'!$B:$O,9,FALSE)/100</f>
        <v>0.14400000000000002</v>
      </c>
      <c r="K17" s="32">
        <f>VLOOKUP($C17,'Four Factors - Home'!$B:$O,10,FALSE)/100</f>
        <v>0.28399999999999997</v>
      </c>
      <c r="L17" s="32">
        <f>VLOOKUP($C17,'Four Factors - Home'!$B:$O,11,FALSE)/100</f>
        <v>0.53299999999999992</v>
      </c>
      <c r="M17" s="32">
        <f>VLOOKUP($C17,'Four Factors - Home'!$B:$O,12,FALSE)</f>
        <v>0.255</v>
      </c>
      <c r="N17" s="32">
        <f>VLOOKUP($C17,'Four Factors - Home'!$B:$O,13,FALSE)/100</f>
        <v>0.113</v>
      </c>
      <c r="O17" s="32">
        <f>VLOOKUP($C17,'Four Factors - Home'!$B:$O,14,FALSE)/100</f>
        <v>0.20300000000000001</v>
      </c>
      <c r="P17" s="21">
        <f>VLOOKUP($C17,'Advanced - Home'!B:T,18,FALSE)</f>
        <v>100.49</v>
      </c>
      <c r="Q17" s="21">
        <f>(P17+'Advanced - Home'!$S$33)/2</f>
        <v>99.671912943871703</v>
      </c>
      <c r="R17" s="32">
        <f>AVERAGE(H17,L16)</f>
        <v>0.51900000000000002</v>
      </c>
      <c r="S17" s="32">
        <f>AVERAGE(I17,M16)</f>
        <v>0.26300000000000001</v>
      </c>
      <c r="T17" s="32">
        <f>AVERAGE(J17,N16)</f>
        <v>0.14550000000000002</v>
      </c>
      <c r="U17" s="32">
        <f>AVERAGE(K17,O16)</f>
        <v>0.26049999999999995</v>
      </c>
      <c r="V17" s="21">
        <f>Q17*Q16/'Advanced - Road'!$S$33</f>
        <v>100.37235145212478</v>
      </c>
      <c r="W17" s="21">
        <f>W16</f>
        <v>100.37575343593947</v>
      </c>
      <c r="X17" s="21">
        <f t="shared" si="0"/>
        <v>0</v>
      </c>
      <c r="Y17" s="23">
        <f>ROUND(Regression!$B$17+Regression!$B$18*Games!R17+Regression!$B$19*Games!T17+Regression!$B$20*Games!U17+Regression!$B$21*Games!S17+Regression!$B$22*Games!W17,0)</f>
        <v>110</v>
      </c>
      <c r="Z17" s="23">
        <f>-Z16</f>
        <v>-1</v>
      </c>
      <c r="AA17" s="23">
        <f>AA16</f>
        <v>219</v>
      </c>
      <c r="AB17" s="22"/>
      <c r="AC17" s="22"/>
      <c r="AD17" s="22">
        <f t="shared" si="1"/>
        <v>110</v>
      </c>
    </row>
    <row r="18" spans="1:30" x14ac:dyDescent="0.3">
      <c r="A18" t="s">
        <v>133</v>
      </c>
      <c r="B18" s="8" t="s">
        <v>56</v>
      </c>
      <c r="C18" t="str">
        <f>VLOOKUP(B18,'Team Lookup'!A:B,2,FALSE)</f>
        <v>Atlanta Hawks</v>
      </c>
      <c r="D18" s="6"/>
      <c r="E18" s="6"/>
      <c r="F18" s="7" t="str">
        <f>B19</f>
        <v>DET</v>
      </c>
      <c r="G18" t="str">
        <f>C19</f>
        <v>Detroit Pistons</v>
      </c>
      <c r="H18" s="31">
        <f>VLOOKUP($C18,'Four Factors - Road'!$B:$O,7,FALSE)/100</f>
        <v>0.499</v>
      </c>
      <c r="I18" s="31">
        <f>VLOOKUP($C18,'Four Factors - Road'!$B:$O,8,FALSE)</f>
        <v>0.29299999999999998</v>
      </c>
      <c r="J18" s="31">
        <f>VLOOKUP($C18,'Four Factors - Road'!$B:$O,9,FALSE)/100</f>
        <v>0.157</v>
      </c>
      <c r="K18" s="31">
        <f>VLOOKUP($C18,'Four Factors - Road'!$B:$O,10,FALSE)/100</f>
        <v>0.214</v>
      </c>
      <c r="L18" s="31">
        <f>VLOOKUP($C18,'Four Factors - Road'!$B:$O,11,FALSE)/100</f>
        <v>0.499</v>
      </c>
      <c r="M18" s="31">
        <f>VLOOKUP($C18,'Four Factors - Road'!$B:$O,12,FALSE)</f>
        <v>0.23799999999999999</v>
      </c>
      <c r="N18" s="31">
        <f>VLOOKUP($C18,'Four Factors - Road'!$B:$O,13,FALSE)/100</f>
        <v>0.14699999999999999</v>
      </c>
      <c r="O18" s="31">
        <f>VLOOKUP($C18,'Four Factors - Road'!$B:$O,14,FALSE)/100</f>
        <v>0.23699999999999999</v>
      </c>
      <c r="P18" s="17">
        <f>VLOOKUP($C18,'Advanced - Road'!B:T,18,FALSE)</f>
        <v>100.25</v>
      </c>
      <c r="Q18" s="17">
        <f>(P18+'Advanced - Road'!$S$33)/2</f>
        <v>99.555263459335634</v>
      </c>
      <c r="R18" s="31">
        <f>AVERAGE(H18,L19)</f>
        <v>0.49399999999999999</v>
      </c>
      <c r="S18" s="31">
        <f>AVERAGE(I18,M19)</f>
        <v>0.28200000000000003</v>
      </c>
      <c r="T18" s="31">
        <f>AVERAGE(J18,N19)</f>
        <v>0.14600000000000002</v>
      </c>
      <c r="U18" s="31">
        <f>AVERAGE(K18,O19)</f>
        <v>0.20149999999999998</v>
      </c>
      <c r="V18" s="17">
        <f>Q18*Q19/'Advanced - Home'!$S$33</f>
        <v>99.160569616888111</v>
      </c>
      <c r="W18" s="17">
        <f>AVERAGE(V18:V19)</f>
        <v>99.157208932575898</v>
      </c>
      <c r="X18" s="17">
        <f t="shared" si="0"/>
        <v>0</v>
      </c>
      <c r="Y18" s="19">
        <f>ROUND(Regression!$B$17+Regression!$B$18*Games!R18+Regression!$B$19*Games!T18+Regression!$B$20*Games!U18+Regression!$B$21*Games!S18+Regression!$B$22*Games!W18,0)</f>
        <v>103</v>
      </c>
      <c r="Z18" s="19">
        <f>Y19-Y18</f>
        <v>3</v>
      </c>
      <c r="AA18" s="19">
        <f>Y18+Y19</f>
        <v>209</v>
      </c>
      <c r="AB18" s="4">
        <f>D18-Z18</f>
        <v>-3</v>
      </c>
      <c r="AC18" s="4">
        <f>AA18-E18</f>
        <v>209</v>
      </c>
      <c r="AD18" s="4">
        <f t="shared" si="1"/>
        <v>103</v>
      </c>
    </row>
    <row r="19" spans="1:30" x14ac:dyDescent="0.3">
      <c r="A19" t="s">
        <v>134</v>
      </c>
      <c r="B19" s="8" t="s">
        <v>63</v>
      </c>
      <c r="C19" t="str">
        <f>VLOOKUP(B19,'Team Lookup'!A:B,2,FALSE)</f>
        <v>Detroit Pistons</v>
      </c>
      <c r="D19" s="9">
        <f>D18*-1</f>
        <v>0</v>
      </c>
      <c r="E19" s="9">
        <f>E18</f>
        <v>0</v>
      </c>
      <c r="F19" t="str">
        <f>B18</f>
        <v>ATL</v>
      </c>
      <c r="G19" t="str">
        <f>C18</f>
        <v>Atlanta Hawks</v>
      </c>
      <c r="H19" s="31">
        <f>VLOOKUP($C19,'Four Factors - Home'!$B:$O,7,FALSE)/100</f>
        <v>0.505</v>
      </c>
      <c r="I19" s="31">
        <f>VLOOKUP($C19,'Four Factors - Home'!$B:$O,8,FALSE)</f>
        <v>0.217</v>
      </c>
      <c r="J19" s="31">
        <f>VLOOKUP($C19,'Four Factors - Home'!$B:$O,9,FALSE)/100</f>
        <v>0.124</v>
      </c>
      <c r="K19" s="31">
        <f>VLOOKUP($C19,'Four Factors - Home'!$B:$O,10,FALSE)/100</f>
        <v>0.24299999999999999</v>
      </c>
      <c r="L19" s="31">
        <f>VLOOKUP($C19,'Four Factors - Home'!$B:$O,11,FALSE)/100</f>
        <v>0.48899999999999999</v>
      </c>
      <c r="M19" s="31">
        <f>VLOOKUP($C19,'Four Factors - Home'!$B:$O,12,FALSE)</f>
        <v>0.27100000000000002</v>
      </c>
      <c r="N19" s="31">
        <f>VLOOKUP($C19,'Four Factors - Home'!$B:$O,13,FALSE)/100</f>
        <v>0.13500000000000001</v>
      </c>
      <c r="O19" s="31">
        <f>VLOOKUP($C19,'Four Factors - Home'!$B:$O,14,FALSE)/100</f>
        <v>0.18899999999999997</v>
      </c>
      <c r="P19" s="17">
        <f>VLOOKUP($C19,'Advanced - Home'!B:T,18,FALSE)</f>
        <v>98.07</v>
      </c>
      <c r="Q19" s="17">
        <f>(P19+'Advanced - Home'!$S$33)/2</f>
        <v>98.46191294387171</v>
      </c>
      <c r="R19" s="31">
        <f>AVERAGE(H19,L18)</f>
        <v>0.502</v>
      </c>
      <c r="S19" s="31">
        <f>AVERAGE(I19,M18)</f>
        <v>0.22749999999999998</v>
      </c>
      <c r="T19" s="31">
        <f>AVERAGE(J19,N18)</f>
        <v>0.13550000000000001</v>
      </c>
      <c r="U19" s="31">
        <f>AVERAGE(K19,O18)</f>
        <v>0.24</v>
      </c>
      <c r="V19" s="17">
        <f>Q19*Q18/'Advanced - Road'!$S$33</f>
        <v>99.153848248263685</v>
      </c>
      <c r="W19" s="17">
        <f>W18</f>
        <v>99.157208932575898</v>
      </c>
      <c r="X19" s="17">
        <f t="shared" si="0"/>
        <v>0</v>
      </c>
      <c r="Y19" s="19">
        <f>ROUND(Regression!$B$17+Regression!$B$18*Games!R19+Regression!$B$19*Games!T19+Regression!$B$20*Games!U19+Regression!$B$21*Games!S19+Regression!$B$22*Games!W19,0)</f>
        <v>106</v>
      </c>
      <c r="Z19" s="19">
        <f>-Z18</f>
        <v>-3</v>
      </c>
      <c r="AA19" s="19">
        <f>AA18</f>
        <v>209</v>
      </c>
      <c r="AB19" s="4"/>
      <c r="AC19" s="4"/>
      <c r="AD19" s="4">
        <f t="shared" si="1"/>
        <v>106</v>
      </c>
    </row>
    <row r="20" spans="1:30" x14ac:dyDescent="0.3">
      <c r="A20" s="11" t="s">
        <v>133</v>
      </c>
      <c r="B20" s="14" t="s">
        <v>56</v>
      </c>
      <c r="C20" s="11" t="str">
        <f>VLOOKUP(B20,'Team Lookup'!A:B,2,FALSE)</f>
        <v>Atlanta Hawks</v>
      </c>
      <c r="D20" s="12"/>
      <c r="E20" s="12"/>
      <c r="F20" s="13" t="str">
        <f>B21</f>
        <v>GSW</v>
      </c>
      <c r="G20" s="11" t="str">
        <f>C21</f>
        <v>Golden State Warriors</v>
      </c>
      <c r="H20" s="32">
        <f>VLOOKUP($C20,'Four Factors - Road'!$B:$O,7,FALSE)/100</f>
        <v>0.499</v>
      </c>
      <c r="I20" s="32">
        <f>VLOOKUP($C20,'Four Factors - Road'!$B:$O,8,FALSE)</f>
        <v>0.29299999999999998</v>
      </c>
      <c r="J20" s="32">
        <f>VLOOKUP($C20,'Four Factors - Road'!$B:$O,9,FALSE)/100</f>
        <v>0.157</v>
      </c>
      <c r="K20" s="32">
        <f>VLOOKUP($C20,'Four Factors - Road'!$B:$O,10,FALSE)/100</f>
        <v>0.214</v>
      </c>
      <c r="L20" s="32">
        <f>VLOOKUP($C20,'Four Factors - Road'!$B:$O,11,FALSE)/100</f>
        <v>0.499</v>
      </c>
      <c r="M20" s="32">
        <f>VLOOKUP($C20,'Four Factors - Road'!$B:$O,12,FALSE)</f>
        <v>0.23799999999999999</v>
      </c>
      <c r="N20" s="32">
        <f>VLOOKUP($C20,'Four Factors - Road'!$B:$O,13,FALSE)/100</f>
        <v>0.14699999999999999</v>
      </c>
      <c r="O20" s="32">
        <f>VLOOKUP($C20,'Four Factors - Road'!$B:$O,14,FALSE)/100</f>
        <v>0.23699999999999999</v>
      </c>
      <c r="P20" s="21">
        <f>VLOOKUP($C20,'Advanced - Road'!B:T,18,FALSE)</f>
        <v>100.25</v>
      </c>
      <c r="Q20" s="21">
        <f>(P20+'Advanced - Road'!$S$33)/2</f>
        <v>99.555263459335634</v>
      </c>
      <c r="R20" s="32">
        <f>AVERAGE(H20,L21)</f>
        <v>0.48799999999999999</v>
      </c>
      <c r="S20" s="32">
        <f>AVERAGE(I20,M21)</f>
        <v>0.27349999999999997</v>
      </c>
      <c r="T20" s="32">
        <f>AVERAGE(J20,N21)</f>
        <v>0.14949999999999999</v>
      </c>
      <c r="U20" s="32">
        <f>AVERAGE(K20,O21)</f>
        <v>0.22449999999999998</v>
      </c>
      <c r="V20" s="21">
        <f>Q20*Q21/'Advanced - Home'!$S$33</f>
        <v>101.49703165213541</v>
      </c>
      <c r="W20" s="21">
        <f>AVERAGE(V20:V21)</f>
        <v>101.49359178200025</v>
      </c>
      <c r="X20" s="21">
        <f t="shared" si="0"/>
        <v>0</v>
      </c>
      <c r="Y20" s="23">
        <f>ROUND(Regression!$B$17+Regression!$B$18*Games!R20+Regression!$B$19*Games!T20+Regression!$B$20*Games!U20+Regression!$B$21*Games!S20+Regression!$B$22*Games!W20,0)</f>
        <v>105</v>
      </c>
      <c r="Z20" s="23">
        <f>Y21-Y20</f>
        <v>8</v>
      </c>
      <c r="AA20" s="23">
        <f>Y20+Y21</f>
        <v>218</v>
      </c>
      <c r="AB20" s="22">
        <f>D20-Z20</f>
        <v>-8</v>
      </c>
      <c r="AC20" s="22">
        <f>AA20-E20</f>
        <v>218</v>
      </c>
      <c r="AD20" s="22">
        <f t="shared" si="1"/>
        <v>105</v>
      </c>
    </row>
    <row r="21" spans="1:30" x14ac:dyDescent="0.3">
      <c r="A21" s="11" t="s">
        <v>134</v>
      </c>
      <c r="B21" s="14" t="s">
        <v>55</v>
      </c>
      <c r="C21" s="11" t="str">
        <f>VLOOKUP(B21,'Team Lookup'!A:B,2,FALSE)</f>
        <v>Golden State Warriors</v>
      </c>
      <c r="D21" s="15">
        <f>D20*-1</f>
        <v>0</v>
      </c>
      <c r="E21" s="15">
        <f>E20</f>
        <v>0</v>
      </c>
      <c r="F21" s="11" t="str">
        <f>B20</f>
        <v>ATL</v>
      </c>
      <c r="G21" s="11" t="str">
        <f>C20</f>
        <v>Atlanta Hawks</v>
      </c>
      <c r="H21" s="32">
        <f>VLOOKUP($C21,'Four Factors - Home'!$B:$O,7,FALSE)/100</f>
        <v>0.59099999999999997</v>
      </c>
      <c r="I21" s="32">
        <f>VLOOKUP($C21,'Four Factors - Home'!$B:$O,8,FALSE)</f>
        <v>0.255</v>
      </c>
      <c r="J21" s="32">
        <f>VLOOKUP($C21,'Four Factors - Home'!$B:$O,9,FALSE)/100</f>
        <v>0.14099999999999999</v>
      </c>
      <c r="K21" s="32">
        <f>VLOOKUP($C21,'Four Factors - Home'!$B:$O,10,FALSE)/100</f>
        <v>0.22600000000000001</v>
      </c>
      <c r="L21" s="32">
        <f>VLOOKUP($C21,'Four Factors - Home'!$B:$O,11,FALSE)/100</f>
        <v>0.47700000000000004</v>
      </c>
      <c r="M21" s="32">
        <f>VLOOKUP($C21,'Four Factors - Home'!$B:$O,12,FALSE)</f>
        <v>0.254</v>
      </c>
      <c r="N21" s="32">
        <f>VLOOKUP($C21,'Four Factors - Home'!$B:$O,13,FALSE)/100</f>
        <v>0.14199999999999999</v>
      </c>
      <c r="O21" s="32">
        <f>VLOOKUP($C21,'Four Factors - Home'!$B:$O,14,FALSE)/100</f>
        <v>0.23499999999999999</v>
      </c>
      <c r="P21" s="21">
        <f>VLOOKUP($C21,'Advanced - Home'!B:T,18,FALSE)</f>
        <v>102.71</v>
      </c>
      <c r="Q21" s="21">
        <f>(P21+'Advanced - Home'!$S$33)/2</f>
        <v>100.7819129438717</v>
      </c>
      <c r="R21" s="32">
        <f>AVERAGE(H21,L20)</f>
        <v>0.54499999999999993</v>
      </c>
      <c r="S21" s="32">
        <f>AVERAGE(I21,M20)</f>
        <v>0.2465</v>
      </c>
      <c r="T21" s="32">
        <f>AVERAGE(J21,N20)</f>
        <v>0.14399999999999999</v>
      </c>
      <c r="U21" s="32">
        <f>AVERAGE(K21,O20)</f>
        <v>0.23149999999999998</v>
      </c>
      <c r="V21" s="21">
        <f>Q21*Q20/'Advanced - Road'!$S$33</f>
        <v>101.4901519118651</v>
      </c>
      <c r="W21" s="21">
        <f>W20</f>
        <v>101.49359178200025</v>
      </c>
      <c r="X21" s="21">
        <f t="shared" si="0"/>
        <v>0</v>
      </c>
      <c r="Y21" s="23">
        <f>ROUND(Regression!$B$17+Regression!$B$18*Games!R21+Regression!$B$19*Games!T21+Regression!$B$20*Games!U21+Regression!$B$21*Games!S21+Regression!$B$22*Games!W21,0)</f>
        <v>113</v>
      </c>
      <c r="Z21" s="23">
        <f>-Z20</f>
        <v>-8</v>
      </c>
      <c r="AA21" s="23">
        <f>AA20</f>
        <v>218</v>
      </c>
      <c r="AB21" s="22"/>
      <c r="AC21" s="22"/>
      <c r="AD21" s="22">
        <f t="shared" si="1"/>
        <v>113</v>
      </c>
    </row>
    <row r="22" spans="1:30" x14ac:dyDescent="0.3">
      <c r="A22" t="s">
        <v>133</v>
      </c>
      <c r="B22" s="8" t="s">
        <v>56</v>
      </c>
      <c r="C22" t="str">
        <f>VLOOKUP(B22,'Team Lookup'!A:B,2,FALSE)</f>
        <v>Atlanta Hawks</v>
      </c>
      <c r="D22" s="6"/>
      <c r="E22" s="6"/>
      <c r="F22" s="7" t="str">
        <f>B23</f>
        <v>HOU</v>
      </c>
      <c r="G22" t="str">
        <f>C23</f>
        <v>Houston Rockets</v>
      </c>
      <c r="H22" s="31">
        <f>VLOOKUP($C22,'Four Factors - Road'!$B:$O,7,FALSE)/100</f>
        <v>0.499</v>
      </c>
      <c r="I22" s="31">
        <f>VLOOKUP($C22,'Four Factors - Road'!$B:$O,8,FALSE)</f>
        <v>0.29299999999999998</v>
      </c>
      <c r="J22" s="31">
        <f>VLOOKUP($C22,'Four Factors - Road'!$B:$O,9,FALSE)/100</f>
        <v>0.157</v>
      </c>
      <c r="K22" s="31">
        <f>VLOOKUP($C22,'Four Factors - Road'!$B:$O,10,FALSE)/100</f>
        <v>0.214</v>
      </c>
      <c r="L22" s="31">
        <f>VLOOKUP($C22,'Four Factors - Road'!$B:$O,11,FALSE)/100</f>
        <v>0.499</v>
      </c>
      <c r="M22" s="31">
        <f>VLOOKUP($C22,'Four Factors - Road'!$B:$O,12,FALSE)</f>
        <v>0.23799999999999999</v>
      </c>
      <c r="N22" s="31">
        <f>VLOOKUP($C22,'Four Factors - Road'!$B:$O,13,FALSE)/100</f>
        <v>0.14699999999999999</v>
      </c>
      <c r="O22" s="31">
        <f>VLOOKUP($C22,'Four Factors - Road'!$B:$O,14,FALSE)/100</f>
        <v>0.23699999999999999</v>
      </c>
      <c r="P22" s="17">
        <f>VLOOKUP($C22,'Advanced - Road'!B:T,18,FALSE)</f>
        <v>100.25</v>
      </c>
      <c r="Q22" s="17">
        <f>(P22+'Advanced - Road'!$S$33)/2</f>
        <v>99.555263459335634</v>
      </c>
      <c r="R22" s="31">
        <f>AVERAGE(H22,L23)</f>
        <v>0.504</v>
      </c>
      <c r="S22" s="31">
        <f>AVERAGE(I22,M23)</f>
        <v>0.26449999999999996</v>
      </c>
      <c r="T22" s="31">
        <f>AVERAGE(J22,N23)</f>
        <v>0.1535</v>
      </c>
      <c r="U22" s="31">
        <f>AVERAGE(K22,O23)</f>
        <v>0.22649999999999998</v>
      </c>
      <c r="V22" s="17">
        <f>Q22*Q23/'Advanced - Home'!$S$33</f>
        <v>101.34093181788396</v>
      </c>
      <c r="W22" s="17">
        <f>AVERAGE(V22:V23)</f>
        <v>101.33749723818094</v>
      </c>
      <c r="X22" s="17">
        <f t="shared" si="0"/>
        <v>0</v>
      </c>
      <c r="Y22" s="19">
        <f>ROUND(Regression!$B$17+Regression!$B$18*Games!R22+Regression!$B$19*Games!T22+Regression!$B$20*Games!U22+Regression!$B$21*Games!S22+Regression!$B$22*Games!W22,0)</f>
        <v>106</v>
      </c>
      <c r="Z22" s="19">
        <f>Y23-Y22</f>
        <v>6</v>
      </c>
      <c r="AA22" s="19">
        <f>Y22+Y23</f>
        <v>218</v>
      </c>
      <c r="AB22" s="4">
        <f>D22-Z22</f>
        <v>-6</v>
      </c>
      <c r="AC22" s="4">
        <f>AA22-E22</f>
        <v>218</v>
      </c>
      <c r="AD22" s="4">
        <f t="shared" si="1"/>
        <v>106</v>
      </c>
    </row>
    <row r="23" spans="1:30" x14ac:dyDescent="0.3">
      <c r="A23" t="s">
        <v>134</v>
      </c>
      <c r="B23" s="8" t="s">
        <v>64</v>
      </c>
      <c r="C23" t="str">
        <f>VLOOKUP(B23,'Team Lookup'!A:B,2,FALSE)</f>
        <v>Houston Rockets</v>
      </c>
      <c r="D23" s="9">
        <f>D22*-1</f>
        <v>0</v>
      </c>
      <c r="E23" s="9">
        <f>E22</f>
        <v>0</v>
      </c>
      <c r="F23" t="str">
        <f>B22</f>
        <v>ATL</v>
      </c>
      <c r="G23" t="str">
        <f>C22</f>
        <v>Atlanta Hawks</v>
      </c>
      <c r="H23" s="31">
        <f>VLOOKUP($C23,'Four Factors - Home'!$B:$O,7,FALSE)/100</f>
        <v>0.54799999999999993</v>
      </c>
      <c r="I23" s="31">
        <f>VLOOKUP($C23,'Four Factors - Home'!$B:$O,8,FALSE)</f>
        <v>0.30199999999999999</v>
      </c>
      <c r="J23" s="31">
        <f>VLOOKUP($C23,'Four Factors - Home'!$B:$O,9,FALSE)/100</f>
        <v>0.13900000000000001</v>
      </c>
      <c r="K23" s="31">
        <f>VLOOKUP($C23,'Four Factors - Home'!$B:$O,10,FALSE)/100</f>
        <v>0.252</v>
      </c>
      <c r="L23" s="31">
        <f>VLOOKUP($C23,'Four Factors - Home'!$B:$O,11,FALSE)/100</f>
        <v>0.50900000000000001</v>
      </c>
      <c r="M23" s="31">
        <f>VLOOKUP($C23,'Four Factors - Home'!$B:$O,12,FALSE)</f>
        <v>0.23599999999999999</v>
      </c>
      <c r="N23" s="31">
        <f>VLOOKUP($C23,'Four Factors - Home'!$B:$O,13,FALSE)/100</f>
        <v>0.15</v>
      </c>
      <c r="O23" s="31">
        <f>VLOOKUP($C23,'Four Factors - Home'!$B:$O,14,FALSE)/100</f>
        <v>0.23899999999999999</v>
      </c>
      <c r="P23" s="17">
        <f>VLOOKUP($C23,'Advanced - Home'!B:T,18,FALSE)</f>
        <v>102.4</v>
      </c>
      <c r="Q23" s="17">
        <f>(P23+'Advanced - Home'!$S$33)/2</f>
        <v>100.6269129438717</v>
      </c>
      <c r="R23" s="31">
        <f>AVERAGE(H23,L22)</f>
        <v>0.52349999999999997</v>
      </c>
      <c r="S23" s="31">
        <f>AVERAGE(I23,M22)</f>
        <v>0.27</v>
      </c>
      <c r="T23" s="31">
        <f>AVERAGE(J23,N22)</f>
        <v>0.14300000000000002</v>
      </c>
      <c r="U23" s="31">
        <f>AVERAGE(K23,O22)</f>
        <v>0.2445</v>
      </c>
      <c r="V23" s="17">
        <f>Q23*Q22/'Advanced - Road'!$S$33</f>
        <v>101.33406265847793</v>
      </c>
      <c r="W23" s="17">
        <f>W22</f>
        <v>101.33749723818094</v>
      </c>
      <c r="X23" s="17">
        <f t="shared" si="0"/>
        <v>0</v>
      </c>
      <c r="Y23" s="19">
        <f>ROUND(Regression!$B$17+Regression!$B$18*Games!R23+Regression!$B$19*Games!T23+Regression!$B$20*Games!U23+Regression!$B$21*Games!S23+Regression!$B$22*Games!W23,0)</f>
        <v>112</v>
      </c>
      <c r="Z23" s="19">
        <f>-Z22</f>
        <v>-6</v>
      </c>
      <c r="AA23" s="19">
        <f>AA22</f>
        <v>218</v>
      </c>
      <c r="AB23" s="4"/>
      <c r="AC23" s="4"/>
      <c r="AD23" s="4">
        <f t="shared" si="1"/>
        <v>112</v>
      </c>
    </row>
    <row r="24" spans="1:30" x14ac:dyDescent="0.3">
      <c r="A24" s="11" t="s">
        <v>133</v>
      </c>
      <c r="B24" s="14" t="s">
        <v>56</v>
      </c>
      <c r="C24" s="11" t="str">
        <f>VLOOKUP(B24,'Team Lookup'!A:B,2,FALSE)</f>
        <v>Atlanta Hawks</v>
      </c>
      <c r="D24" s="12"/>
      <c r="E24" s="12"/>
      <c r="F24" s="13" t="str">
        <f>B25</f>
        <v>IND</v>
      </c>
      <c r="G24" s="11" t="str">
        <f>C25</f>
        <v>Indiana Pacers</v>
      </c>
      <c r="H24" s="32">
        <f>VLOOKUP($C24,'Four Factors - Road'!$B:$O,7,FALSE)/100</f>
        <v>0.499</v>
      </c>
      <c r="I24" s="32">
        <f>VLOOKUP($C24,'Four Factors - Road'!$B:$O,8,FALSE)</f>
        <v>0.29299999999999998</v>
      </c>
      <c r="J24" s="32">
        <f>VLOOKUP($C24,'Four Factors - Road'!$B:$O,9,FALSE)/100</f>
        <v>0.157</v>
      </c>
      <c r="K24" s="32">
        <f>VLOOKUP($C24,'Four Factors - Road'!$B:$O,10,FALSE)/100</f>
        <v>0.214</v>
      </c>
      <c r="L24" s="32">
        <f>VLOOKUP($C24,'Four Factors - Road'!$B:$O,11,FALSE)/100</f>
        <v>0.499</v>
      </c>
      <c r="M24" s="32">
        <f>VLOOKUP($C24,'Four Factors - Road'!$B:$O,12,FALSE)</f>
        <v>0.23799999999999999</v>
      </c>
      <c r="N24" s="32">
        <f>VLOOKUP($C24,'Four Factors - Road'!$B:$O,13,FALSE)/100</f>
        <v>0.14699999999999999</v>
      </c>
      <c r="O24" s="32">
        <f>VLOOKUP($C24,'Four Factors - Road'!$B:$O,14,FALSE)/100</f>
        <v>0.23699999999999999</v>
      </c>
      <c r="P24" s="21">
        <f>VLOOKUP($C24,'Advanced - Road'!B:T,18,FALSE)</f>
        <v>100.25</v>
      </c>
      <c r="Q24" s="21">
        <f>(P24+'Advanced - Road'!$S$33)/2</f>
        <v>99.555263459335634</v>
      </c>
      <c r="R24" s="32">
        <f>AVERAGE(H24,L25)</f>
        <v>0.498</v>
      </c>
      <c r="S24" s="32">
        <f>AVERAGE(I24,M25)</f>
        <v>0.28700000000000003</v>
      </c>
      <c r="T24" s="32">
        <f>AVERAGE(J24,N25)</f>
        <v>0.1535</v>
      </c>
      <c r="U24" s="32">
        <f>AVERAGE(K24,O25)</f>
        <v>0.22649999999999998</v>
      </c>
      <c r="V24" s="21">
        <f>Q24*Q25/'Advanced - Home'!$S$33</f>
        <v>99.452627371294028</v>
      </c>
      <c r="W24" s="21">
        <f>AVERAGE(V24:V25)</f>
        <v>99.449256788753956</v>
      </c>
      <c r="X24" s="21">
        <f t="shared" si="0"/>
        <v>0</v>
      </c>
      <c r="Y24" s="23">
        <f>ROUND(Regression!$B$17+Regression!$B$18*Games!R24+Regression!$B$19*Games!T24+Regression!$B$20*Games!U24+Regression!$B$21*Games!S24+Regression!$B$22*Games!W24,0)</f>
        <v>104</v>
      </c>
      <c r="Z24" s="23">
        <f>Y25-Y24</f>
        <v>2</v>
      </c>
      <c r="AA24" s="23">
        <f>Y24+Y25</f>
        <v>210</v>
      </c>
      <c r="AB24" s="22">
        <f>D24-Z24</f>
        <v>-2</v>
      </c>
      <c r="AC24" s="22">
        <f>AA24-E24</f>
        <v>210</v>
      </c>
      <c r="AD24" s="22">
        <f t="shared" si="1"/>
        <v>104</v>
      </c>
    </row>
    <row r="25" spans="1:30" x14ac:dyDescent="0.3">
      <c r="A25" s="11" t="s">
        <v>134</v>
      </c>
      <c r="B25" s="14" t="s">
        <v>65</v>
      </c>
      <c r="C25" s="11" t="str">
        <f>VLOOKUP(B25,'Team Lookup'!A:B,2,FALSE)</f>
        <v>Indiana Pacers</v>
      </c>
      <c r="D25" s="15">
        <f>D24*-1</f>
        <v>0</v>
      </c>
      <c r="E25" s="15">
        <f>E24</f>
        <v>0</v>
      </c>
      <c r="F25" s="11" t="str">
        <f>B24</f>
        <v>ATL</v>
      </c>
      <c r="G25" s="11" t="str">
        <f>C24</f>
        <v>Atlanta Hawks</v>
      </c>
      <c r="H25" s="32">
        <f>VLOOKUP($C25,'Four Factors - Home'!$B:$O,7,FALSE)/100</f>
        <v>0.52400000000000002</v>
      </c>
      <c r="I25" s="32">
        <f>VLOOKUP($C25,'Four Factors - Home'!$B:$O,8,FALSE)</f>
        <v>0.251</v>
      </c>
      <c r="J25" s="32">
        <f>VLOOKUP($C25,'Four Factors - Home'!$B:$O,9,FALSE)/100</f>
        <v>0.13200000000000001</v>
      </c>
      <c r="K25" s="32">
        <f>VLOOKUP($C25,'Four Factors - Home'!$B:$O,10,FALSE)/100</f>
        <v>0.19600000000000001</v>
      </c>
      <c r="L25" s="32">
        <f>VLOOKUP($C25,'Four Factors - Home'!$B:$O,11,FALSE)/100</f>
        <v>0.49700000000000005</v>
      </c>
      <c r="M25" s="32">
        <f>VLOOKUP($C25,'Four Factors - Home'!$B:$O,12,FALSE)</f>
        <v>0.28100000000000003</v>
      </c>
      <c r="N25" s="32">
        <f>VLOOKUP($C25,'Four Factors - Home'!$B:$O,13,FALSE)/100</f>
        <v>0.15</v>
      </c>
      <c r="O25" s="32">
        <f>VLOOKUP($C25,'Four Factors - Home'!$B:$O,14,FALSE)/100</f>
        <v>0.23899999999999999</v>
      </c>
      <c r="P25" s="21">
        <f>VLOOKUP($C25,'Advanced - Home'!B:T,18,FALSE)</f>
        <v>98.65</v>
      </c>
      <c r="Q25" s="21">
        <f>(P25+'Advanced - Home'!$S$33)/2</f>
        <v>98.751912943871702</v>
      </c>
      <c r="R25" s="32">
        <f>AVERAGE(H25,L24)</f>
        <v>0.51150000000000007</v>
      </c>
      <c r="S25" s="32">
        <f>AVERAGE(I25,M24)</f>
        <v>0.2445</v>
      </c>
      <c r="T25" s="32">
        <f>AVERAGE(J25,N24)</f>
        <v>0.13950000000000001</v>
      </c>
      <c r="U25" s="32">
        <f>AVERAGE(K25,O24)</f>
        <v>0.2165</v>
      </c>
      <c r="V25" s="21">
        <f>Q25*Q24/'Advanced - Road'!$S$33</f>
        <v>99.445886206213871</v>
      </c>
      <c r="W25" s="21">
        <f>W24</f>
        <v>99.449256788753956</v>
      </c>
      <c r="X25" s="21">
        <f t="shared" si="0"/>
        <v>0</v>
      </c>
      <c r="Y25" s="23">
        <f>ROUND(Regression!$B$17+Regression!$B$18*Games!R25+Regression!$B$19*Games!T25+Regression!$B$20*Games!U25+Regression!$B$21*Games!S25+Regression!$B$22*Games!W25,0)</f>
        <v>106</v>
      </c>
      <c r="Z25" s="23">
        <f>-Z24</f>
        <v>-2</v>
      </c>
      <c r="AA25" s="23">
        <f>AA24</f>
        <v>210</v>
      </c>
      <c r="AB25" s="22"/>
      <c r="AC25" s="22"/>
      <c r="AD25" s="22">
        <f t="shared" si="1"/>
        <v>106</v>
      </c>
    </row>
    <row r="26" spans="1:30" x14ac:dyDescent="0.3">
      <c r="A26" t="s">
        <v>133</v>
      </c>
      <c r="B26" s="8" t="s">
        <v>56</v>
      </c>
      <c r="C26" t="str">
        <f>VLOOKUP(B26,'Team Lookup'!A:B,2,FALSE)</f>
        <v>Atlanta Hawks</v>
      </c>
      <c r="D26" s="6"/>
      <c r="E26" s="6"/>
      <c r="F26" s="7" t="str">
        <f>B27</f>
        <v>LAC</v>
      </c>
      <c r="G26" t="str">
        <f>C27</f>
        <v>LA Clippers</v>
      </c>
      <c r="H26" s="31">
        <f>VLOOKUP($C26,'Four Factors - Road'!$B:$O,7,FALSE)/100</f>
        <v>0.499</v>
      </c>
      <c r="I26" s="31">
        <f>VLOOKUP($C26,'Four Factors - Road'!$B:$O,8,FALSE)</f>
        <v>0.29299999999999998</v>
      </c>
      <c r="J26" s="31">
        <f>VLOOKUP($C26,'Four Factors - Road'!$B:$O,9,FALSE)/100</f>
        <v>0.157</v>
      </c>
      <c r="K26" s="31">
        <f>VLOOKUP($C26,'Four Factors - Road'!$B:$O,10,FALSE)/100</f>
        <v>0.214</v>
      </c>
      <c r="L26" s="31">
        <f>VLOOKUP($C26,'Four Factors - Road'!$B:$O,11,FALSE)/100</f>
        <v>0.499</v>
      </c>
      <c r="M26" s="31">
        <f>VLOOKUP($C26,'Four Factors - Road'!$B:$O,12,FALSE)</f>
        <v>0.23799999999999999</v>
      </c>
      <c r="N26" s="31">
        <f>VLOOKUP($C26,'Four Factors - Road'!$B:$O,13,FALSE)/100</f>
        <v>0.14699999999999999</v>
      </c>
      <c r="O26" s="31">
        <f>VLOOKUP($C26,'Four Factors - Road'!$B:$O,14,FALSE)/100</f>
        <v>0.23699999999999999</v>
      </c>
      <c r="P26" s="17">
        <f>VLOOKUP($C26,'Advanced - Road'!B:T,18,FALSE)</f>
        <v>100.25</v>
      </c>
      <c r="Q26" s="17">
        <f>(P26+'Advanced - Road'!$S$33)/2</f>
        <v>99.555263459335634</v>
      </c>
      <c r="R26" s="31">
        <f>AVERAGE(H26,L27)</f>
        <v>0.49099999999999999</v>
      </c>
      <c r="S26" s="31">
        <f>AVERAGE(I26,M27)</f>
        <v>0.28349999999999997</v>
      </c>
      <c r="T26" s="31">
        <f>AVERAGE(J26,N27)</f>
        <v>0.1535</v>
      </c>
      <c r="U26" s="31">
        <f>AVERAGE(K26,O27)</f>
        <v>0.22949999999999998</v>
      </c>
      <c r="V26" s="17">
        <f>Q26*Q27/'Advanced - Home'!$S$33</f>
        <v>99.412343543100107</v>
      </c>
      <c r="W26" s="17">
        <f>AVERAGE(V26:V27)</f>
        <v>99.408974325832844</v>
      </c>
      <c r="X26" s="17">
        <f t="shared" si="0"/>
        <v>0</v>
      </c>
      <c r="Y26" s="19">
        <f>ROUND(Regression!$B$17+Regression!$B$18*Games!R26+Regression!$B$19*Games!T26+Regression!$B$20*Games!U26+Regression!$B$21*Games!S26+Regression!$B$22*Games!W26,0)</f>
        <v>103</v>
      </c>
      <c r="Z26" s="19">
        <f>Y27-Y26</f>
        <v>5</v>
      </c>
      <c r="AA26" s="19">
        <f>Y26+Y27</f>
        <v>211</v>
      </c>
      <c r="AB26" s="4">
        <f>D26-Z26</f>
        <v>-5</v>
      </c>
      <c r="AC26" s="4">
        <f>AA26-E26</f>
        <v>211</v>
      </c>
      <c r="AD26" s="4">
        <f t="shared" si="1"/>
        <v>103</v>
      </c>
    </row>
    <row r="27" spans="1:30" x14ac:dyDescent="0.3">
      <c r="A27" t="s">
        <v>134</v>
      </c>
      <c r="B27" s="8" t="s">
        <v>66</v>
      </c>
      <c r="C27" t="str">
        <f>VLOOKUP(B27,'Team Lookup'!A:B,2,FALSE)</f>
        <v>LA Clippers</v>
      </c>
      <c r="D27" s="9">
        <f>D26*-1</f>
        <v>0</v>
      </c>
      <c r="E27" s="9">
        <f>E26</f>
        <v>0</v>
      </c>
      <c r="F27" t="str">
        <f>B26</f>
        <v>ATL</v>
      </c>
      <c r="G27" t="str">
        <f>C26</f>
        <v>Atlanta Hawks</v>
      </c>
      <c r="H27" s="31">
        <f>VLOOKUP($C27,'Four Factors - Home'!$B:$O,7,FALSE)/100</f>
        <v>0.54100000000000004</v>
      </c>
      <c r="I27" s="31">
        <f>VLOOKUP($C27,'Four Factors - Home'!$B:$O,8,FALSE)</f>
        <v>0.3</v>
      </c>
      <c r="J27" s="31">
        <f>VLOOKUP($C27,'Four Factors - Home'!$B:$O,9,FALSE)/100</f>
        <v>0.14099999999999999</v>
      </c>
      <c r="K27" s="31">
        <f>VLOOKUP($C27,'Four Factors - Home'!$B:$O,10,FALSE)/100</f>
        <v>0.22</v>
      </c>
      <c r="L27" s="31">
        <f>VLOOKUP($C27,'Four Factors - Home'!$B:$O,11,FALSE)/100</f>
        <v>0.48299999999999998</v>
      </c>
      <c r="M27" s="31">
        <f>VLOOKUP($C27,'Four Factors - Home'!$B:$O,12,FALSE)</f>
        <v>0.27400000000000002</v>
      </c>
      <c r="N27" s="31">
        <f>VLOOKUP($C27,'Four Factors - Home'!$B:$O,13,FALSE)/100</f>
        <v>0.15</v>
      </c>
      <c r="O27" s="31">
        <f>VLOOKUP($C27,'Four Factors - Home'!$B:$O,14,FALSE)/100</f>
        <v>0.245</v>
      </c>
      <c r="P27" s="17">
        <f>VLOOKUP($C27,'Advanced - Home'!B:T,18,FALSE)</f>
        <v>98.57</v>
      </c>
      <c r="Q27" s="17">
        <f>(P27+'Advanced - Home'!$S$33)/2</f>
        <v>98.71191294387171</v>
      </c>
      <c r="R27" s="31">
        <f>AVERAGE(H27,L26)</f>
        <v>0.52</v>
      </c>
      <c r="S27" s="31">
        <f>AVERAGE(I27,M26)</f>
        <v>0.26900000000000002</v>
      </c>
      <c r="T27" s="31">
        <f>AVERAGE(J27,N26)</f>
        <v>0.14399999999999999</v>
      </c>
      <c r="U27" s="31">
        <f>AVERAGE(K27,O26)</f>
        <v>0.22849999999999998</v>
      </c>
      <c r="V27" s="17">
        <f>Q27*Q26/'Advanced - Road'!$S$33</f>
        <v>99.405605108565567</v>
      </c>
      <c r="W27" s="17">
        <f>W26</f>
        <v>99.408974325832844</v>
      </c>
      <c r="X27" s="17">
        <f t="shared" si="0"/>
        <v>0</v>
      </c>
      <c r="Y27" s="19">
        <f>ROUND(Regression!$B$17+Regression!$B$18*Games!R27+Regression!$B$19*Games!T27+Regression!$B$20*Games!U27+Regression!$B$21*Games!S27+Regression!$B$22*Games!W27,0)</f>
        <v>108</v>
      </c>
      <c r="Z27" s="19">
        <f>-Z26</f>
        <v>-5</v>
      </c>
      <c r="AA27" s="19">
        <f>AA26</f>
        <v>211</v>
      </c>
      <c r="AB27" s="4"/>
      <c r="AC27" s="4"/>
      <c r="AD27" s="4">
        <f t="shared" si="1"/>
        <v>108</v>
      </c>
    </row>
    <row r="28" spans="1:30" x14ac:dyDescent="0.3">
      <c r="A28" s="11" t="s">
        <v>133</v>
      </c>
      <c r="B28" s="14" t="s">
        <v>56</v>
      </c>
      <c r="C28" s="11" t="str">
        <f>VLOOKUP(B28,'Team Lookup'!A:B,2,FALSE)</f>
        <v>Atlanta Hawks</v>
      </c>
      <c r="D28" s="12"/>
      <c r="E28" s="12"/>
      <c r="F28" s="13" t="str">
        <f>B29</f>
        <v>LAL</v>
      </c>
      <c r="G28" s="11" t="str">
        <f>C29</f>
        <v>Los Angeles Lakers</v>
      </c>
      <c r="H28" s="32">
        <f>VLOOKUP($C28,'Four Factors - Road'!$B:$O,7,FALSE)/100</f>
        <v>0.499</v>
      </c>
      <c r="I28" s="32">
        <f>VLOOKUP($C28,'Four Factors - Road'!$B:$O,8,FALSE)</f>
        <v>0.29299999999999998</v>
      </c>
      <c r="J28" s="32">
        <f>VLOOKUP($C28,'Four Factors - Road'!$B:$O,9,FALSE)/100</f>
        <v>0.157</v>
      </c>
      <c r="K28" s="32">
        <f>VLOOKUP($C28,'Four Factors - Road'!$B:$O,10,FALSE)/100</f>
        <v>0.214</v>
      </c>
      <c r="L28" s="32">
        <f>VLOOKUP($C28,'Four Factors - Road'!$B:$O,11,FALSE)/100</f>
        <v>0.499</v>
      </c>
      <c r="M28" s="32">
        <f>VLOOKUP($C28,'Four Factors - Road'!$B:$O,12,FALSE)</f>
        <v>0.23799999999999999</v>
      </c>
      <c r="N28" s="32">
        <f>VLOOKUP($C28,'Four Factors - Road'!$B:$O,13,FALSE)/100</f>
        <v>0.14699999999999999</v>
      </c>
      <c r="O28" s="32">
        <f>VLOOKUP($C28,'Four Factors - Road'!$B:$O,14,FALSE)/100</f>
        <v>0.23699999999999999</v>
      </c>
      <c r="P28" s="21">
        <f>VLOOKUP($C28,'Advanced - Road'!B:T,18,FALSE)</f>
        <v>100.25</v>
      </c>
      <c r="Q28" s="21">
        <f>(P28+'Advanced - Road'!$S$33)/2</f>
        <v>99.555263459335634</v>
      </c>
      <c r="R28" s="32">
        <f>AVERAGE(H28,L29)</f>
        <v>0.51500000000000001</v>
      </c>
      <c r="S28" s="32">
        <f>AVERAGE(I28,M29)</f>
        <v>0.28000000000000003</v>
      </c>
      <c r="T28" s="32">
        <f>AVERAGE(J28,N29)</f>
        <v>0.151</v>
      </c>
      <c r="U28" s="32">
        <f>AVERAGE(K28,O29)</f>
        <v>0.2225</v>
      </c>
      <c r="V28" s="21">
        <f>Q28*Q29/'Advanced - Home'!$S$33</f>
        <v>100.22305558550275</v>
      </c>
      <c r="W28" s="21">
        <f>AVERAGE(V28:V29)</f>
        <v>100.21965889212019</v>
      </c>
      <c r="X28" s="21">
        <f t="shared" si="0"/>
        <v>0</v>
      </c>
      <c r="Y28" s="23">
        <f>ROUND(Regression!$B$17+Regression!$B$18*Games!R28+Regression!$B$19*Games!T28+Regression!$B$20*Games!U28+Regression!$B$21*Games!S28+Regression!$B$22*Games!W28,0)</f>
        <v>108</v>
      </c>
      <c r="Z28" s="23">
        <f>Y29-Y28</f>
        <v>0</v>
      </c>
      <c r="AA28" s="23">
        <f>Y28+Y29</f>
        <v>216</v>
      </c>
      <c r="AB28" s="22">
        <f>D28-Z28</f>
        <v>0</v>
      </c>
      <c r="AC28" s="22">
        <f>AA28-E28</f>
        <v>216</v>
      </c>
      <c r="AD28" s="22">
        <f t="shared" si="1"/>
        <v>108</v>
      </c>
    </row>
    <row r="29" spans="1:30" x14ac:dyDescent="0.3">
      <c r="A29" s="11" t="s">
        <v>134</v>
      </c>
      <c r="B29" s="14" t="s">
        <v>67</v>
      </c>
      <c r="C29" s="11" t="str">
        <f>VLOOKUP(B29,'Team Lookup'!A:B,2,FALSE)</f>
        <v>Los Angeles Lakers</v>
      </c>
      <c r="D29" s="15">
        <f>D28*-1</f>
        <v>0</v>
      </c>
      <c r="E29" s="15">
        <f>E28</f>
        <v>0</v>
      </c>
      <c r="F29" s="11" t="str">
        <f>B28</f>
        <v>ATL</v>
      </c>
      <c r="G29" s="11" t="str">
        <f>C28</f>
        <v>Atlanta Hawks</v>
      </c>
      <c r="H29" s="32">
        <f>VLOOKUP($C29,'Four Factors - Home'!$B:$O,7,FALSE)/100</f>
        <v>0.51600000000000001</v>
      </c>
      <c r="I29" s="32">
        <f>VLOOKUP($C29,'Four Factors - Home'!$B:$O,8,FALSE)</f>
        <v>0.27200000000000002</v>
      </c>
      <c r="J29" s="32">
        <f>VLOOKUP($C29,'Four Factors - Home'!$B:$O,9,FALSE)/100</f>
        <v>0.14300000000000002</v>
      </c>
      <c r="K29" s="32">
        <f>VLOOKUP($C29,'Four Factors - Home'!$B:$O,10,FALSE)/100</f>
        <v>0.27300000000000002</v>
      </c>
      <c r="L29" s="32">
        <f>VLOOKUP($C29,'Four Factors - Home'!$B:$O,11,FALSE)/100</f>
        <v>0.53100000000000003</v>
      </c>
      <c r="M29" s="32">
        <f>VLOOKUP($C29,'Four Factors - Home'!$B:$O,12,FALSE)</f>
        <v>0.26700000000000002</v>
      </c>
      <c r="N29" s="32">
        <f>VLOOKUP($C29,'Four Factors - Home'!$B:$O,13,FALSE)/100</f>
        <v>0.14499999999999999</v>
      </c>
      <c r="O29" s="32">
        <f>VLOOKUP($C29,'Four Factors - Home'!$B:$O,14,FALSE)/100</f>
        <v>0.23100000000000001</v>
      </c>
      <c r="P29" s="21">
        <f>VLOOKUP($C29,'Advanced - Home'!B:T,18,FALSE)</f>
        <v>100.18</v>
      </c>
      <c r="Q29" s="21">
        <f>(P29+'Advanced - Home'!$S$33)/2</f>
        <v>99.516912943871716</v>
      </c>
      <c r="R29" s="32">
        <f>AVERAGE(H29,L28)</f>
        <v>0.50750000000000006</v>
      </c>
      <c r="S29" s="32">
        <f>AVERAGE(I29,M28)</f>
        <v>0.255</v>
      </c>
      <c r="T29" s="32">
        <f>AVERAGE(J29,N28)</f>
        <v>0.14500000000000002</v>
      </c>
      <c r="U29" s="32">
        <f>AVERAGE(K29,O28)</f>
        <v>0.255</v>
      </c>
      <c r="V29" s="21">
        <f>Q29*Q28/'Advanced - Road'!$S$33</f>
        <v>100.21626219873764</v>
      </c>
      <c r="W29" s="21">
        <f>W28</f>
        <v>100.21965889212019</v>
      </c>
      <c r="X29" s="21">
        <f t="shared" si="0"/>
        <v>0</v>
      </c>
      <c r="Y29" s="23">
        <f>ROUND(Regression!$B$17+Regression!$B$18*Games!R29+Regression!$B$19*Games!T29+Regression!$B$20*Games!U29+Regression!$B$21*Games!S29+Regression!$B$22*Games!W29,0)</f>
        <v>108</v>
      </c>
      <c r="Z29" s="23">
        <f>-Z28</f>
        <v>0</v>
      </c>
      <c r="AA29" s="23">
        <f>AA28</f>
        <v>216</v>
      </c>
      <c r="AB29" s="22"/>
      <c r="AC29" s="22"/>
      <c r="AD29" s="22">
        <f t="shared" si="1"/>
        <v>108</v>
      </c>
    </row>
    <row r="30" spans="1:30" x14ac:dyDescent="0.3">
      <c r="A30" t="s">
        <v>133</v>
      </c>
      <c r="B30" s="5" t="s">
        <v>56</v>
      </c>
      <c r="C30" t="str">
        <f>VLOOKUP(B30,'Team Lookup'!A:B,2,FALSE)</f>
        <v>Atlanta Hawks</v>
      </c>
      <c r="D30" s="6"/>
      <c r="E30" s="6"/>
      <c r="F30" s="7" t="str">
        <f>B31</f>
        <v>MEM</v>
      </c>
      <c r="G30" t="str">
        <f t="shared" ref="G30" si="2">C31</f>
        <v>Memphis Grizzlies</v>
      </c>
      <c r="H30" s="31">
        <f>VLOOKUP($C30,'Four Factors - Road'!$B:$O,7,FALSE)/100</f>
        <v>0.499</v>
      </c>
      <c r="I30" s="31">
        <f>VLOOKUP($C30,'Four Factors - Road'!$B:$O,8,FALSE)</f>
        <v>0.29299999999999998</v>
      </c>
      <c r="J30" s="31">
        <f>VLOOKUP($C30,'Four Factors - Road'!$B:$O,9,FALSE)/100</f>
        <v>0.157</v>
      </c>
      <c r="K30" s="31">
        <f>VLOOKUP($C30,'Four Factors - Road'!$B:$O,10,FALSE)/100</f>
        <v>0.214</v>
      </c>
      <c r="L30" s="31">
        <f>VLOOKUP($C30,'Four Factors - Road'!$B:$O,11,FALSE)/100</f>
        <v>0.499</v>
      </c>
      <c r="M30" s="31">
        <f>VLOOKUP($C30,'Four Factors - Road'!$B:$O,12,FALSE)</f>
        <v>0.23799999999999999</v>
      </c>
      <c r="N30" s="31">
        <f>VLOOKUP($C30,'Four Factors - Road'!$B:$O,13,FALSE)/100</f>
        <v>0.14699999999999999</v>
      </c>
      <c r="O30" s="31">
        <f>VLOOKUP($C30,'Four Factors - Road'!$B:$O,14,FALSE)/100</f>
        <v>0.23699999999999999</v>
      </c>
      <c r="P30" s="17">
        <f>VLOOKUP($C30,'Advanced - Road'!B:T,18,FALSE)</f>
        <v>100.25</v>
      </c>
      <c r="Q30" s="17">
        <f>(P30+'Advanced - Road'!$S$33)/2</f>
        <v>99.555263459335634</v>
      </c>
      <c r="R30" s="31">
        <f t="shared" ref="R30" si="3">AVERAGE(H30,L31)</f>
        <v>0.48649999999999999</v>
      </c>
      <c r="S30" s="31">
        <f t="shared" ref="S30" si="4">AVERAGE(I30,M31)</f>
        <v>0.32350000000000001</v>
      </c>
      <c r="T30" s="31">
        <f t="shared" ref="T30" si="5">AVERAGE(J30,N31)</f>
        <v>0.1545</v>
      </c>
      <c r="U30" s="31">
        <f t="shared" ref="U30" si="6">AVERAGE(K30,O31)</f>
        <v>0.21250000000000002</v>
      </c>
      <c r="V30" s="17">
        <f>Q30*Q31/'Advanced - Home'!$S$33</f>
        <v>98.037657905982613</v>
      </c>
      <c r="W30" s="17">
        <f t="shared" ref="W30" si="7">AVERAGE(V30:V31)</f>
        <v>98.034335278649962</v>
      </c>
      <c r="X30" s="17">
        <f t="shared" ref="X30:X93" si="8">E30/2-D30/2</f>
        <v>0</v>
      </c>
      <c r="Y30" s="19">
        <f>ROUND(Regression!$B$17+Regression!$B$18*Games!R30+Regression!$B$19*Games!T30+Regression!$B$20*Games!U30+Regression!$B$21*Games!S30+Regression!$B$22*Games!W30,0)</f>
        <v>102</v>
      </c>
      <c r="Z30" s="19">
        <f t="shared" ref="Z30" si="9">Y31-Y30</f>
        <v>0</v>
      </c>
      <c r="AA30" s="19">
        <f t="shared" ref="AA30" si="10">Y30+Y31</f>
        <v>204</v>
      </c>
      <c r="AB30" s="4">
        <f t="shared" ref="AB30" si="11">D30-Z30</f>
        <v>0</v>
      </c>
      <c r="AC30" s="4">
        <f t="shared" ref="AC30" si="12">AA30-E30</f>
        <v>204</v>
      </c>
      <c r="AD30" s="4">
        <f t="shared" ref="AD30:AD93" si="13">Y30-X30</f>
        <v>102</v>
      </c>
    </row>
    <row r="31" spans="1:30" x14ac:dyDescent="0.3">
      <c r="A31" t="s">
        <v>134</v>
      </c>
      <c r="B31" s="8" t="s">
        <v>68</v>
      </c>
      <c r="C31" t="str">
        <f>VLOOKUP(B31,'Team Lookup'!A:B,2,FALSE)</f>
        <v>Memphis Grizzlies</v>
      </c>
      <c r="D31" s="9">
        <f t="shared" ref="D31" si="14">D30*-1</f>
        <v>0</v>
      </c>
      <c r="E31" s="9">
        <f t="shared" ref="E31" si="15">E30</f>
        <v>0</v>
      </c>
      <c r="F31" t="str">
        <f>B30</f>
        <v>ATL</v>
      </c>
      <c r="G31" t="str">
        <f t="shared" ref="G31" si="16">C30</f>
        <v>Atlanta Hawks</v>
      </c>
      <c r="H31" s="31">
        <f>VLOOKUP($C31,'Four Factors - Home'!$B:$O,7,FALSE)/100</f>
        <v>0.46299999999999997</v>
      </c>
      <c r="I31" s="31">
        <f>VLOOKUP($C31,'Four Factors - Home'!$B:$O,8,FALSE)</f>
        <v>0.29599999999999999</v>
      </c>
      <c r="J31" s="31">
        <f>VLOOKUP($C31,'Four Factors - Home'!$B:$O,9,FALSE)/100</f>
        <v>0.14400000000000002</v>
      </c>
      <c r="K31" s="31">
        <f>VLOOKUP($C31,'Four Factors - Home'!$B:$O,10,FALSE)/100</f>
        <v>0.27300000000000002</v>
      </c>
      <c r="L31" s="31">
        <f>VLOOKUP($C31,'Four Factors - Home'!$B:$O,11,FALSE)/100</f>
        <v>0.47399999999999998</v>
      </c>
      <c r="M31" s="31">
        <f>VLOOKUP($C31,'Four Factors - Home'!$B:$O,12,FALSE)</f>
        <v>0.35399999999999998</v>
      </c>
      <c r="N31" s="31">
        <f>VLOOKUP($C31,'Four Factors - Home'!$B:$O,13,FALSE)/100</f>
        <v>0.152</v>
      </c>
      <c r="O31" s="31">
        <f>VLOOKUP($C31,'Four Factors - Home'!$B:$O,14,FALSE)/100</f>
        <v>0.21100000000000002</v>
      </c>
      <c r="P31" s="17">
        <f>VLOOKUP($C31,'Advanced - Home'!B:T,18,FALSE)</f>
        <v>95.84</v>
      </c>
      <c r="Q31" s="17">
        <f>(P31+'Advanced - Home'!$S$33)/2</f>
        <v>97.3469129438717</v>
      </c>
      <c r="R31" s="31">
        <f t="shared" ref="R31" si="17">AVERAGE(H31,L30)</f>
        <v>0.48099999999999998</v>
      </c>
      <c r="S31" s="31">
        <f t="shared" ref="S31" si="18">AVERAGE(I31,M30)</f>
        <v>0.26700000000000002</v>
      </c>
      <c r="T31" s="31">
        <f t="shared" ref="T31" si="19">AVERAGE(J31,N30)</f>
        <v>0.14550000000000002</v>
      </c>
      <c r="U31" s="31">
        <f t="shared" ref="U31" si="20">AVERAGE(K31,O30)</f>
        <v>0.255</v>
      </c>
      <c r="V31" s="17">
        <f>Q31*Q30/'Advanced - Road'!$S$33</f>
        <v>98.031012651317297</v>
      </c>
      <c r="W31" s="17">
        <f t="shared" ref="W31" si="21">W30</f>
        <v>98.034335278649962</v>
      </c>
      <c r="X31" s="17">
        <f t="shared" si="8"/>
        <v>0</v>
      </c>
      <c r="Y31" s="19">
        <f>ROUND(Regression!$B$17+Regression!$B$18*Games!R31+Regression!$B$19*Games!T31+Regression!$B$20*Games!U31+Regression!$B$21*Games!S31+Regression!$B$22*Games!W31,0)</f>
        <v>102</v>
      </c>
      <c r="Z31" s="19">
        <f t="shared" ref="Z31" si="22">-Z30</f>
        <v>0</v>
      </c>
      <c r="AA31" s="19">
        <f t="shared" ref="AA31" si="23">AA30</f>
        <v>204</v>
      </c>
      <c r="AB31" s="4"/>
      <c r="AC31" s="4"/>
      <c r="AD31" s="4">
        <f t="shared" si="13"/>
        <v>102</v>
      </c>
    </row>
    <row r="32" spans="1:30" x14ac:dyDescent="0.3">
      <c r="A32" s="11" t="s">
        <v>133</v>
      </c>
      <c r="B32" s="10" t="s">
        <v>56</v>
      </c>
      <c r="C32" s="11" t="str">
        <f>VLOOKUP(B32,'Team Lookup'!A:B,2,FALSE)</f>
        <v>Atlanta Hawks</v>
      </c>
      <c r="D32" s="12"/>
      <c r="E32" s="12"/>
      <c r="F32" s="13" t="str">
        <f>B33</f>
        <v>MIA</v>
      </c>
      <c r="G32" s="11" t="str">
        <f t="shared" ref="G32" si="24">C33</f>
        <v>Miami Heat</v>
      </c>
      <c r="H32" s="32">
        <f>VLOOKUP($C32,'Four Factors - Road'!$B:$O,7,FALSE)/100</f>
        <v>0.499</v>
      </c>
      <c r="I32" s="32">
        <f>VLOOKUP($C32,'Four Factors - Road'!$B:$O,8,FALSE)</f>
        <v>0.29299999999999998</v>
      </c>
      <c r="J32" s="32">
        <f>VLOOKUP($C32,'Four Factors - Road'!$B:$O,9,FALSE)/100</f>
        <v>0.157</v>
      </c>
      <c r="K32" s="32">
        <f>VLOOKUP($C32,'Four Factors - Road'!$B:$O,10,FALSE)/100</f>
        <v>0.214</v>
      </c>
      <c r="L32" s="32">
        <f>VLOOKUP($C32,'Four Factors - Road'!$B:$O,11,FALSE)/100</f>
        <v>0.499</v>
      </c>
      <c r="M32" s="32">
        <f>VLOOKUP($C32,'Four Factors - Road'!$B:$O,12,FALSE)</f>
        <v>0.23799999999999999</v>
      </c>
      <c r="N32" s="32">
        <f>VLOOKUP($C32,'Four Factors - Road'!$B:$O,13,FALSE)/100</f>
        <v>0.14699999999999999</v>
      </c>
      <c r="O32" s="32">
        <f>VLOOKUP($C32,'Four Factors - Road'!$B:$O,14,FALSE)/100</f>
        <v>0.23699999999999999</v>
      </c>
      <c r="P32" s="21">
        <f>VLOOKUP($C32,'Advanced - Road'!B:T,18,FALSE)</f>
        <v>100.25</v>
      </c>
      <c r="Q32" s="21">
        <f>(P32+'Advanced - Road'!$S$33)/2</f>
        <v>99.555263459335634</v>
      </c>
      <c r="R32" s="32">
        <f t="shared" ref="R32" si="25">AVERAGE(H32,L33)</f>
        <v>0.49349999999999999</v>
      </c>
      <c r="S32" s="32">
        <f t="shared" ref="S32" si="26">AVERAGE(I32,M33)</f>
        <v>0.27749999999999997</v>
      </c>
      <c r="T32" s="32">
        <f t="shared" ref="T32" si="27">AVERAGE(J32,N33)</f>
        <v>0.14400000000000002</v>
      </c>
      <c r="U32" s="32">
        <f t="shared" ref="U32" si="28">AVERAGE(K32,O33)</f>
        <v>0.2185</v>
      </c>
      <c r="V32" s="21">
        <f>Q32*Q33/'Advanced - Home'!$S$33</f>
        <v>99.281421101469874</v>
      </c>
      <c r="W32" s="21">
        <f t="shared" ref="W32" si="29">AVERAGE(V32:V33)</f>
        <v>99.278056321339236</v>
      </c>
      <c r="X32" s="21">
        <f t="shared" si="8"/>
        <v>0</v>
      </c>
      <c r="Y32" s="23">
        <f>ROUND(Regression!$B$17+Regression!$B$18*Games!R32+Regression!$B$19*Games!T32+Regression!$B$20*Games!U32+Regression!$B$21*Games!S32+Regression!$B$22*Games!W32,0)</f>
        <v>104</v>
      </c>
      <c r="Z32" s="23">
        <f t="shared" ref="Z32" si="30">Y33-Y32</f>
        <v>3</v>
      </c>
      <c r="AA32" s="23">
        <f t="shared" ref="AA32" si="31">Y32+Y33</f>
        <v>211</v>
      </c>
      <c r="AB32" s="22">
        <f t="shared" ref="AB32" si="32">D32-Z32</f>
        <v>-3</v>
      </c>
      <c r="AC32" s="22">
        <f t="shared" ref="AC32" si="33">AA32-E32</f>
        <v>211</v>
      </c>
      <c r="AD32" s="22">
        <f t="shared" si="13"/>
        <v>104</v>
      </c>
    </row>
    <row r="33" spans="1:30" x14ac:dyDescent="0.3">
      <c r="A33" s="11" t="s">
        <v>134</v>
      </c>
      <c r="B33" s="14" t="s">
        <v>69</v>
      </c>
      <c r="C33" s="11" t="str">
        <f>VLOOKUP(B33,'Team Lookup'!A:B,2,FALSE)</f>
        <v>Miami Heat</v>
      </c>
      <c r="D33" s="15">
        <f t="shared" ref="D33" si="34">D32*-1</f>
        <v>0</v>
      </c>
      <c r="E33" s="15">
        <f t="shared" ref="E33" si="35">E32</f>
        <v>0</v>
      </c>
      <c r="F33" s="11" t="str">
        <f>B32</f>
        <v>ATL</v>
      </c>
      <c r="G33" s="11" t="str">
        <f t="shared" ref="G33" si="36">C32</f>
        <v>Atlanta Hawks</v>
      </c>
      <c r="H33" s="32">
        <f>VLOOKUP($C33,'Four Factors - Home'!$B:$O,7,FALSE)/100</f>
        <v>0.52500000000000002</v>
      </c>
      <c r="I33" s="32">
        <f>VLOOKUP($C33,'Four Factors - Home'!$B:$O,8,FALSE)</f>
        <v>0.27700000000000002</v>
      </c>
      <c r="J33" s="32">
        <f>VLOOKUP($C33,'Four Factors - Home'!$B:$O,9,FALSE)/100</f>
        <v>0.14000000000000001</v>
      </c>
      <c r="K33" s="32">
        <f>VLOOKUP($C33,'Four Factors - Home'!$B:$O,10,FALSE)/100</f>
        <v>0.217</v>
      </c>
      <c r="L33" s="32">
        <f>VLOOKUP($C33,'Four Factors - Home'!$B:$O,11,FALSE)/100</f>
        <v>0.48799999999999999</v>
      </c>
      <c r="M33" s="32">
        <f>VLOOKUP($C33,'Four Factors - Home'!$B:$O,12,FALSE)</f>
        <v>0.26200000000000001</v>
      </c>
      <c r="N33" s="32">
        <f>VLOOKUP($C33,'Four Factors - Home'!$B:$O,13,FALSE)/100</f>
        <v>0.13100000000000001</v>
      </c>
      <c r="O33" s="32">
        <f>VLOOKUP($C33,'Four Factors - Home'!$B:$O,14,FALSE)/100</f>
        <v>0.223</v>
      </c>
      <c r="P33" s="21">
        <f>VLOOKUP($C33,'Advanced - Home'!B:T,18,FALSE)</f>
        <v>98.31</v>
      </c>
      <c r="Q33" s="21">
        <f>(P33+'Advanced - Home'!$S$33)/2</f>
        <v>98.581912943871714</v>
      </c>
      <c r="R33" s="32">
        <f t="shared" ref="R33" si="37">AVERAGE(H33,L32)</f>
        <v>0.51200000000000001</v>
      </c>
      <c r="S33" s="32">
        <f t="shared" ref="S33" si="38">AVERAGE(I33,M32)</f>
        <v>0.25750000000000001</v>
      </c>
      <c r="T33" s="32">
        <f t="shared" ref="T33" si="39">AVERAGE(J33,N32)</f>
        <v>0.14350000000000002</v>
      </c>
      <c r="U33" s="32">
        <f t="shared" ref="U33" si="40">AVERAGE(K33,O32)</f>
        <v>0.22699999999999998</v>
      </c>
      <c r="V33" s="21">
        <f>Q33*Q32/'Advanced - Road'!$S$33</f>
        <v>99.274691541208597</v>
      </c>
      <c r="W33" s="21">
        <f t="shared" ref="W33" si="41">W32</f>
        <v>99.278056321339236</v>
      </c>
      <c r="X33" s="21">
        <f t="shared" si="8"/>
        <v>0</v>
      </c>
      <c r="Y33" s="23">
        <f>ROUND(Regression!$B$17+Regression!$B$18*Games!R33+Regression!$B$19*Games!T33+Regression!$B$20*Games!U33+Regression!$B$21*Games!S33+Regression!$B$22*Games!W33,0)</f>
        <v>107</v>
      </c>
      <c r="Z33" s="23">
        <f t="shared" ref="Z33" si="42">-Z32</f>
        <v>-3</v>
      </c>
      <c r="AA33" s="23">
        <f t="shared" ref="AA33" si="43">AA32</f>
        <v>211</v>
      </c>
      <c r="AB33" s="22"/>
      <c r="AC33" s="22"/>
      <c r="AD33" s="22">
        <f t="shared" si="13"/>
        <v>107</v>
      </c>
    </row>
    <row r="34" spans="1:30" x14ac:dyDescent="0.3">
      <c r="A34" t="s">
        <v>133</v>
      </c>
      <c r="B34" s="5" t="s">
        <v>56</v>
      </c>
      <c r="C34" t="str">
        <f>VLOOKUP(B34,'Team Lookup'!A:B,2,FALSE)</f>
        <v>Atlanta Hawks</v>
      </c>
      <c r="D34" s="6"/>
      <c r="E34" s="6"/>
      <c r="F34" s="7" t="str">
        <f>B35</f>
        <v>MIL</v>
      </c>
      <c r="G34" t="str">
        <f t="shared" ref="G34" si="44">C35</f>
        <v>Milwaukee Bucks</v>
      </c>
      <c r="H34" s="31">
        <f>VLOOKUP($C34,'Four Factors - Road'!$B:$O,7,FALSE)/100</f>
        <v>0.499</v>
      </c>
      <c r="I34" s="31">
        <f>VLOOKUP($C34,'Four Factors - Road'!$B:$O,8,FALSE)</f>
        <v>0.29299999999999998</v>
      </c>
      <c r="J34" s="31">
        <f>VLOOKUP($C34,'Four Factors - Road'!$B:$O,9,FALSE)/100</f>
        <v>0.157</v>
      </c>
      <c r="K34" s="31">
        <f>VLOOKUP($C34,'Four Factors - Road'!$B:$O,10,FALSE)/100</f>
        <v>0.214</v>
      </c>
      <c r="L34" s="31">
        <f>VLOOKUP($C34,'Four Factors - Road'!$B:$O,11,FALSE)/100</f>
        <v>0.499</v>
      </c>
      <c r="M34" s="31">
        <f>VLOOKUP($C34,'Four Factors - Road'!$B:$O,12,FALSE)</f>
        <v>0.23799999999999999</v>
      </c>
      <c r="N34" s="31">
        <f>VLOOKUP($C34,'Four Factors - Road'!$B:$O,13,FALSE)/100</f>
        <v>0.14699999999999999</v>
      </c>
      <c r="O34" s="31">
        <f>VLOOKUP($C34,'Four Factors - Road'!$B:$O,14,FALSE)/100</f>
        <v>0.23699999999999999</v>
      </c>
      <c r="P34" s="17">
        <f>VLOOKUP($C34,'Advanced - Road'!B:T,18,FALSE)</f>
        <v>100.25</v>
      </c>
      <c r="Q34" s="17">
        <f>(P34+'Advanced - Road'!$S$33)/2</f>
        <v>99.555263459335634</v>
      </c>
      <c r="R34" s="31">
        <f t="shared" ref="R34" si="45">AVERAGE(H34,L35)</f>
        <v>0.51</v>
      </c>
      <c r="S34" s="31">
        <f t="shared" ref="S34" si="46">AVERAGE(I34,M35)</f>
        <v>0.29799999999999999</v>
      </c>
      <c r="T34" s="31">
        <f t="shared" ref="T34" si="47">AVERAGE(J34,N35)</f>
        <v>0.158</v>
      </c>
      <c r="U34" s="31">
        <f t="shared" ref="U34" si="48">AVERAGE(K34,O35)</f>
        <v>0.22299999999999998</v>
      </c>
      <c r="V34" s="17">
        <f>Q34*Q35/'Advanced - Home'!$S$33</f>
        <v>99.492911199487949</v>
      </c>
      <c r="W34" s="17">
        <f t="shared" ref="W34" si="49">AVERAGE(V34:V35)</f>
        <v>99.489539251675069</v>
      </c>
      <c r="X34" s="17">
        <f t="shared" si="8"/>
        <v>0</v>
      </c>
      <c r="Y34" s="19">
        <f>ROUND(Regression!$B$17+Regression!$B$18*Games!R34+Regression!$B$19*Games!T34+Regression!$B$20*Games!U34+Regression!$B$21*Games!S34+Regression!$B$22*Games!W34,0)</f>
        <v>106</v>
      </c>
      <c r="Z34" s="19">
        <f t="shared" ref="Z34" si="50">Y35-Y34</f>
        <v>2</v>
      </c>
      <c r="AA34" s="19">
        <f t="shared" ref="AA34" si="51">Y34+Y35</f>
        <v>214</v>
      </c>
      <c r="AB34" s="4">
        <f t="shared" ref="AB34" si="52">D34-Z34</f>
        <v>-2</v>
      </c>
      <c r="AC34" s="4">
        <f t="shared" ref="AC34" si="53">AA34-E34</f>
        <v>214</v>
      </c>
      <c r="AD34" s="4">
        <f t="shared" si="13"/>
        <v>106</v>
      </c>
    </row>
    <row r="35" spans="1:30" x14ac:dyDescent="0.3">
      <c r="A35" t="s">
        <v>134</v>
      </c>
      <c r="B35" s="8" t="s">
        <v>70</v>
      </c>
      <c r="C35" t="str">
        <f>VLOOKUP(B35,'Team Lookup'!A:B,2,FALSE)</f>
        <v>Milwaukee Bucks</v>
      </c>
      <c r="D35" s="9">
        <f t="shared" ref="D35" si="54">D34*-1</f>
        <v>0</v>
      </c>
      <c r="E35" s="9">
        <f t="shared" ref="E35" si="55">E34</f>
        <v>0</v>
      </c>
      <c r="F35" t="str">
        <f>B34</f>
        <v>ATL</v>
      </c>
      <c r="G35" t="str">
        <f t="shared" ref="G35" si="56">C34</f>
        <v>Atlanta Hawks</v>
      </c>
      <c r="H35" s="31">
        <f>VLOOKUP($C35,'Four Factors - Home'!$B:$O,7,FALSE)/100</f>
        <v>0.53500000000000003</v>
      </c>
      <c r="I35" s="31">
        <f>VLOOKUP($C35,'Four Factors - Home'!$B:$O,8,FALSE)</f>
        <v>0.307</v>
      </c>
      <c r="J35" s="31">
        <f>VLOOKUP($C35,'Four Factors - Home'!$B:$O,9,FALSE)/100</f>
        <v>0.14199999999999999</v>
      </c>
      <c r="K35" s="31">
        <f>VLOOKUP($C35,'Four Factors - Home'!$B:$O,10,FALSE)/100</f>
        <v>0.21600000000000003</v>
      </c>
      <c r="L35" s="31">
        <f>VLOOKUP($C35,'Four Factors - Home'!$B:$O,11,FALSE)/100</f>
        <v>0.52100000000000002</v>
      </c>
      <c r="M35" s="31">
        <f>VLOOKUP($C35,'Four Factors - Home'!$B:$O,12,FALSE)</f>
        <v>0.30299999999999999</v>
      </c>
      <c r="N35" s="31">
        <f>VLOOKUP($C35,'Four Factors - Home'!$B:$O,13,FALSE)/100</f>
        <v>0.159</v>
      </c>
      <c r="O35" s="31">
        <f>VLOOKUP($C35,'Four Factors - Home'!$B:$O,14,FALSE)/100</f>
        <v>0.23199999999999998</v>
      </c>
      <c r="P35" s="17">
        <f>VLOOKUP($C35,'Advanced - Home'!B:T,18,FALSE)</f>
        <v>98.73</v>
      </c>
      <c r="Q35" s="17">
        <f>(P35+'Advanced - Home'!$S$33)/2</f>
        <v>98.791912943871708</v>
      </c>
      <c r="R35" s="31">
        <f t="shared" ref="R35" si="57">AVERAGE(H35,L34)</f>
        <v>0.51700000000000002</v>
      </c>
      <c r="S35" s="31">
        <f t="shared" ref="S35" si="58">AVERAGE(I35,M34)</f>
        <v>0.27249999999999996</v>
      </c>
      <c r="T35" s="31">
        <f t="shared" ref="T35" si="59">AVERAGE(J35,N34)</f>
        <v>0.14449999999999999</v>
      </c>
      <c r="U35" s="31">
        <f t="shared" ref="U35" si="60">AVERAGE(K35,O34)</f>
        <v>0.22650000000000001</v>
      </c>
      <c r="V35" s="17">
        <f>Q35*Q34/'Advanced - Road'!$S$33</f>
        <v>99.486167303862175</v>
      </c>
      <c r="W35" s="17">
        <f t="shared" ref="W35" si="61">W34</f>
        <v>99.489539251675069</v>
      </c>
      <c r="X35" s="17">
        <f t="shared" si="8"/>
        <v>0</v>
      </c>
      <c r="Y35" s="19">
        <f>ROUND(Regression!$B$17+Regression!$B$18*Games!R35+Regression!$B$19*Games!T35+Regression!$B$20*Games!U35+Regression!$B$21*Games!S35+Regression!$B$22*Games!W35,0)</f>
        <v>108</v>
      </c>
      <c r="Z35" s="19">
        <f t="shared" ref="Z35" si="62">-Z34</f>
        <v>-2</v>
      </c>
      <c r="AA35" s="19">
        <f t="shared" ref="AA35" si="63">AA34</f>
        <v>214</v>
      </c>
      <c r="AB35" s="4"/>
      <c r="AC35" s="4"/>
      <c r="AD35" s="4">
        <f t="shared" si="13"/>
        <v>108</v>
      </c>
    </row>
    <row r="36" spans="1:30" x14ac:dyDescent="0.3">
      <c r="A36" s="11" t="s">
        <v>133</v>
      </c>
      <c r="B36" s="10" t="s">
        <v>56</v>
      </c>
      <c r="C36" s="11" t="str">
        <f>VLOOKUP(B36,'Team Lookup'!A:B,2,FALSE)</f>
        <v>Atlanta Hawks</v>
      </c>
      <c r="D36" s="12"/>
      <c r="E36" s="12"/>
      <c r="F36" s="13" t="str">
        <f>B37</f>
        <v>MIN</v>
      </c>
      <c r="G36" s="11" t="str">
        <f t="shared" ref="G36" si="64">C37</f>
        <v>Minnesota Timberwolves</v>
      </c>
      <c r="H36" s="32">
        <f>VLOOKUP($C36,'Four Factors - Road'!$B:$O,7,FALSE)/100</f>
        <v>0.499</v>
      </c>
      <c r="I36" s="32">
        <f>VLOOKUP($C36,'Four Factors - Road'!$B:$O,8,FALSE)</f>
        <v>0.29299999999999998</v>
      </c>
      <c r="J36" s="32">
        <f>VLOOKUP($C36,'Four Factors - Road'!$B:$O,9,FALSE)/100</f>
        <v>0.157</v>
      </c>
      <c r="K36" s="32">
        <f>VLOOKUP($C36,'Four Factors - Road'!$B:$O,10,FALSE)/100</f>
        <v>0.214</v>
      </c>
      <c r="L36" s="32">
        <f>VLOOKUP($C36,'Four Factors - Road'!$B:$O,11,FALSE)/100</f>
        <v>0.499</v>
      </c>
      <c r="M36" s="32">
        <f>VLOOKUP($C36,'Four Factors - Road'!$B:$O,12,FALSE)</f>
        <v>0.23799999999999999</v>
      </c>
      <c r="N36" s="32">
        <f>VLOOKUP($C36,'Four Factors - Road'!$B:$O,13,FALSE)/100</f>
        <v>0.14699999999999999</v>
      </c>
      <c r="O36" s="32">
        <f>VLOOKUP($C36,'Four Factors - Road'!$B:$O,14,FALSE)/100</f>
        <v>0.23699999999999999</v>
      </c>
      <c r="P36" s="21">
        <f>VLOOKUP($C36,'Advanced - Road'!B:T,18,FALSE)</f>
        <v>100.25</v>
      </c>
      <c r="Q36" s="21">
        <f>(P36+'Advanced - Road'!$S$33)/2</f>
        <v>99.555263459335634</v>
      </c>
      <c r="R36" s="32">
        <f t="shared" ref="R36" si="65">AVERAGE(H36,L37)</f>
        <v>0.51449999999999996</v>
      </c>
      <c r="S36" s="32">
        <f t="shared" ref="S36" si="66">AVERAGE(I36,M37)</f>
        <v>0.28300000000000003</v>
      </c>
      <c r="T36" s="32">
        <f t="shared" ref="T36" si="67">AVERAGE(J36,N37)</f>
        <v>0.1545</v>
      </c>
      <c r="U36" s="32">
        <f t="shared" ref="U36" si="68">AVERAGE(K36,O37)</f>
        <v>0.2155</v>
      </c>
      <c r="V36" s="21">
        <f>Q36*Q37/'Advanced - Home'!$S$33</f>
        <v>98.440496187921809</v>
      </c>
      <c r="W36" s="21">
        <f t="shared" ref="W36" si="69">AVERAGE(V36:V37)</f>
        <v>98.437159907861059</v>
      </c>
      <c r="X36" s="21">
        <f t="shared" si="8"/>
        <v>0</v>
      </c>
      <c r="Y36" s="23">
        <f>ROUND(Regression!$B$17+Regression!$B$18*Games!R36+Regression!$B$19*Games!T36+Regression!$B$20*Games!U36+Regression!$B$21*Games!S36+Regression!$B$22*Games!W36,0)</f>
        <v>105</v>
      </c>
      <c r="Z36" s="23">
        <f t="shared" ref="Z36" si="70">Y37-Y36</f>
        <v>2</v>
      </c>
      <c r="AA36" s="23">
        <f t="shared" ref="AA36" si="71">Y36+Y37</f>
        <v>212</v>
      </c>
      <c r="AB36" s="22">
        <f t="shared" ref="AB36" si="72">D36-Z36</f>
        <v>-2</v>
      </c>
      <c r="AC36" s="22">
        <f t="shared" ref="AC36" si="73">AA36-E36</f>
        <v>212</v>
      </c>
      <c r="AD36" s="22">
        <f t="shared" si="13"/>
        <v>105</v>
      </c>
    </row>
    <row r="37" spans="1:30" x14ac:dyDescent="0.3">
      <c r="A37" s="11" t="s">
        <v>134</v>
      </c>
      <c r="B37" s="14" t="s">
        <v>34</v>
      </c>
      <c r="C37" s="11" t="str">
        <f>VLOOKUP(B37,'Team Lookup'!A:B,2,FALSE)</f>
        <v>Minnesota Timberwolves</v>
      </c>
      <c r="D37" s="15">
        <f t="shared" ref="D37" si="74">D36*-1</f>
        <v>0</v>
      </c>
      <c r="E37" s="15">
        <f t="shared" ref="E37" si="75">E36</f>
        <v>0</v>
      </c>
      <c r="F37" s="11" t="str">
        <f>B36</f>
        <v>ATL</v>
      </c>
      <c r="G37" s="11" t="str">
        <f t="shared" ref="G37" si="76">C36</f>
        <v>Atlanta Hawks</v>
      </c>
      <c r="H37" s="32">
        <f>VLOOKUP($C37,'Four Factors - Home'!$B:$O,7,FALSE)/100</f>
        <v>0.52400000000000002</v>
      </c>
      <c r="I37" s="32">
        <f>VLOOKUP($C37,'Four Factors - Home'!$B:$O,8,FALSE)</f>
        <v>0.29599999999999999</v>
      </c>
      <c r="J37" s="32">
        <f>VLOOKUP($C37,'Four Factors - Home'!$B:$O,9,FALSE)/100</f>
        <v>0.15</v>
      </c>
      <c r="K37" s="32">
        <f>VLOOKUP($C37,'Four Factors - Home'!$B:$O,10,FALSE)/100</f>
        <v>0.26899999999999996</v>
      </c>
      <c r="L37" s="32">
        <f>VLOOKUP($C37,'Four Factors - Home'!$B:$O,11,FALSE)/100</f>
        <v>0.53</v>
      </c>
      <c r="M37" s="32">
        <f>VLOOKUP($C37,'Four Factors - Home'!$B:$O,12,FALSE)</f>
        <v>0.27300000000000002</v>
      </c>
      <c r="N37" s="32">
        <f>VLOOKUP($C37,'Four Factors - Home'!$B:$O,13,FALSE)/100</f>
        <v>0.152</v>
      </c>
      <c r="O37" s="32">
        <f>VLOOKUP($C37,'Four Factors - Home'!$B:$O,14,FALSE)/100</f>
        <v>0.217</v>
      </c>
      <c r="P37" s="21">
        <f>VLOOKUP($C37,'Advanced - Home'!B:T,18,FALSE)</f>
        <v>96.64</v>
      </c>
      <c r="Q37" s="21">
        <f>(P37+'Advanced - Home'!$S$33)/2</f>
        <v>97.746912943871706</v>
      </c>
      <c r="R37" s="32">
        <f t="shared" ref="R37" si="77">AVERAGE(H37,L36)</f>
        <v>0.51150000000000007</v>
      </c>
      <c r="S37" s="32">
        <f t="shared" ref="S37" si="78">AVERAGE(I37,M36)</f>
        <v>0.26700000000000002</v>
      </c>
      <c r="T37" s="32">
        <f t="shared" ref="T37" si="79">AVERAGE(J37,N36)</f>
        <v>0.14849999999999999</v>
      </c>
      <c r="U37" s="32">
        <f t="shared" ref="U37" si="80">AVERAGE(K37,O36)</f>
        <v>0.253</v>
      </c>
      <c r="V37" s="21">
        <f>Q37*Q36/'Advanced - Road'!$S$33</f>
        <v>98.433823627800322</v>
      </c>
      <c r="W37" s="21">
        <f t="shared" ref="W37" si="81">W36</f>
        <v>98.437159907861059</v>
      </c>
      <c r="X37" s="21">
        <f t="shared" si="8"/>
        <v>0</v>
      </c>
      <c r="Y37" s="23">
        <f>ROUND(Regression!$B$17+Regression!$B$18*Games!R37+Regression!$B$19*Games!T37+Regression!$B$20*Games!U37+Regression!$B$21*Games!S37+Regression!$B$22*Games!W37,0)</f>
        <v>107</v>
      </c>
      <c r="Z37" s="23">
        <f t="shared" ref="Z37" si="82">-Z36</f>
        <v>-2</v>
      </c>
      <c r="AA37" s="23">
        <f t="shared" ref="AA37" si="83">AA36</f>
        <v>212</v>
      </c>
      <c r="AB37" s="22"/>
      <c r="AC37" s="22"/>
      <c r="AD37" s="22">
        <f t="shared" si="13"/>
        <v>107</v>
      </c>
    </row>
    <row r="38" spans="1:30" x14ac:dyDescent="0.3">
      <c r="A38" t="s">
        <v>133</v>
      </c>
      <c r="B38" s="8" t="s">
        <v>56</v>
      </c>
      <c r="C38" t="str">
        <f>VLOOKUP(B38,'Team Lookup'!A:B,2,FALSE)</f>
        <v>Atlanta Hawks</v>
      </c>
      <c r="D38" s="6"/>
      <c r="E38" s="6"/>
      <c r="F38" s="7" t="str">
        <f>B39</f>
        <v>NOP</v>
      </c>
      <c r="G38" t="str">
        <f t="shared" ref="G38" si="84">C39</f>
        <v>New Orleans Pelicans</v>
      </c>
      <c r="H38" s="31">
        <f>VLOOKUP($C38,'Four Factors - Road'!$B:$O,7,FALSE)/100</f>
        <v>0.499</v>
      </c>
      <c r="I38" s="31">
        <f>VLOOKUP($C38,'Four Factors - Road'!$B:$O,8,FALSE)</f>
        <v>0.29299999999999998</v>
      </c>
      <c r="J38" s="31">
        <f>VLOOKUP($C38,'Four Factors - Road'!$B:$O,9,FALSE)/100</f>
        <v>0.157</v>
      </c>
      <c r="K38" s="31">
        <f>VLOOKUP($C38,'Four Factors - Road'!$B:$O,10,FALSE)/100</f>
        <v>0.214</v>
      </c>
      <c r="L38" s="31">
        <f>VLOOKUP($C38,'Four Factors - Road'!$B:$O,11,FALSE)/100</f>
        <v>0.499</v>
      </c>
      <c r="M38" s="31">
        <f>VLOOKUP($C38,'Four Factors - Road'!$B:$O,12,FALSE)</f>
        <v>0.23799999999999999</v>
      </c>
      <c r="N38" s="31">
        <f>VLOOKUP($C38,'Four Factors - Road'!$B:$O,13,FALSE)/100</f>
        <v>0.14699999999999999</v>
      </c>
      <c r="O38" s="31">
        <f>VLOOKUP($C38,'Four Factors - Road'!$B:$O,14,FALSE)/100</f>
        <v>0.23699999999999999</v>
      </c>
      <c r="P38" s="17">
        <f>VLOOKUP($C38,'Advanced - Road'!B:T,18,FALSE)</f>
        <v>100.25</v>
      </c>
      <c r="Q38" s="17">
        <f>(P38+'Advanced - Road'!$S$33)/2</f>
        <v>99.555263459335634</v>
      </c>
      <c r="R38" s="31">
        <f t="shared" ref="R38" si="85">AVERAGE(H38,L39)</f>
        <v>0.504</v>
      </c>
      <c r="S38" s="31">
        <f t="shared" ref="S38" si="86">AVERAGE(I38,M39)</f>
        <v>0.26749999999999996</v>
      </c>
      <c r="T38" s="31">
        <f t="shared" ref="T38" si="87">AVERAGE(J38,N39)</f>
        <v>0.14550000000000002</v>
      </c>
      <c r="U38" s="31">
        <f t="shared" ref="U38" si="88">AVERAGE(K38,O39)</f>
        <v>0.218</v>
      </c>
      <c r="V38" s="17">
        <f>Q38*Q39/'Advanced - Home'!$S$33</f>
        <v>100.67121317416007</v>
      </c>
      <c r="W38" s="17">
        <f t="shared" ref="W38" si="89">AVERAGE(V38:V39)</f>
        <v>100.66780129211752</v>
      </c>
      <c r="X38" s="17">
        <f t="shared" si="8"/>
        <v>0</v>
      </c>
      <c r="Y38" s="19">
        <f>ROUND(Regression!$B$17+Regression!$B$18*Games!R38+Regression!$B$19*Games!T38+Regression!$B$20*Games!U38+Regression!$B$21*Games!S38+Regression!$B$22*Games!W38,0)</f>
        <v>107</v>
      </c>
      <c r="Z38" s="19">
        <f t="shared" ref="Z38" si="90">Y39-Y38</f>
        <v>0</v>
      </c>
      <c r="AA38" s="19">
        <f t="shared" ref="AA38" si="91">Y38+Y39</f>
        <v>214</v>
      </c>
      <c r="AB38" s="4">
        <f t="shared" ref="AB38" si="92">D38-Z38</f>
        <v>0</v>
      </c>
      <c r="AC38" s="4">
        <f t="shared" ref="AC38" si="93">AA38-E38</f>
        <v>214</v>
      </c>
      <c r="AD38" s="4">
        <f t="shared" si="13"/>
        <v>107</v>
      </c>
    </row>
    <row r="39" spans="1:30" x14ac:dyDescent="0.3">
      <c r="A39" t="s">
        <v>134</v>
      </c>
      <c r="B39" s="8" t="s">
        <v>71</v>
      </c>
      <c r="C39" t="str">
        <f>VLOOKUP(B39,'Team Lookup'!A:B,2,FALSE)</f>
        <v>New Orleans Pelicans</v>
      </c>
      <c r="D39" s="9">
        <f t="shared" ref="D39" si="94">D38*-1</f>
        <v>0</v>
      </c>
      <c r="E39" s="9">
        <f t="shared" ref="E39" si="95">E38</f>
        <v>0</v>
      </c>
      <c r="F39" t="str">
        <f>B38</f>
        <v>ATL</v>
      </c>
      <c r="G39" t="str">
        <f t="shared" ref="G39" si="96">C38</f>
        <v>Atlanta Hawks</v>
      </c>
      <c r="H39" s="31">
        <f>VLOOKUP($C39,'Four Factors - Home'!$B:$O,7,FALSE)/100</f>
        <v>0.504</v>
      </c>
      <c r="I39" s="31">
        <f>VLOOKUP($C39,'Four Factors - Home'!$B:$O,8,FALSE)</f>
        <v>0.26200000000000001</v>
      </c>
      <c r="J39" s="31">
        <f>VLOOKUP($C39,'Four Factors - Home'!$B:$O,9,FALSE)/100</f>
        <v>0.121</v>
      </c>
      <c r="K39" s="31">
        <f>VLOOKUP($C39,'Four Factors - Home'!$B:$O,10,FALSE)/100</f>
        <v>0.184</v>
      </c>
      <c r="L39" s="31">
        <f>VLOOKUP($C39,'Four Factors - Home'!$B:$O,11,FALSE)/100</f>
        <v>0.50900000000000001</v>
      </c>
      <c r="M39" s="31">
        <f>VLOOKUP($C39,'Four Factors - Home'!$B:$O,12,FALSE)</f>
        <v>0.24199999999999999</v>
      </c>
      <c r="N39" s="31">
        <f>VLOOKUP($C39,'Four Factors - Home'!$B:$O,13,FALSE)/100</f>
        <v>0.13400000000000001</v>
      </c>
      <c r="O39" s="31">
        <f>VLOOKUP($C39,'Four Factors - Home'!$B:$O,14,FALSE)/100</f>
        <v>0.222</v>
      </c>
      <c r="P39" s="17">
        <f>VLOOKUP($C39,'Advanced - Home'!B:T,18,FALSE)</f>
        <v>101.07</v>
      </c>
      <c r="Q39" s="17">
        <f>(P39+'Advanced - Home'!$S$33)/2</f>
        <v>99.96191294387171</v>
      </c>
      <c r="R39" s="31">
        <f t="shared" ref="R39" si="97">AVERAGE(H39,L38)</f>
        <v>0.50150000000000006</v>
      </c>
      <c r="S39" s="31">
        <f t="shared" ref="S39" si="98">AVERAGE(I39,M38)</f>
        <v>0.25</v>
      </c>
      <c r="T39" s="31">
        <f t="shared" ref="T39" si="99">AVERAGE(J39,N38)</f>
        <v>0.13400000000000001</v>
      </c>
      <c r="U39" s="31">
        <f t="shared" ref="U39" si="100">AVERAGE(K39,O38)</f>
        <v>0.21049999999999999</v>
      </c>
      <c r="V39" s="17">
        <f>Q39*Q38/'Advanced - Road'!$S$33</f>
        <v>100.66438941007496</v>
      </c>
      <c r="W39" s="17">
        <f t="shared" ref="W39" si="101">W38</f>
        <v>100.66780129211752</v>
      </c>
      <c r="X39" s="17">
        <f t="shared" si="8"/>
        <v>0</v>
      </c>
      <c r="Y39" s="19">
        <f>ROUND(Regression!$B$17+Regression!$B$18*Games!R39+Regression!$B$19*Games!T39+Regression!$B$20*Games!U39+Regression!$B$21*Games!S39+Regression!$B$22*Games!W39,0)</f>
        <v>107</v>
      </c>
      <c r="Z39" s="19">
        <f t="shared" ref="Z39" si="102">-Z38</f>
        <v>0</v>
      </c>
      <c r="AA39" s="19">
        <f t="shared" ref="AA39" si="103">AA38</f>
        <v>214</v>
      </c>
      <c r="AB39" s="4"/>
      <c r="AC39" s="4"/>
      <c r="AD39" s="4">
        <f t="shared" si="13"/>
        <v>107</v>
      </c>
    </row>
    <row r="40" spans="1:30" x14ac:dyDescent="0.3">
      <c r="A40" s="11" t="s">
        <v>133</v>
      </c>
      <c r="B40" s="14" t="s">
        <v>56</v>
      </c>
      <c r="C40" s="11" t="str">
        <f>VLOOKUP(B40,'Team Lookup'!A:B,2,FALSE)</f>
        <v>Atlanta Hawks</v>
      </c>
      <c r="D40" s="12"/>
      <c r="E40" s="12"/>
      <c r="F40" s="13" t="str">
        <f>B41</f>
        <v>NYK</v>
      </c>
      <c r="G40" s="11" t="str">
        <f t="shared" ref="G40" si="104">C41</f>
        <v>New York Knicks</v>
      </c>
      <c r="H40" s="32">
        <f>VLOOKUP($C40,'Four Factors - Road'!$B:$O,7,FALSE)/100</f>
        <v>0.499</v>
      </c>
      <c r="I40" s="32">
        <f>VLOOKUP($C40,'Four Factors - Road'!$B:$O,8,FALSE)</f>
        <v>0.29299999999999998</v>
      </c>
      <c r="J40" s="32">
        <f>VLOOKUP($C40,'Four Factors - Road'!$B:$O,9,FALSE)/100</f>
        <v>0.157</v>
      </c>
      <c r="K40" s="32">
        <f>VLOOKUP($C40,'Four Factors - Road'!$B:$O,10,FALSE)/100</f>
        <v>0.214</v>
      </c>
      <c r="L40" s="32">
        <f>VLOOKUP($C40,'Four Factors - Road'!$B:$O,11,FALSE)/100</f>
        <v>0.499</v>
      </c>
      <c r="M40" s="32">
        <f>VLOOKUP($C40,'Four Factors - Road'!$B:$O,12,FALSE)</f>
        <v>0.23799999999999999</v>
      </c>
      <c r="N40" s="32">
        <f>VLOOKUP($C40,'Four Factors - Road'!$B:$O,13,FALSE)/100</f>
        <v>0.14699999999999999</v>
      </c>
      <c r="O40" s="32">
        <f>VLOOKUP($C40,'Four Factors - Road'!$B:$O,14,FALSE)/100</f>
        <v>0.23699999999999999</v>
      </c>
      <c r="P40" s="21">
        <f>VLOOKUP($C40,'Advanced - Road'!B:T,18,FALSE)</f>
        <v>100.25</v>
      </c>
      <c r="Q40" s="21">
        <f>(P40+'Advanced - Road'!$S$33)/2</f>
        <v>99.555263459335634</v>
      </c>
      <c r="R40" s="32">
        <f t="shared" ref="R40" si="105">AVERAGE(H40,L41)</f>
        <v>0.504</v>
      </c>
      <c r="S40" s="32">
        <f t="shared" ref="S40" si="106">AVERAGE(I40,M41)</f>
        <v>0.27749999999999997</v>
      </c>
      <c r="T40" s="32">
        <f t="shared" ref="T40" si="107">AVERAGE(J40,N41)</f>
        <v>0.14350000000000002</v>
      </c>
      <c r="U40" s="32">
        <f t="shared" ref="U40" si="108">AVERAGE(K40,O41)</f>
        <v>0.24199999999999999</v>
      </c>
      <c r="V40" s="21">
        <f>Q40*Q41/'Advanced - Home'!$S$33</f>
        <v>99.351917800809233</v>
      </c>
      <c r="W40" s="21">
        <f t="shared" ref="W40" si="109">AVERAGE(V40:V41)</f>
        <v>99.348550631451175</v>
      </c>
      <c r="X40" s="21">
        <f t="shared" si="8"/>
        <v>0</v>
      </c>
      <c r="Y40" s="23">
        <f>ROUND(Regression!$B$17+Regression!$B$18*Games!R40+Regression!$B$19*Games!T40+Regression!$B$20*Games!U40+Regression!$B$21*Games!S40+Regression!$B$22*Games!W40,0)</f>
        <v>107</v>
      </c>
      <c r="Z40" s="23">
        <f t="shared" ref="Z40" si="110">Y41-Y40</f>
        <v>0</v>
      </c>
      <c r="AA40" s="23">
        <f t="shared" ref="AA40" si="111">Y40+Y41</f>
        <v>214</v>
      </c>
      <c r="AB40" s="22">
        <f t="shared" ref="AB40" si="112">D40-Z40</f>
        <v>0</v>
      </c>
      <c r="AC40" s="22">
        <f t="shared" ref="AC40" si="113">AA40-E40</f>
        <v>214</v>
      </c>
      <c r="AD40" s="22">
        <f t="shared" si="13"/>
        <v>107</v>
      </c>
    </row>
    <row r="41" spans="1:30" x14ac:dyDescent="0.3">
      <c r="A41" s="11" t="s">
        <v>134</v>
      </c>
      <c r="B41" s="14" t="s">
        <v>72</v>
      </c>
      <c r="C41" s="11" t="str">
        <f>VLOOKUP(B41,'Team Lookup'!A:B,2,FALSE)</f>
        <v>New York Knicks</v>
      </c>
      <c r="D41" s="15">
        <f t="shared" ref="D41" si="114">D40*-1</f>
        <v>0</v>
      </c>
      <c r="E41" s="15">
        <f t="shared" ref="E41" si="115">E40</f>
        <v>0</v>
      </c>
      <c r="F41" s="11" t="str">
        <f>B40</f>
        <v>ATL</v>
      </c>
      <c r="G41" s="11" t="str">
        <f t="shared" ref="G41" si="116">C40</f>
        <v>Atlanta Hawks</v>
      </c>
      <c r="H41" s="32">
        <f>VLOOKUP($C41,'Four Factors - Home'!$B:$O,7,FALSE)/100</f>
        <v>0.52</v>
      </c>
      <c r="I41" s="32">
        <f>VLOOKUP($C41,'Four Factors - Home'!$B:$O,8,FALSE)</f>
        <v>0.22700000000000001</v>
      </c>
      <c r="J41" s="32">
        <f>VLOOKUP($C41,'Four Factors - Home'!$B:$O,9,FALSE)/100</f>
        <v>0.14300000000000002</v>
      </c>
      <c r="K41" s="32">
        <f>VLOOKUP($C41,'Four Factors - Home'!$B:$O,10,FALSE)/100</f>
        <v>0.27399999999999997</v>
      </c>
      <c r="L41" s="32">
        <f>VLOOKUP($C41,'Four Factors - Home'!$B:$O,11,FALSE)/100</f>
        <v>0.50900000000000001</v>
      </c>
      <c r="M41" s="32">
        <f>VLOOKUP($C41,'Four Factors - Home'!$B:$O,12,FALSE)</f>
        <v>0.26200000000000001</v>
      </c>
      <c r="N41" s="32">
        <f>VLOOKUP($C41,'Four Factors - Home'!$B:$O,13,FALSE)/100</f>
        <v>0.13</v>
      </c>
      <c r="O41" s="32">
        <f>VLOOKUP($C41,'Four Factors - Home'!$B:$O,14,FALSE)/100</f>
        <v>0.27</v>
      </c>
      <c r="P41" s="21">
        <f>VLOOKUP($C41,'Advanced - Home'!B:T,18,FALSE)</f>
        <v>98.45</v>
      </c>
      <c r="Q41" s="21">
        <f>(P41+'Advanced - Home'!$S$33)/2</f>
        <v>98.651912943871707</v>
      </c>
      <c r="R41" s="32">
        <f t="shared" ref="R41" si="117">AVERAGE(H41,L40)</f>
        <v>0.50950000000000006</v>
      </c>
      <c r="S41" s="32">
        <f t="shared" ref="S41" si="118">AVERAGE(I41,M40)</f>
        <v>0.23249999999999998</v>
      </c>
      <c r="T41" s="32">
        <f t="shared" ref="T41" si="119">AVERAGE(J41,N40)</f>
        <v>0.14500000000000002</v>
      </c>
      <c r="U41" s="32">
        <f t="shared" ref="U41" si="120">AVERAGE(K41,O40)</f>
        <v>0.25549999999999995</v>
      </c>
      <c r="V41" s="21">
        <f>Q41*Q40/'Advanced - Road'!$S$33</f>
        <v>99.345183462093118</v>
      </c>
      <c r="W41" s="21">
        <f t="shared" ref="W41" si="121">W40</f>
        <v>99.348550631451175</v>
      </c>
      <c r="X41" s="21">
        <f t="shared" si="8"/>
        <v>0</v>
      </c>
      <c r="Y41" s="23">
        <f>ROUND(Regression!$B$17+Regression!$B$18*Games!R41+Regression!$B$19*Games!T41+Regression!$B$20*Games!U41+Regression!$B$21*Games!S41+Regression!$B$22*Games!W41,0)</f>
        <v>107</v>
      </c>
      <c r="Z41" s="23">
        <f t="shared" ref="Z41" si="122">-Z40</f>
        <v>0</v>
      </c>
      <c r="AA41" s="23">
        <f t="shared" ref="AA41" si="123">AA40</f>
        <v>214</v>
      </c>
      <c r="AB41" s="22"/>
      <c r="AC41" s="22"/>
      <c r="AD41" s="22">
        <f t="shared" si="13"/>
        <v>107</v>
      </c>
    </row>
    <row r="42" spans="1:30" x14ac:dyDescent="0.3">
      <c r="A42" t="s">
        <v>133</v>
      </c>
      <c r="B42" s="8" t="s">
        <v>56</v>
      </c>
      <c r="C42" t="str">
        <f>VLOOKUP(B42,'Team Lookup'!A:B,2,FALSE)</f>
        <v>Atlanta Hawks</v>
      </c>
      <c r="D42" s="6"/>
      <c r="E42" s="6"/>
      <c r="F42" s="7" t="str">
        <f>B43</f>
        <v>OKC</v>
      </c>
      <c r="G42" t="str">
        <f t="shared" ref="G42" si="124">C43</f>
        <v>Oklahoma City Thunder</v>
      </c>
      <c r="H42" s="31">
        <f>VLOOKUP($C42,'Four Factors - Road'!$B:$O,7,FALSE)/100</f>
        <v>0.499</v>
      </c>
      <c r="I42" s="31">
        <f>VLOOKUP($C42,'Four Factors - Road'!$B:$O,8,FALSE)</f>
        <v>0.29299999999999998</v>
      </c>
      <c r="J42" s="31">
        <f>VLOOKUP($C42,'Four Factors - Road'!$B:$O,9,FALSE)/100</f>
        <v>0.157</v>
      </c>
      <c r="K42" s="31">
        <f>VLOOKUP($C42,'Four Factors - Road'!$B:$O,10,FALSE)/100</f>
        <v>0.214</v>
      </c>
      <c r="L42" s="31">
        <f>VLOOKUP($C42,'Four Factors - Road'!$B:$O,11,FALSE)/100</f>
        <v>0.499</v>
      </c>
      <c r="M42" s="31">
        <f>VLOOKUP($C42,'Four Factors - Road'!$B:$O,12,FALSE)</f>
        <v>0.23799999999999999</v>
      </c>
      <c r="N42" s="31">
        <f>VLOOKUP($C42,'Four Factors - Road'!$B:$O,13,FALSE)/100</f>
        <v>0.14699999999999999</v>
      </c>
      <c r="O42" s="31">
        <f>VLOOKUP($C42,'Four Factors - Road'!$B:$O,14,FALSE)/100</f>
        <v>0.23699999999999999</v>
      </c>
      <c r="P42" s="17">
        <f>VLOOKUP($C42,'Advanced - Road'!B:T,18,FALSE)</f>
        <v>100.25</v>
      </c>
      <c r="Q42" s="17">
        <f>(P42+'Advanced - Road'!$S$33)/2</f>
        <v>99.555263459335634</v>
      </c>
      <c r="R42" s="31">
        <f t="shared" ref="R42" si="125">AVERAGE(H42,L43)</f>
        <v>0.4975</v>
      </c>
      <c r="S42" s="31">
        <f t="shared" ref="S42" si="126">AVERAGE(I42,M43)</f>
        <v>0.27900000000000003</v>
      </c>
      <c r="T42" s="31">
        <f t="shared" ref="T42" si="127">AVERAGE(J42,N43)</f>
        <v>0.14699999999999999</v>
      </c>
      <c r="U42" s="31">
        <f t="shared" ref="U42" si="128">AVERAGE(K42,O43)</f>
        <v>0.21899999999999997</v>
      </c>
      <c r="V42" s="17">
        <f>Q42*Q43/'Advanced - Home'!$S$33</f>
        <v>100.6359648244904</v>
      </c>
      <c r="W42" s="17">
        <f t="shared" ref="W42" si="129">AVERAGE(V42:V43)</f>
        <v>100.63255413706155</v>
      </c>
      <c r="X42" s="17">
        <f t="shared" si="8"/>
        <v>0</v>
      </c>
      <c r="Y42" s="19">
        <f>ROUND(Regression!$B$17+Regression!$B$18*Games!R42+Regression!$B$19*Games!T42+Regression!$B$20*Games!U42+Regression!$B$21*Games!S42+Regression!$B$22*Games!W42,0)</f>
        <v>106</v>
      </c>
      <c r="Z42" s="19">
        <f t="shared" ref="Z42" si="130">Y43-Y42</f>
        <v>2</v>
      </c>
      <c r="AA42" s="19">
        <f t="shared" ref="AA42" si="131">Y42+Y43</f>
        <v>214</v>
      </c>
      <c r="AB42" s="4">
        <f t="shared" ref="AB42" si="132">D42-Z42</f>
        <v>-2</v>
      </c>
      <c r="AC42" s="4">
        <f t="shared" ref="AC42" si="133">AA42-E42</f>
        <v>214</v>
      </c>
      <c r="AD42" s="4">
        <f t="shared" si="13"/>
        <v>106</v>
      </c>
    </row>
    <row r="43" spans="1:30" x14ac:dyDescent="0.3">
      <c r="A43" t="s">
        <v>134</v>
      </c>
      <c r="B43" s="8" t="s">
        <v>73</v>
      </c>
      <c r="C43" t="str">
        <f>VLOOKUP(B43,'Team Lookup'!A:B,2,FALSE)</f>
        <v>Oklahoma City Thunder</v>
      </c>
      <c r="D43" s="9">
        <f t="shared" ref="D43" si="134">D42*-1</f>
        <v>0</v>
      </c>
      <c r="E43" s="9">
        <f t="shared" ref="E43" si="135">E42</f>
        <v>0</v>
      </c>
      <c r="F43" t="str">
        <f>B42</f>
        <v>ATL</v>
      </c>
      <c r="G43" t="str">
        <f t="shared" ref="G43" si="136">C42</f>
        <v>Atlanta Hawks</v>
      </c>
      <c r="H43" s="31">
        <f>VLOOKUP($C43,'Four Factors - Home'!$B:$O,7,FALSE)/100</f>
        <v>0.51700000000000002</v>
      </c>
      <c r="I43" s="31">
        <f>VLOOKUP($C43,'Four Factors - Home'!$B:$O,8,FALSE)</f>
        <v>0.29799999999999999</v>
      </c>
      <c r="J43" s="31">
        <f>VLOOKUP($C43,'Four Factors - Home'!$B:$O,9,FALSE)/100</f>
        <v>0.14800000000000002</v>
      </c>
      <c r="K43" s="31">
        <f>VLOOKUP($C43,'Four Factors - Home'!$B:$O,10,FALSE)/100</f>
        <v>0.26600000000000001</v>
      </c>
      <c r="L43" s="31">
        <f>VLOOKUP($C43,'Four Factors - Home'!$B:$O,11,FALSE)/100</f>
        <v>0.496</v>
      </c>
      <c r="M43" s="31">
        <f>VLOOKUP($C43,'Four Factors - Home'!$B:$O,12,FALSE)</f>
        <v>0.26500000000000001</v>
      </c>
      <c r="N43" s="31">
        <f>VLOOKUP($C43,'Four Factors - Home'!$B:$O,13,FALSE)/100</f>
        <v>0.13699999999999998</v>
      </c>
      <c r="O43" s="31">
        <f>VLOOKUP($C43,'Four Factors - Home'!$B:$O,14,FALSE)/100</f>
        <v>0.22399999999999998</v>
      </c>
      <c r="P43" s="17">
        <f>VLOOKUP($C43,'Advanced - Home'!B:T,18,FALSE)</f>
        <v>101</v>
      </c>
      <c r="Q43" s="17">
        <f>(P43+'Advanced - Home'!$S$33)/2</f>
        <v>99.926912943871713</v>
      </c>
      <c r="R43" s="31">
        <f t="shared" ref="R43" si="137">AVERAGE(H43,L42)</f>
        <v>0.50800000000000001</v>
      </c>
      <c r="S43" s="31">
        <f t="shared" ref="S43" si="138">AVERAGE(I43,M42)</f>
        <v>0.26800000000000002</v>
      </c>
      <c r="T43" s="31">
        <f t="shared" ref="T43" si="139">AVERAGE(J43,N42)</f>
        <v>0.14750000000000002</v>
      </c>
      <c r="U43" s="31">
        <f t="shared" ref="U43" si="140">AVERAGE(K43,O42)</f>
        <v>0.2515</v>
      </c>
      <c r="V43" s="17">
        <f>Q43*Q42/'Advanced - Road'!$S$33</f>
        <v>100.62914344963269</v>
      </c>
      <c r="W43" s="17">
        <f t="shared" ref="W43" si="141">W42</f>
        <v>100.63255413706155</v>
      </c>
      <c r="X43" s="17">
        <f t="shared" si="8"/>
        <v>0</v>
      </c>
      <c r="Y43" s="19">
        <f>ROUND(Regression!$B$17+Regression!$B$18*Games!R43+Regression!$B$19*Games!T43+Regression!$B$20*Games!U43+Regression!$B$21*Games!S43+Regression!$B$22*Games!W43,0)</f>
        <v>108</v>
      </c>
      <c r="Z43" s="19">
        <f t="shared" ref="Z43" si="142">-Z42</f>
        <v>-2</v>
      </c>
      <c r="AA43" s="19">
        <f t="shared" ref="AA43" si="143">AA42</f>
        <v>214</v>
      </c>
      <c r="AB43" s="4"/>
      <c r="AC43" s="4"/>
      <c r="AD43" s="4">
        <f t="shared" si="13"/>
        <v>108</v>
      </c>
    </row>
    <row r="44" spans="1:30" x14ac:dyDescent="0.3">
      <c r="A44" s="11" t="s">
        <v>133</v>
      </c>
      <c r="B44" s="14" t="s">
        <v>56</v>
      </c>
      <c r="C44" s="11" t="str">
        <f>VLOOKUP(B44,'Team Lookup'!A:B,2,FALSE)</f>
        <v>Atlanta Hawks</v>
      </c>
      <c r="D44" s="12"/>
      <c r="E44" s="12"/>
      <c r="F44" s="13" t="str">
        <f>B45</f>
        <v>ORL</v>
      </c>
      <c r="G44" s="11" t="str">
        <f t="shared" ref="G44" si="144">C45</f>
        <v>Orlando Magic</v>
      </c>
      <c r="H44" s="32">
        <f>VLOOKUP($C44,'Four Factors - Road'!$B:$O,7,FALSE)/100</f>
        <v>0.499</v>
      </c>
      <c r="I44" s="32">
        <f>VLOOKUP($C44,'Four Factors - Road'!$B:$O,8,FALSE)</f>
        <v>0.29299999999999998</v>
      </c>
      <c r="J44" s="32">
        <f>VLOOKUP($C44,'Four Factors - Road'!$B:$O,9,FALSE)/100</f>
        <v>0.157</v>
      </c>
      <c r="K44" s="32">
        <f>VLOOKUP($C44,'Four Factors - Road'!$B:$O,10,FALSE)/100</f>
        <v>0.214</v>
      </c>
      <c r="L44" s="32">
        <f>VLOOKUP($C44,'Four Factors - Road'!$B:$O,11,FALSE)/100</f>
        <v>0.499</v>
      </c>
      <c r="M44" s="32">
        <f>VLOOKUP($C44,'Four Factors - Road'!$B:$O,12,FALSE)</f>
        <v>0.23799999999999999</v>
      </c>
      <c r="N44" s="32">
        <f>VLOOKUP($C44,'Four Factors - Road'!$B:$O,13,FALSE)/100</f>
        <v>0.14699999999999999</v>
      </c>
      <c r="O44" s="32">
        <f>VLOOKUP($C44,'Four Factors - Road'!$B:$O,14,FALSE)/100</f>
        <v>0.23699999999999999</v>
      </c>
      <c r="P44" s="21">
        <f>VLOOKUP($C44,'Advanced - Road'!B:T,18,FALSE)</f>
        <v>100.25</v>
      </c>
      <c r="Q44" s="21">
        <f>(P44+'Advanced - Road'!$S$33)/2</f>
        <v>99.555263459335634</v>
      </c>
      <c r="R44" s="32">
        <f t="shared" ref="R44" si="145">AVERAGE(H44,L45)</f>
        <v>0.50600000000000001</v>
      </c>
      <c r="S44" s="32">
        <f t="shared" ref="S44" si="146">AVERAGE(I44,M45)</f>
        <v>0.28100000000000003</v>
      </c>
      <c r="T44" s="32">
        <f t="shared" ref="T44" si="147">AVERAGE(J44,N45)</f>
        <v>0.14949999999999999</v>
      </c>
      <c r="U44" s="32">
        <f t="shared" ref="U44" si="148">AVERAGE(K44,O45)</f>
        <v>0.2195</v>
      </c>
      <c r="V44" s="21">
        <f>Q44*Q45/'Advanced - Home'!$S$33</f>
        <v>98.898724733627631</v>
      </c>
      <c r="W44" s="21">
        <f t="shared" ref="W44" si="149">AVERAGE(V44:V45)</f>
        <v>98.895372923588681</v>
      </c>
      <c r="X44" s="21">
        <f t="shared" si="8"/>
        <v>0</v>
      </c>
      <c r="Y44" s="23">
        <f>ROUND(Regression!$B$17+Regression!$B$18*Games!R44+Regression!$B$19*Games!T44+Regression!$B$20*Games!U44+Regression!$B$21*Games!S44+Regression!$B$22*Games!W44,0)</f>
        <v>105</v>
      </c>
      <c r="Z44" s="23">
        <f t="shared" ref="Z44" si="150">Y45-Y44</f>
        <v>-2</v>
      </c>
      <c r="AA44" s="23">
        <f t="shared" ref="AA44" si="151">Y44+Y45</f>
        <v>208</v>
      </c>
      <c r="AB44" s="22">
        <f t="shared" ref="AB44" si="152">D44-Z44</f>
        <v>2</v>
      </c>
      <c r="AC44" s="22">
        <f t="shared" ref="AC44" si="153">AA44-E44</f>
        <v>208</v>
      </c>
      <c r="AD44" s="22">
        <f t="shared" si="13"/>
        <v>105</v>
      </c>
    </row>
    <row r="45" spans="1:30" x14ac:dyDescent="0.3">
      <c r="A45" s="11" t="s">
        <v>134</v>
      </c>
      <c r="B45" s="14" t="s">
        <v>74</v>
      </c>
      <c r="C45" s="11" t="str">
        <f>VLOOKUP(B45,'Team Lookup'!A:B,2,FALSE)</f>
        <v>Orlando Magic</v>
      </c>
      <c r="D45" s="15">
        <f t="shared" ref="D45" si="154">D44*-1</f>
        <v>0</v>
      </c>
      <c r="E45" s="15">
        <f t="shared" ref="E45" si="155">E44</f>
        <v>0</v>
      </c>
      <c r="F45" s="11" t="str">
        <f>B44</f>
        <v>ATL</v>
      </c>
      <c r="G45" s="11" t="str">
        <f t="shared" ref="G45" si="156">C44</f>
        <v>Atlanta Hawks</v>
      </c>
      <c r="H45" s="32">
        <f>VLOOKUP($C45,'Four Factors - Home'!$B:$O,7,FALSE)/100</f>
        <v>0.47799999999999998</v>
      </c>
      <c r="I45" s="32">
        <f>VLOOKUP($C45,'Four Factors - Home'!$B:$O,8,FALSE)</f>
        <v>0.26</v>
      </c>
      <c r="J45" s="32">
        <f>VLOOKUP($C45,'Four Factors - Home'!$B:$O,9,FALSE)/100</f>
        <v>0.13500000000000001</v>
      </c>
      <c r="K45" s="32">
        <f>VLOOKUP($C45,'Four Factors - Home'!$B:$O,10,FALSE)/100</f>
        <v>0.23</v>
      </c>
      <c r="L45" s="32">
        <f>VLOOKUP($C45,'Four Factors - Home'!$B:$O,11,FALSE)/100</f>
        <v>0.51300000000000001</v>
      </c>
      <c r="M45" s="32">
        <f>VLOOKUP($C45,'Four Factors - Home'!$B:$O,12,FALSE)</f>
        <v>0.26900000000000002</v>
      </c>
      <c r="N45" s="32">
        <f>VLOOKUP($C45,'Four Factors - Home'!$B:$O,13,FALSE)/100</f>
        <v>0.14199999999999999</v>
      </c>
      <c r="O45" s="32">
        <f>VLOOKUP($C45,'Four Factors - Home'!$B:$O,14,FALSE)/100</f>
        <v>0.22500000000000001</v>
      </c>
      <c r="P45" s="21">
        <f>VLOOKUP($C45,'Advanced - Home'!B:T,18,FALSE)</f>
        <v>97.55</v>
      </c>
      <c r="Q45" s="21">
        <f>(P45+'Advanced - Home'!$S$33)/2</f>
        <v>98.201912943871704</v>
      </c>
      <c r="R45" s="32">
        <f t="shared" ref="R45" si="157">AVERAGE(H45,L44)</f>
        <v>0.48849999999999999</v>
      </c>
      <c r="S45" s="32">
        <f t="shared" ref="S45" si="158">AVERAGE(I45,M44)</f>
        <v>0.249</v>
      </c>
      <c r="T45" s="32">
        <f t="shared" ref="T45" si="159">AVERAGE(J45,N44)</f>
        <v>0.14100000000000001</v>
      </c>
      <c r="U45" s="32">
        <f t="shared" ref="U45" si="160">AVERAGE(K45,O44)</f>
        <v>0.23349999999999999</v>
      </c>
      <c r="V45" s="21">
        <f>Q45*Q44/'Advanced - Road'!$S$33</f>
        <v>98.892021113549731</v>
      </c>
      <c r="W45" s="21">
        <f t="shared" ref="W45" si="161">W44</f>
        <v>98.895372923588681</v>
      </c>
      <c r="X45" s="21">
        <f t="shared" si="8"/>
        <v>0</v>
      </c>
      <c r="Y45" s="23">
        <f>ROUND(Regression!$B$17+Regression!$B$18*Games!R45+Regression!$B$19*Games!T45+Regression!$B$20*Games!U45+Regression!$B$21*Games!S45+Regression!$B$22*Games!W45,0)</f>
        <v>103</v>
      </c>
      <c r="Z45" s="23">
        <f t="shared" ref="Z45" si="162">-Z44</f>
        <v>2</v>
      </c>
      <c r="AA45" s="23">
        <f t="shared" ref="AA45" si="163">AA44</f>
        <v>208</v>
      </c>
      <c r="AB45" s="22"/>
      <c r="AC45" s="22"/>
      <c r="AD45" s="22">
        <f t="shared" si="13"/>
        <v>103</v>
      </c>
    </row>
    <row r="46" spans="1:30" x14ac:dyDescent="0.3">
      <c r="A46" t="s">
        <v>133</v>
      </c>
      <c r="B46" s="8" t="s">
        <v>56</v>
      </c>
      <c r="C46" t="str">
        <f>VLOOKUP(B46,'Team Lookup'!A:B,2,FALSE)</f>
        <v>Atlanta Hawks</v>
      </c>
      <c r="D46" s="6"/>
      <c r="E46" s="6"/>
      <c r="F46" s="7" t="str">
        <f>B47</f>
        <v>PHI</v>
      </c>
      <c r="G46" t="str">
        <f t="shared" ref="G46" si="164">C47</f>
        <v>Philadelphia 76ers</v>
      </c>
      <c r="H46" s="31">
        <f>VLOOKUP($C46,'Four Factors - Road'!$B:$O,7,FALSE)/100</f>
        <v>0.499</v>
      </c>
      <c r="I46" s="31">
        <f>VLOOKUP($C46,'Four Factors - Road'!$B:$O,8,FALSE)</f>
        <v>0.29299999999999998</v>
      </c>
      <c r="J46" s="31">
        <f>VLOOKUP($C46,'Four Factors - Road'!$B:$O,9,FALSE)/100</f>
        <v>0.157</v>
      </c>
      <c r="K46" s="31">
        <f>VLOOKUP($C46,'Four Factors - Road'!$B:$O,10,FALSE)/100</f>
        <v>0.214</v>
      </c>
      <c r="L46" s="31">
        <f>VLOOKUP($C46,'Four Factors - Road'!$B:$O,11,FALSE)/100</f>
        <v>0.499</v>
      </c>
      <c r="M46" s="31">
        <f>VLOOKUP($C46,'Four Factors - Road'!$B:$O,12,FALSE)</f>
        <v>0.23799999999999999</v>
      </c>
      <c r="N46" s="31">
        <f>VLOOKUP($C46,'Four Factors - Road'!$B:$O,13,FALSE)/100</f>
        <v>0.14699999999999999</v>
      </c>
      <c r="O46" s="31">
        <f>VLOOKUP($C46,'Four Factors - Road'!$B:$O,14,FALSE)/100</f>
        <v>0.23699999999999999</v>
      </c>
      <c r="P46" s="17">
        <f>VLOOKUP($C46,'Advanced - Road'!B:T,18,FALSE)</f>
        <v>100.25</v>
      </c>
      <c r="Q46" s="17">
        <f>(P46+'Advanced - Road'!$S$33)/2</f>
        <v>99.555263459335634</v>
      </c>
      <c r="R46" s="31">
        <f t="shared" ref="R46" si="165">AVERAGE(H46,L47)</f>
        <v>0.4965</v>
      </c>
      <c r="S46" s="31">
        <f t="shared" ref="S46" si="166">AVERAGE(I46,M47)</f>
        <v>0.30249999999999999</v>
      </c>
      <c r="T46" s="31">
        <f t="shared" ref="T46" si="167">AVERAGE(J46,N47)</f>
        <v>0.1515</v>
      </c>
      <c r="U46" s="31">
        <f t="shared" ref="U46" si="168">AVERAGE(K46,O47)</f>
        <v>0.22449999999999998</v>
      </c>
      <c r="V46" s="17">
        <f>Q46*Q47/'Advanced - Home'!$S$33</f>
        <v>100.34894254860873</v>
      </c>
      <c r="W46" s="17">
        <f t="shared" ref="W46" si="169">AVERAGE(V46:V47)</f>
        <v>100.34554158874866</v>
      </c>
      <c r="X46" s="17">
        <f t="shared" si="8"/>
        <v>0</v>
      </c>
      <c r="Y46" s="19">
        <f>ROUND(Regression!$B$17+Regression!$B$18*Games!R46+Regression!$B$19*Games!T46+Regression!$B$20*Games!U46+Regression!$B$21*Games!S46+Regression!$B$22*Games!W46,0)</f>
        <v>106</v>
      </c>
      <c r="Z46" s="19">
        <f t="shared" ref="Z46" si="170">Y47-Y46</f>
        <v>-1</v>
      </c>
      <c r="AA46" s="19">
        <f t="shared" ref="AA46" si="171">Y46+Y47</f>
        <v>211</v>
      </c>
      <c r="AB46" s="4">
        <f t="shared" ref="AB46" si="172">D46-Z46</f>
        <v>1</v>
      </c>
      <c r="AC46" s="4">
        <f t="shared" ref="AC46" si="173">AA46-E46</f>
        <v>211</v>
      </c>
      <c r="AD46" s="4">
        <f t="shared" si="13"/>
        <v>106</v>
      </c>
    </row>
    <row r="47" spans="1:30" x14ac:dyDescent="0.3">
      <c r="A47" t="s">
        <v>134</v>
      </c>
      <c r="B47" s="8" t="s">
        <v>75</v>
      </c>
      <c r="C47" t="str">
        <f>VLOOKUP(B47,'Team Lookup'!A:B,2,FALSE)</f>
        <v>Philadelphia 76ers</v>
      </c>
      <c r="D47" s="9">
        <f t="shared" ref="D47" si="174">D46*-1</f>
        <v>0</v>
      </c>
      <c r="E47" s="9">
        <f t="shared" ref="E47" si="175">E46</f>
        <v>0</v>
      </c>
      <c r="F47" t="str">
        <f>B46</f>
        <v>ATL</v>
      </c>
      <c r="G47" t="str">
        <f t="shared" ref="G47" si="176">C46</f>
        <v>Atlanta Hawks</v>
      </c>
      <c r="H47" s="31">
        <f>VLOOKUP($C47,'Four Factors - Home'!$B:$O,7,FALSE)/100</f>
        <v>0.504</v>
      </c>
      <c r="I47" s="31">
        <f>VLOOKUP($C47,'Four Factors - Home'!$B:$O,8,FALSE)</f>
        <v>0.27</v>
      </c>
      <c r="J47" s="31">
        <f>VLOOKUP($C47,'Four Factors - Home'!$B:$O,9,FALSE)/100</f>
        <v>0.16300000000000001</v>
      </c>
      <c r="K47" s="31">
        <f>VLOOKUP($C47,'Four Factors - Home'!$B:$O,10,FALSE)/100</f>
        <v>0.21199999999999999</v>
      </c>
      <c r="L47" s="31">
        <f>VLOOKUP($C47,'Four Factors - Home'!$B:$O,11,FALSE)/100</f>
        <v>0.49399999999999999</v>
      </c>
      <c r="M47" s="31">
        <f>VLOOKUP($C47,'Four Factors - Home'!$B:$O,12,FALSE)</f>
        <v>0.312</v>
      </c>
      <c r="N47" s="31">
        <f>VLOOKUP($C47,'Four Factors - Home'!$B:$O,13,FALSE)/100</f>
        <v>0.14599999999999999</v>
      </c>
      <c r="O47" s="31">
        <f>VLOOKUP($C47,'Four Factors - Home'!$B:$O,14,FALSE)/100</f>
        <v>0.23499999999999999</v>
      </c>
      <c r="P47" s="17">
        <f>VLOOKUP($C47,'Advanced - Home'!B:T,18,FALSE)</f>
        <v>100.43</v>
      </c>
      <c r="Q47" s="17">
        <f>(P47+'Advanced - Home'!$S$33)/2</f>
        <v>99.641912943871716</v>
      </c>
      <c r="R47" s="31">
        <f t="shared" ref="R47" si="177">AVERAGE(H47,L46)</f>
        <v>0.50150000000000006</v>
      </c>
      <c r="S47" s="31">
        <f t="shared" ref="S47" si="178">AVERAGE(I47,M46)</f>
        <v>0.254</v>
      </c>
      <c r="T47" s="31">
        <f t="shared" ref="T47" si="179">AVERAGE(J47,N46)</f>
        <v>0.155</v>
      </c>
      <c r="U47" s="31">
        <f t="shared" ref="U47" si="180">AVERAGE(K47,O46)</f>
        <v>0.22449999999999998</v>
      </c>
      <c r="V47" s="17">
        <f>Q47*Q46/'Advanced - Road'!$S$33</f>
        <v>100.34214062888857</v>
      </c>
      <c r="W47" s="17">
        <f t="shared" ref="W47" si="181">W46</f>
        <v>100.34554158874866</v>
      </c>
      <c r="X47" s="17">
        <f t="shared" si="8"/>
        <v>0</v>
      </c>
      <c r="Y47" s="19">
        <f>ROUND(Regression!$B$17+Regression!$B$18*Games!R47+Regression!$B$19*Games!T47+Regression!$B$20*Games!U47+Regression!$B$21*Games!S47+Regression!$B$22*Games!W47,0)</f>
        <v>105</v>
      </c>
      <c r="Z47" s="19">
        <f t="shared" ref="Z47" si="182">-Z46</f>
        <v>1</v>
      </c>
      <c r="AA47" s="19">
        <f t="shared" ref="AA47" si="183">AA46</f>
        <v>211</v>
      </c>
      <c r="AB47" s="4"/>
      <c r="AC47" s="4"/>
      <c r="AD47" s="4">
        <f t="shared" si="13"/>
        <v>105</v>
      </c>
    </row>
    <row r="48" spans="1:30" x14ac:dyDescent="0.3">
      <c r="A48" s="11" t="s">
        <v>133</v>
      </c>
      <c r="B48" s="14" t="s">
        <v>56</v>
      </c>
      <c r="C48" s="11" t="str">
        <f>VLOOKUP(B48,'Team Lookup'!A:B,2,FALSE)</f>
        <v>Atlanta Hawks</v>
      </c>
      <c r="D48" s="12"/>
      <c r="E48" s="12"/>
      <c r="F48" s="13" t="str">
        <f>B49</f>
        <v>PHO</v>
      </c>
      <c r="G48" s="11" t="str">
        <f t="shared" ref="G48" si="184">C49</f>
        <v>Phoenix Suns</v>
      </c>
      <c r="H48" s="32">
        <f>VLOOKUP($C48,'Four Factors - Road'!$B:$O,7,FALSE)/100</f>
        <v>0.499</v>
      </c>
      <c r="I48" s="32">
        <f>VLOOKUP($C48,'Four Factors - Road'!$B:$O,8,FALSE)</f>
        <v>0.29299999999999998</v>
      </c>
      <c r="J48" s="32">
        <f>VLOOKUP($C48,'Four Factors - Road'!$B:$O,9,FALSE)/100</f>
        <v>0.157</v>
      </c>
      <c r="K48" s="32">
        <f>VLOOKUP($C48,'Four Factors - Road'!$B:$O,10,FALSE)/100</f>
        <v>0.214</v>
      </c>
      <c r="L48" s="32">
        <f>VLOOKUP($C48,'Four Factors - Road'!$B:$O,11,FALSE)/100</f>
        <v>0.499</v>
      </c>
      <c r="M48" s="32">
        <f>VLOOKUP($C48,'Four Factors - Road'!$B:$O,12,FALSE)</f>
        <v>0.23799999999999999</v>
      </c>
      <c r="N48" s="32">
        <f>VLOOKUP($C48,'Four Factors - Road'!$B:$O,13,FALSE)/100</f>
        <v>0.14699999999999999</v>
      </c>
      <c r="O48" s="32">
        <f>VLOOKUP($C48,'Four Factors - Road'!$B:$O,14,FALSE)/100</f>
        <v>0.23699999999999999</v>
      </c>
      <c r="P48" s="21">
        <f>VLOOKUP($C48,'Advanced - Road'!B:T,18,FALSE)</f>
        <v>100.25</v>
      </c>
      <c r="Q48" s="21">
        <f>(P48+'Advanced - Road'!$S$33)/2</f>
        <v>99.555263459335634</v>
      </c>
      <c r="R48" s="32">
        <f t="shared" ref="R48" si="185">AVERAGE(H48,L49)</f>
        <v>0.50950000000000006</v>
      </c>
      <c r="S48" s="32">
        <f t="shared" ref="S48" si="186">AVERAGE(I48,M49)</f>
        <v>0.311</v>
      </c>
      <c r="T48" s="32">
        <f t="shared" ref="T48" si="187">AVERAGE(J48,N49)</f>
        <v>0.1515</v>
      </c>
      <c r="U48" s="32">
        <f t="shared" ref="U48" si="188">AVERAGE(K48,O49)</f>
        <v>0.218</v>
      </c>
      <c r="V48" s="21">
        <f>Q48*Q49/'Advanced - Home'!$S$33</f>
        <v>100.89780970775087</v>
      </c>
      <c r="W48" s="21">
        <f t="shared" ref="W48" si="189">AVERAGE(V48:V49)</f>
        <v>100.89439014604875</v>
      </c>
      <c r="X48" s="21">
        <f t="shared" si="8"/>
        <v>0</v>
      </c>
      <c r="Y48" s="23">
        <f>ROUND(Regression!$B$17+Regression!$B$18*Games!R48+Regression!$B$19*Games!T48+Regression!$B$20*Games!U48+Regression!$B$21*Games!S48+Regression!$B$22*Games!W48,0)</f>
        <v>108</v>
      </c>
      <c r="Z48" s="23">
        <f t="shared" ref="Z48" si="190">Y49-Y48</f>
        <v>-1</v>
      </c>
      <c r="AA48" s="23">
        <f t="shared" ref="AA48" si="191">Y48+Y49</f>
        <v>215</v>
      </c>
      <c r="AB48" s="22">
        <f t="shared" ref="AB48" si="192">D48-Z48</f>
        <v>1</v>
      </c>
      <c r="AC48" s="22">
        <f t="shared" ref="AC48" si="193">AA48-E48</f>
        <v>215</v>
      </c>
      <c r="AD48" s="22">
        <f t="shared" si="13"/>
        <v>108</v>
      </c>
    </row>
    <row r="49" spans="1:30" x14ac:dyDescent="0.3">
      <c r="A49" s="11" t="s">
        <v>134</v>
      </c>
      <c r="B49" s="14" t="s">
        <v>76</v>
      </c>
      <c r="C49" s="11" t="str">
        <f>VLOOKUP(B49,'Team Lookup'!A:B,2,FALSE)</f>
        <v>Phoenix Suns</v>
      </c>
      <c r="D49" s="15">
        <f t="shared" ref="D49" si="194">D48*-1</f>
        <v>0</v>
      </c>
      <c r="E49" s="15">
        <f t="shared" ref="E49" si="195">E48</f>
        <v>0</v>
      </c>
      <c r="F49" s="11" t="str">
        <f>B48</f>
        <v>ATL</v>
      </c>
      <c r="G49" s="11" t="str">
        <f t="shared" ref="G49" si="196">C48</f>
        <v>Atlanta Hawks</v>
      </c>
      <c r="H49" s="32">
        <f>VLOOKUP($C49,'Four Factors - Home'!$B:$O,7,FALSE)/100</f>
        <v>0.496</v>
      </c>
      <c r="I49" s="32">
        <f>VLOOKUP($C49,'Four Factors - Home'!$B:$O,8,FALSE)</f>
        <v>0.30099999999999999</v>
      </c>
      <c r="J49" s="32">
        <f>VLOOKUP($C49,'Four Factors - Home'!$B:$O,9,FALSE)/100</f>
        <v>0.152</v>
      </c>
      <c r="K49" s="32">
        <f>VLOOKUP($C49,'Four Factors - Home'!$B:$O,10,FALSE)/100</f>
        <v>0.27500000000000002</v>
      </c>
      <c r="L49" s="32">
        <f>VLOOKUP($C49,'Four Factors - Home'!$B:$O,11,FALSE)/100</f>
        <v>0.52</v>
      </c>
      <c r="M49" s="32">
        <f>VLOOKUP($C49,'Four Factors - Home'!$B:$O,12,FALSE)</f>
        <v>0.32900000000000001</v>
      </c>
      <c r="N49" s="32">
        <f>VLOOKUP($C49,'Four Factors - Home'!$B:$O,13,FALSE)/100</f>
        <v>0.14599999999999999</v>
      </c>
      <c r="O49" s="32">
        <f>VLOOKUP($C49,'Four Factors - Home'!$B:$O,14,FALSE)/100</f>
        <v>0.222</v>
      </c>
      <c r="P49" s="21">
        <f>VLOOKUP($C49,'Advanced - Home'!B:T,18,FALSE)</f>
        <v>101.52</v>
      </c>
      <c r="Q49" s="21">
        <f>(P49+'Advanced - Home'!$S$33)/2</f>
        <v>100.1869129438717</v>
      </c>
      <c r="R49" s="32">
        <f t="shared" ref="R49" si="197">AVERAGE(H49,L48)</f>
        <v>0.4975</v>
      </c>
      <c r="S49" s="32">
        <f t="shared" ref="S49" si="198">AVERAGE(I49,M48)</f>
        <v>0.26949999999999996</v>
      </c>
      <c r="T49" s="32">
        <f t="shared" ref="T49" si="199">AVERAGE(J49,N48)</f>
        <v>0.14949999999999999</v>
      </c>
      <c r="U49" s="32">
        <f t="shared" ref="U49" si="200">AVERAGE(K49,O48)</f>
        <v>0.25600000000000001</v>
      </c>
      <c r="V49" s="21">
        <f>Q49*Q48/'Advanced - Road'!$S$33</f>
        <v>100.89097058434663</v>
      </c>
      <c r="W49" s="21">
        <f t="shared" ref="W49" si="201">W48</f>
        <v>100.89439014604875</v>
      </c>
      <c r="X49" s="21">
        <f t="shared" si="8"/>
        <v>0</v>
      </c>
      <c r="Y49" s="23">
        <f>ROUND(Regression!$B$17+Regression!$B$18*Games!R49+Regression!$B$19*Games!T49+Regression!$B$20*Games!U49+Regression!$B$21*Games!S49+Regression!$B$22*Games!W49,0)</f>
        <v>107</v>
      </c>
      <c r="Z49" s="23">
        <f t="shared" ref="Z49" si="202">-Z48</f>
        <v>1</v>
      </c>
      <c r="AA49" s="23">
        <f t="shared" ref="AA49" si="203">AA48</f>
        <v>215</v>
      </c>
      <c r="AB49" s="22"/>
      <c r="AC49" s="22"/>
      <c r="AD49" s="22">
        <f t="shared" si="13"/>
        <v>107</v>
      </c>
    </row>
    <row r="50" spans="1:30" x14ac:dyDescent="0.3">
      <c r="A50" t="s">
        <v>133</v>
      </c>
      <c r="B50" s="8" t="s">
        <v>56</v>
      </c>
      <c r="C50" t="str">
        <f>VLOOKUP(B50,'Team Lookup'!A:B,2,FALSE)</f>
        <v>Atlanta Hawks</v>
      </c>
      <c r="D50" s="6"/>
      <c r="E50" s="6"/>
      <c r="F50" s="7" t="str">
        <f>B51</f>
        <v>POR</v>
      </c>
      <c r="G50" t="str">
        <f t="shared" ref="G50" si="204">C51</f>
        <v>Portland Trail Blazers</v>
      </c>
      <c r="H50" s="31">
        <f>VLOOKUP($C50,'Four Factors - Road'!$B:$O,7,FALSE)/100</f>
        <v>0.499</v>
      </c>
      <c r="I50" s="31">
        <f>VLOOKUP($C50,'Four Factors - Road'!$B:$O,8,FALSE)</f>
        <v>0.29299999999999998</v>
      </c>
      <c r="J50" s="31">
        <f>VLOOKUP($C50,'Four Factors - Road'!$B:$O,9,FALSE)/100</f>
        <v>0.157</v>
      </c>
      <c r="K50" s="31">
        <f>VLOOKUP($C50,'Four Factors - Road'!$B:$O,10,FALSE)/100</f>
        <v>0.214</v>
      </c>
      <c r="L50" s="31">
        <f>VLOOKUP($C50,'Four Factors - Road'!$B:$O,11,FALSE)/100</f>
        <v>0.499</v>
      </c>
      <c r="M50" s="31">
        <f>VLOOKUP($C50,'Four Factors - Road'!$B:$O,12,FALSE)</f>
        <v>0.23799999999999999</v>
      </c>
      <c r="N50" s="31">
        <f>VLOOKUP($C50,'Four Factors - Road'!$B:$O,13,FALSE)/100</f>
        <v>0.14699999999999999</v>
      </c>
      <c r="O50" s="31">
        <f>VLOOKUP($C50,'Four Factors - Road'!$B:$O,14,FALSE)/100</f>
        <v>0.23699999999999999</v>
      </c>
      <c r="P50" s="17">
        <f>VLOOKUP($C50,'Advanced - Road'!B:T,18,FALSE)</f>
        <v>100.25</v>
      </c>
      <c r="Q50" s="17">
        <f>(P50+'Advanced - Road'!$S$33)/2</f>
        <v>99.555263459335634</v>
      </c>
      <c r="R50" s="31">
        <f t="shared" ref="R50" si="205">AVERAGE(H50,L51)</f>
        <v>0.501</v>
      </c>
      <c r="S50" s="31">
        <f t="shared" ref="S50" si="206">AVERAGE(I50,M51)</f>
        <v>0.308</v>
      </c>
      <c r="T50" s="31">
        <f t="shared" ref="T50" si="207">AVERAGE(J50,N51)</f>
        <v>0.14300000000000002</v>
      </c>
      <c r="U50" s="31">
        <f t="shared" ref="U50" si="208">AVERAGE(K50,O51)</f>
        <v>0.22149999999999997</v>
      </c>
      <c r="V50" s="17">
        <f>Q50*Q51/'Advanced - Home'!$S$33</f>
        <v>99.649011033739384</v>
      </c>
      <c r="W50" s="17">
        <f t="shared" ref="W50" si="209">AVERAGE(V50:V51)</f>
        <v>99.645633795494362</v>
      </c>
      <c r="X50" s="17">
        <f t="shared" si="8"/>
        <v>0</v>
      </c>
      <c r="Y50" s="19">
        <f>ROUND(Regression!$B$17+Regression!$B$18*Games!R50+Regression!$B$19*Games!T50+Regression!$B$20*Games!U50+Regression!$B$21*Games!S50+Regression!$B$22*Games!W50,0)</f>
        <v>107</v>
      </c>
      <c r="Z50" s="19">
        <f t="shared" ref="Z50" si="210">Y51-Y50</f>
        <v>0</v>
      </c>
      <c r="AA50" s="19">
        <f t="shared" ref="AA50" si="211">Y50+Y51</f>
        <v>214</v>
      </c>
      <c r="AB50" s="4">
        <f t="shared" ref="AB50" si="212">D50-Z50</f>
        <v>0</v>
      </c>
      <c r="AC50" s="4">
        <f t="shared" ref="AC50" si="213">AA50-E50</f>
        <v>214</v>
      </c>
      <c r="AD50" s="4">
        <f t="shared" si="13"/>
        <v>107</v>
      </c>
    </row>
    <row r="51" spans="1:30" x14ac:dyDescent="0.3">
      <c r="A51" t="s">
        <v>134</v>
      </c>
      <c r="B51" s="8" t="s">
        <v>77</v>
      </c>
      <c r="C51" t="str">
        <f>VLOOKUP(B51,'Team Lookup'!A:B,2,FALSE)</f>
        <v>Portland Trail Blazers</v>
      </c>
      <c r="D51" s="9">
        <f t="shared" ref="D51" si="214">D50*-1</f>
        <v>0</v>
      </c>
      <c r="E51" s="9">
        <f t="shared" ref="E51" si="215">E50</f>
        <v>0</v>
      </c>
      <c r="F51" t="str">
        <f>B50</f>
        <v>ATL</v>
      </c>
      <c r="G51" t="str">
        <f t="shared" ref="G51" si="216">C50</f>
        <v>Atlanta Hawks</v>
      </c>
      <c r="H51" s="31">
        <f>VLOOKUP($C51,'Four Factors - Home'!$B:$O,7,FALSE)/100</f>
        <v>0.52500000000000002</v>
      </c>
      <c r="I51" s="31">
        <f>VLOOKUP($C51,'Four Factors - Home'!$B:$O,8,FALSE)</f>
        <v>0.26100000000000001</v>
      </c>
      <c r="J51" s="31">
        <f>VLOOKUP($C51,'Four Factors - Home'!$B:$O,9,FALSE)/100</f>
        <v>0.13500000000000001</v>
      </c>
      <c r="K51" s="31">
        <f>VLOOKUP($C51,'Four Factors - Home'!$B:$O,10,FALSE)/100</f>
        <v>0.23</v>
      </c>
      <c r="L51" s="31">
        <f>VLOOKUP($C51,'Four Factors - Home'!$B:$O,11,FALSE)/100</f>
        <v>0.503</v>
      </c>
      <c r="M51" s="31">
        <f>VLOOKUP($C51,'Four Factors - Home'!$B:$O,12,FALSE)</f>
        <v>0.32300000000000001</v>
      </c>
      <c r="N51" s="31">
        <f>VLOOKUP($C51,'Four Factors - Home'!$B:$O,13,FALSE)/100</f>
        <v>0.129</v>
      </c>
      <c r="O51" s="31">
        <f>VLOOKUP($C51,'Four Factors - Home'!$B:$O,14,FALSE)/100</f>
        <v>0.22899999999999998</v>
      </c>
      <c r="P51" s="17">
        <f>VLOOKUP($C51,'Advanced - Home'!B:T,18,FALSE)</f>
        <v>99.04</v>
      </c>
      <c r="Q51" s="17">
        <f>(P51+'Advanced - Home'!$S$33)/2</f>
        <v>98.946912943871709</v>
      </c>
      <c r="R51" s="31">
        <f t="shared" ref="R51" si="217">AVERAGE(H51,L50)</f>
        <v>0.51200000000000001</v>
      </c>
      <c r="S51" s="31">
        <f t="shared" ref="S51" si="218">AVERAGE(I51,M50)</f>
        <v>0.2495</v>
      </c>
      <c r="T51" s="31">
        <f t="shared" ref="T51" si="219">AVERAGE(J51,N50)</f>
        <v>0.14100000000000001</v>
      </c>
      <c r="U51" s="31">
        <f t="shared" ref="U51" si="220">AVERAGE(K51,O50)</f>
        <v>0.23349999999999999</v>
      </c>
      <c r="V51" s="17">
        <f>Q51*Q50/'Advanced - Road'!$S$33</f>
        <v>99.64225655724934</v>
      </c>
      <c r="W51" s="17">
        <f t="shared" ref="W51" si="221">W50</f>
        <v>99.645633795494362</v>
      </c>
      <c r="X51" s="17">
        <f t="shared" si="8"/>
        <v>0</v>
      </c>
      <c r="Y51" s="19">
        <f>ROUND(Regression!$B$17+Regression!$B$18*Games!R51+Regression!$B$19*Games!T51+Regression!$B$20*Games!U51+Regression!$B$21*Games!S51+Regression!$B$22*Games!W51,0)</f>
        <v>107</v>
      </c>
      <c r="Z51" s="19">
        <f t="shared" ref="Z51" si="222">-Z50</f>
        <v>0</v>
      </c>
      <c r="AA51" s="19">
        <f t="shared" ref="AA51" si="223">AA50</f>
        <v>214</v>
      </c>
      <c r="AB51" s="4"/>
      <c r="AC51" s="4"/>
      <c r="AD51" s="4">
        <f t="shared" si="13"/>
        <v>107</v>
      </c>
    </row>
    <row r="52" spans="1:30" x14ac:dyDescent="0.3">
      <c r="A52" s="11" t="s">
        <v>133</v>
      </c>
      <c r="B52" s="14" t="s">
        <v>56</v>
      </c>
      <c r="C52" s="11" t="str">
        <f>VLOOKUP(B52,'Team Lookup'!A:B,2,FALSE)</f>
        <v>Atlanta Hawks</v>
      </c>
      <c r="D52" s="12"/>
      <c r="E52" s="12"/>
      <c r="F52" s="13" t="str">
        <f>B53</f>
        <v>SAC</v>
      </c>
      <c r="G52" s="11" t="str">
        <f t="shared" ref="G52" si="224">C53</f>
        <v>Sacramento Kings</v>
      </c>
      <c r="H52" s="32">
        <f>VLOOKUP($C52,'Four Factors - Road'!$B:$O,7,FALSE)/100</f>
        <v>0.499</v>
      </c>
      <c r="I52" s="32">
        <f>VLOOKUP($C52,'Four Factors - Road'!$B:$O,8,FALSE)</f>
        <v>0.29299999999999998</v>
      </c>
      <c r="J52" s="32">
        <f>VLOOKUP($C52,'Four Factors - Road'!$B:$O,9,FALSE)/100</f>
        <v>0.157</v>
      </c>
      <c r="K52" s="32">
        <f>VLOOKUP($C52,'Four Factors - Road'!$B:$O,10,FALSE)/100</f>
        <v>0.214</v>
      </c>
      <c r="L52" s="32">
        <f>VLOOKUP($C52,'Four Factors - Road'!$B:$O,11,FALSE)/100</f>
        <v>0.499</v>
      </c>
      <c r="M52" s="32">
        <f>VLOOKUP($C52,'Four Factors - Road'!$B:$O,12,FALSE)</f>
        <v>0.23799999999999999</v>
      </c>
      <c r="N52" s="32">
        <f>VLOOKUP($C52,'Four Factors - Road'!$B:$O,13,FALSE)/100</f>
        <v>0.14699999999999999</v>
      </c>
      <c r="O52" s="32">
        <f>VLOOKUP($C52,'Four Factors - Road'!$B:$O,14,FALSE)/100</f>
        <v>0.23699999999999999</v>
      </c>
      <c r="P52" s="21">
        <f>VLOOKUP($C52,'Advanced - Road'!B:T,18,FALSE)</f>
        <v>100.25</v>
      </c>
      <c r="Q52" s="21">
        <f>(P52+'Advanced - Road'!$S$33)/2</f>
        <v>99.555263459335634</v>
      </c>
      <c r="R52" s="32">
        <f t="shared" ref="R52" si="225">AVERAGE(H52,L53)</f>
        <v>0.51400000000000001</v>
      </c>
      <c r="S52" s="32">
        <f t="shared" ref="S52" si="226">AVERAGE(I52,M53)</f>
        <v>0.29899999999999999</v>
      </c>
      <c r="T52" s="32">
        <f t="shared" ref="T52" si="227">AVERAGE(J52,N53)</f>
        <v>0.152</v>
      </c>
      <c r="U52" s="32">
        <f t="shared" ref="U52" si="228">AVERAGE(K52,O53)</f>
        <v>0.218</v>
      </c>
      <c r="V52" s="21">
        <f>Q52*Q53/'Advanced - Home'!$S$33</f>
        <v>99.01454073968516</v>
      </c>
      <c r="W52" s="21">
        <f t="shared" ref="W52" si="229">AVERAGE(V52:V53)</f>
        <v>99.011185004486876</v>
      </c>
      <c r="X52" s="21">
        <f t="shared" si="8"/>
        <v>0</v>
      </c>
      <c r="Y52" s="23">
        <f>ROUND(Regression!$B$17+Regression!$B$18*Games!R52+Regression!$B$19*Games!T52+Regression!$B$20*Games!U52+Regression!$B$21*Games!S52+Regression!$B$22*Games!W52,0)</f>
        <v>106</v>
      </c>
      <c r="Z52" s="23">
        <f t="shared" ref="Z52" si="230">Y53-Y52</f>
        <v>0</v>
      </c>
      <c r="AA52" s="23">
        <f t="shared" ref="AA52" si="231">Y52+Y53</f>
        <v>212</v>
      </c>
      <c r="AB52" s="22">
        <f t="shared" ref="AB52" si="232">D52-Z52</f>
        <v>0</v>
      </c>
      <c r="AC52" s="22">
        <f t="shared" ref="AC52" si="233">AA52-E52</f>
        <v>212</v>
      </c>
      <c r="AD52" s="22">
        <f t="shared" si="13"/>
        <v>106</v>
      </c>
    </row>
    <row r="53" spans="1:30" x14ac:dyDescent="0.3">
      <c r="A53" s="11" t="s">
        <v>134</v>
      </c>
      <c r="B53" s="14" t="s">
        <v>78</v>
      </c>
      <c r="C53" s="11" t="str">
        <f>VLOOKUP(B53,'Team Lookup'!A:B,2,FALSE)</f>
        <v>Sacramento Kings</v>
      </c>
      <c r="D53" s="15">
        <f t="shared" ref="D53" si="234">D52*-1</f>
        <v>0</v>
      </c>
      <c r="E53" s="15">
        <f t="shared" ref="E53" si="235">E52</f>
        <v>0</v>
      </c>
      <c r="F53" s="11" t="str">
        <f>B52</f>
        <v>ATL</v>
      </c>
      <c r="G53" s="11" t="str">
        <f t="shared" ref="G53" si="236">C52</f>
        <v>Atlanta Hawks</v>
      </c>
      <c r="H53" s="32">
        <f>VLOOKUP($C53,'Four Factors - Home'!$B:$O,7,FALSE)/100</f>
        <v>0.52700000000000002</v>
      </c>
      <c r="I53" s="32">
        <f>VLOOKUP($C53,'Four Factors - Home'!$B:$O,8,FALSE)</f>
        <v>0.30199999999999999</v>
      </c>
      <c r="J53" s="32">
        <f>VLOOKUP($C53,'Four Factors - Home'!$B:$O,9,FALSE)/100</f>
        <v>0.157</v>
      </c>
      <c r="K53" s="32">
        <f>VLOOKUP($C53,'Four Factors - Home'!$B:$O,10,FALSE)/100</f>
        <v>0.21100000000000002</v>
      </c>
      <c r="L53" s="32">
        <f>VLOOKUP($C53,'Four Factors - Home'!$B:$O,11,FALSE)/100</f>
        <v>0.52900000000000003</v>
      </c>
      <c r="M53" s="32">
        <f>VLOOKUP($C53,'Four Factors - Home'!$B:$O,12,FALSE)</f>
        <v>0.30499999999999999</v>
      </c>
      <c r="N53" s="32">
        <f>VLOOKUP($C53,'Four Factors - Home'!$B:$O,13,FALSE)/100</f>
        <v>0.14699999999999999</v>
      </c>
      <c r="O53" s="32">
        <f>VLOOKUP($C53,'Four Factors - Home'!$B:$O,14,FALSE)/100</f>
        <v>0.222</v>
      </c>
      <c r="P53" s="21">
        <f>VLOOKUP($C53,'Advanced - Home'!B:T,18,FALSE)</f>
        <v>97.78</v>
      </c>
      <c r="Q53" s="21">
        <f>(P53+'Advanced - Home'!$S$33)/2</f>
        <v>98.316912943871699</v>
      </c>
      <c r="R53" s="32">
        <f t="shared" ref="R53" si="237">AVERAGE(H53,L52)</f>
        <v>0.51300000000000001</v>
      </c>
      <c r="S53" s="32">
        <f t="shared" ref="S53" si="238">AVERAGE(I53,M52)</f>
        <v>0.27</v>
      </c>
      <c r="T53" s="32">
        <f t="shared" ref="T53" si="239">AVERAGE(J53,N52)</f>
        <v>0.152</v>
      </c>
      <c r="U53" s="32">
        <f t="shared" ref="U53" si="240">AVERAGE(K53,O52)</f>
        <v>0.224</v>
      </c>
      <c r="V53" s="21">
        <f>Q53*Q52/'Advanced - Road'!$S$33</f>
        <v>99.007829269288592</v>
      </c>
      <c r="W53" s="21">
        <f t="shared" ref="W53" si="241">W52</f>
        <v>99.011185004486876</v>
      </c>
      <c r="X53" s="21">
        <f t="shared" si="8"/>
        <v>0</v>
      </c>
      <c r="Y53" s="23">
        <f>ROUND(Regression!$B$17+Regression!$B$18*Games!R53+Regression!$B$19*Games!T53+Regression!$B$20*Games!U53+Regression!$B$21*Games!S53+Regression!$B$22*Games!W53,0)</f>
        <v>106</v>
      </c>
      <c r="Z53" s="23">
        <f t="shared" ref="Z53" si="242">-Z52</f>
        <v>0</v>
      </c>
      <c r="AA53" s="23">
        <f t="shared" ref="AA53" si="243">AA52</f>
        <v>212</v>
      </c>
      <c r="AB53" s="22"/>
      <c r="AC53" s="22"/>
      <c r="AD53" s="22">
        <f t="shared" si="13"/>
        <v>106</v>
      </c>
    </row>
    <row r="54" spans="1:30" x14ac:dyDescent="0.3">
      <c r="A54" t="s">
        <v>133</v>
      </c>
      <c r="B54" s="8" t="s">
        <v>56</v>
      </c>
      <c r="C54" t="str">
        <f>VLOOKUP(B54,'Team Lookup'!A:B,2,FALSE)</f>
        <v>Atlanta Hawks</v>
      </c>
      <c r="D54" s="6"/>
      <c r="E54" s="6"/>
      <c r="F54" s="7" t="str">
        <f>B55</f>
        <v>SAS</v>
      </c>
      <c r="G54" t="str">
        <f t="shared" ref="G54" si="244">C55</f>
        <v>San Antonio Spurs</v>
      </c>
      <c r="H54" s="31">
        <f>VLOOKUP($C54,'Four Factors - Road'!$B:$O,7,FALSE)/100</f>
        <v>0.499</v>
      </c>
      <c r="I54" s="31">
        <f>VLOOKUP($C54,'Four Factors - Road'!$B:$O,8,FALSE)</f>
        <v>0.29299999999999998</v>
      </c>
      <c r="J54" s="31">
        <f>VLOOKUP($C54,'Four Factors - Road'!$B:$O,9,FALSE)/100</f>
        <v>0.157</v>
      </c>
      <c r="K54" s="31">
        <f>VLOOKUP($C54,'Four Factors - Road'!$B:$O,10,FALSE)/100</f>
        <v>0.214</v>
      </c>
      <c r="L54" s="31">
        <f>VLOOKUP($C54,'Four Factors - Road'!$B:$O,11,FALSE)/100</f>
        <v>0.499</v>
      </c>
      <c r="M54" s="31">
        <f>VLOOKUP($C54,'Four Factors - Road'!$B:$O,12,FALSE)</f>
        <v>0.23799999999999999</v>
      </c>
      <c r="N54" s="31">
        <f>VLOOKUP($C54,'Four Factors - Road'!$B:$O,13,FALSE)/100</f>
        <v>0.14699999999999999</v>
      </c>
      <c r="O54" s="31">
        <f>VLOOKUP($C54,'Four Factors - Road'!$B:$O,14,FALSE)/100</f>
        <v>0.23699999999999999</v>
      </c>
      <c r="P54" s="17">
        <f>VLOOKUP($C54,'Advanced - Road'!B:T,18,FALSE)</f>
        <v>100.25</v>
      </c>
      <c r="Q54" s="17">
        <f>(P54+'Advanced - Road'!$S$33)/2</f>
        <v>99.555263459335634</v>
      </c>
      <c r="R54" s="31">
        <f t="shared" ref="R54" si="245">AVERAGE(H54,L55)</f>
        <v>0.49349999999999999</v>
      </c>
      <c r="S54" s="31">
        <f t="shared" ref="S54" si="246">AVERAGE(I54,M55)</f>
        <v>0.27149999999999996</v>
      </c>
      <c r="T54" s="31">
        <f t="shared" ref="T54" si="247">AVERAGE(J54,N55)</f>
        <v>0.154</v>
      </c>
      <c r="U54" s="31">
        <f t="shared" ref="U54" si="248">AVERAGE(K54,O55)</f>
        <v>0.21000000000000002</v>
      </c>
      <c r="V54" s="17">
        <f>Q54*Q55/'Advanced - Home'!$S$33</f>
        <v>98.868511862482208</v>
      </c>
      <c r="W54" s="17">
        <f t="shared" ref="W54" si="249">AVERAGE(V54:V55)</f>
        <v>98.865161076397868</v>
      </c>
      <c r="X54" s="17">
        <f t="shared" si="8"/>
        <v>0</v>
      </c>
      <c r="Y54" s="19">
        <f>ROUND(Regression!$B$17+Regression!$B$18*Games!R54+Regression!$B$19*Games!T54+Regression!$B$20*Games!U54+Regression!$B$21*Games!S54+Regression!$B$22*Games!W54,0)</f>
        <v>102</v>
      </c>
      <c r="Z54" s="19">
        <f t="shared" ref="Z54" si="250">Y55-Y54</f>
        <v>6</v>
      </c>
      <c r="AA54" s="19">
        <f t="shared" ref="AA54" si="251">Y54+Y55</f>
        <v>210</v>
      </c>
      <c r="AB54" s="4">
        <f t="shared" ref="AB54" si="252">D54-Z54</f>
        <v>-6</v>
      </c>
      <c r="AC54" s="4">
        <f t="shared" ref="AC54" si="253">AA54-E54</f>
        <v>210</v>
      </c>
      <c r="AD54" s="4">
        <f t="shared" si="13"/>
        <v>102</v>
      </c>
    </row>
    <row r="55" spans="1:30" x14ac:dyDescent="0.3">
      <c r="A55" t="s">
        <v>134</v>
      </c>
      <c r="B55" s="8" t="s">
        <v>79</v>
      </c>
      <c r="C55" t="str">
        <f>VLOOKUP(B55,'Team Lookup'!A:B,2,FALSE)</f>
        <v>San Antonio Spurs</v>
      </c>
      <c r="D55" s="9">
        <f t="shared" ref="D55" si="254">D54*-1</f>
        <v>0</v>
      </c>
      <c r="E55" s="9">
        <f t="shared" ref="E55" si="255">E54</f>
        <v>0</v>
      </c>
      <c r="F55" t="str">
        <f>B54</f>
        <v>ATL</v>
      </c>
      <c r="G55" t="str">
        <f t="shared" ref="G55" si="256">C54</f>
        <v>Atlanta Hawks</v>
      </c>
      <c r="H55" s="31">
        <f>VLOOKUP($C55,'Four Factors - Home'!$B:$O,7,FALSE)/100</f>
        <v>0.53299999999999992</v>
      </c>
      <c r="I55" s="31">
        <f>VLOOKUP($C55,'Four Factors - Home'!$B:$O,8,FALSE)</f>
        <v>0.29299999999999998</v>
      </c>
      <c r="J55" s="31">
        <f>VLOOKUP($C55,'Four Factors - Home'!$B:$O,9,FALSE)/100</f>
        <v>0.13500000000000001</v>
      </c>
      <c r="K55" s="31">
        <f>VLOOKUP($C55,'Four Factors - Home'!$B:$O,10,FALSE)/100</f>
        <v>0.22500000000000001</v>
      </c>
      <c r="L55" s="31">
        <f>VLOOKUP($C55,'Four Factors - Home'!$B:$O,11,FALSE)/100</f>
        <v>0.48799999999999999</v>
      </c>
      <c r="M55" s="31">
        <f>VLOOKUP($C55,'Four Factors - Home'!$B:$O,12,FALSE)</f>
        <v>0.25</v>
      </c>
      <c r="N55" s="31">
        <f>VLOOKUP($C55,'Four Factors - Home'!$B:$O,13,FALSE)/100</f>
        <v>0.151</v>
      </c>
      <c r="O55" s="31">
        <f>VLOOKUP($C55,'Four Factors - Home'!$B:$O,14,FALSE)/100</f>
        <v>0.20600000000000002</v>
      </c>
      <c r="P55" s="17">
        <f>VLOOKUP($C55,'Advanced - Home'!B:T,18,FALSE)</f>
        <v>97.49</v>
      </c>
      <c r="Q55" s="17">
        <f>(P55+'Advanced - Home'!$S$33)/2</f>
        <v>98.171912943871703</v>
      </c>
      <c r="R55" s="31">
        <f t="shared" ref="R55" si="257">AVERAGE(H55,L54)</f>
        <v>0.51600000000000001</v>
      </c>
      <c r="S55" s="31">
        <f t="shared" ref="S55" si="258">AVERAGE(I55,M54)</f>
        <v>0.26549999999999996</v>
      </c>
      <c r="T55" s="31">
        <f t="shared" ref="T55" si="259">AVERAGE(J55,N54)</f>
        <v>0.14100000000000001</v>
      </c>
      <c r="U55" s="31">
        <f t="shared" ref="U55" si="260">AVERAGE(K55,O54)</f>
        <v>0.23099999999999998</v>
      </c>
      <c r="V55" s="17">
        <f>Q55*Q54/'Advanced - Road'!$S$33</f>
        <v>98.861810290313514</v>
      </c>
      <c r="W55" s="17">
        <f t="shared" ref="W55" si="261">W54</f>
        <v>98.865161076397868</v>
      </c>
      <c r="X55" s="17">
        <f t="shared" si="8"/>
        <v>0</v>
      </c>
      <c r="Y55" s="19">
        <f>ROUND(Regression!$B$17+Regression!$B$18*Games!R55+Regression!$B$19*Games!T55+Regression!$B$20*Games!U55+Regression!$B$21*Games!S55+Regression!$B$22*Games!W55,0)</f>
        <v>108</v>
      </c>
      <c r="Z55" s="19">
        <f t="shared" ref="Z55" si="262">-Z54</f>
        <v>-6</v>
      </c>
      <c r="AA55" s="19">
        <f t="shared" ref="AA55" si="263">AA54</f>
        <v>210</v>
      </c>
      <c r="AB55" s="4"/>
      <c r="AC55" s="4"/>
      <c r="AD55" s="4">
        <f t="shared" si="13"/>
        <v>108</v>
      </c>
    </row>
    <row r="56" spans="1:30" x14ac:dyDescent="0.3">
      <c r="A56" s="11" t="s">
        <v>133</v>
      </c>
      <c r="B56" s="14" t="s">
        <v>56</v>
      </c>
      <c r="C56" s="11" t="str">
        <f>VLOOKUP(B56,'Team Lookup'!A:B,2,FALSE)</f>
        <v>Atlanta Hawks</v>
      </c>
      <c r="D56" s="12"/>
      <c r="E56" s="12"/>
      <c r="F56" s="13" t="str">
        <f>B57</f>
        <v>TOR</v>
      </c>
      <c r="G56" s="11" t="str">
        <f t="shared" ref="G56" si="264">C57</f>
        <v>Toronto Raptors</v>
      </c>
      <c r="H56" s="32">
        <f>VLOOKUP($C56,'Four Factors - Road'!$B:$O,7,FALSE)/100</f>
        <v>0.499</v>
      </c>
      <c r="I56" s="32">
        <f>VLOOKUP($C56,'Four Factors - Road'!$B:$O,8,FALSE)</f>
        <v>0.29299999999999998</v>
      </c>
      <c r="J56" s="32">
        <f>VLOOKUP($C56,'Four Factors - Road'!$B:$O,9,FALSE)/100</f>
        <v>0.157</v>
      </c>
      <c r="K56" s="32">
        <f>VLOOKUP($C56,'Four Factors - Road'!$B:$O,10,FALSE)/100</f>
        <v>0.214</v>
      </c>
      <c r="L56" s="32">
        <f>VLOOKUP($C56,'Four Factors - Road'!$B:$O,11,FALSE)/100</f>
        <v>0.499</v>
      </c>
      <c r="M56" s="32">
        <f>VLOOKUP($C56,'Four Factors - Road'!$B:$O,12,FALSE)</f>
        <v>0.23799999999999999</v>
      </c>
      <c r="N56" s="32">
        <f>VLOOKUP($C56,'Four Factors - Road'!$B:$O,13,FALSE)/100</f>
        <v>0.14699999999999999</v>
      </c>
      <c r="O56" s="32">
        <f>VLOOKUP($C56,'Four Factors - Road'!$B:$O,14,FALSE)/100</f>
        <v>0.23699999999999999</v>
      </c>
      <c r="P56" s="21">
        <f>VLOOKUP($C56,'Advanced - Road'!B:T,18,FALSE)</f>
        <v>100.25</v>
      </c>
      <c r="Q56" s="21">
        <f>(P56+'Advanced - Road'!$S$33)/2</f>
        <v>99.555263459335634</v>
      </c>
      <c r="R56" s="32">
        <f t="shared" ref="R56" si="265">AVERAGE(H56,L57)</f>
        <v>0.50150000000000006</v>
      </c>
      <c r="S56" s="32">
        <f t="shared" ref="S56" si="266">AVERAGE(I56,M57)</f>
        <v>0.28100000000000003</v>
      </c>
      <c r="T56" s="32">
        <f t="shared" ref="T56" si="267">AVERAGE(J56,N57)</f>
        <v>0.151</v>
      </c>
      <c r="U56" s="32">
        <f t="shared" ref="U56" si="268">AVERAGE(K56,O57)</f>
        <v>0.23099999999999998</v>
      </c>
      <c r="V56" s="21">
        <f>Q56*Q57/'Advanced - Home'!$S$33</f>
        <v>98.893689255103411</v>
      </c>
      <c r="W56" s="21">
        <f t="shared" ref="W56" si="269">AVERAGE(V56:V57)</f>
        <v>98.890337615723553</v>
      </c>
      <c r="X56" s="21">
        <f t="shared" si="8"/>
        <v>0</v>
      </c>
      <c r="Y56" s="23">
        <f>ROUND(Regression!$B$17+Regression!$B$18*Games!R56+Regression!$B$19*Games!T56+Regression!$B$20*Games!U56+Regression!$B$21*Games!S56+Regression!$B$22*Games!W56,0)</f>
        <v>105</v>
      </c>
      <c r="Z56" s="23">
        <f t="shared" ref="Z56" si="270">Y57-Y56</f>
        <v>4</v>
      </c>
      <c r="AA56" s="23">
        <f t="shared" ref="AA56" si="271">Y56+Y57</f>
        <v>214</v>
      </c>
      <c r="AB56" s="22">
        <f t="shared" ref="AB56" si="272">D56-Z56</f>
        <v>-4</v>
      </c>
      <c r="AC56" s="22">
        <f t="shared" ref="AC56" si="273">AA56-E56</f>
        <v>214</v>
      </c>
      <c r="AD56" s="22">
        <f t="shared" si="13"/>
        <v>105</v>
      </c>
    </row>
    <row r="57" spans="1:30" x14ac:dyDescent="0.3">
      <c r="A57" s="11" t="s">
        <v>134</v>
      </c>
      <c r="B57" s="14" t="s">
        <v>80</v>
      </c>
      <c r="C57" s="11" t="str">
        <f>VLOOKUP(B57,'Team Lookup'!A:B,2,FALSE)</f>
        <v>Toronto Raptors</v>
      </c>
      <c r="D57" s="15">
        <f t="shared" ref="D57" si="274">D56*-1</f>
        <v>0</v>
      </c>
      <c r="E57" s="15">
        <f t="shared" ref="E57" si="275">E56</f>
        <v>0</v>
      </c>
      <c r="F57" s="11" t="str">
        <f>B56</f>
        <v>ATL</v>
      </c>
      <c r="G57" s="11" t="str">
        <f t="shared" ref="G57" si="276">C56</f>
        <v>Atlanta Hawks</v>
      </c>
      <c r="H57" s="32">
        <f>VLOOKUP($C57,'Four Factors - Home'!$B:$O,7,FALSE)/100</f>
        <v>0.52900000000000003</v>
      </c>
      <c r="I57" s="32">
        <f>VLOOKUP($C57,'Four Factors - Home'!$B:$O,8,FALSE)</f>
        <v>0.315</v>
      </c>
      <c r="J57" s="32">
        <f>VLOOKUP($C57,'Four Factors - Home'!$B:$O,9,FALSE)/100</f>
        <v>0.128</v>
      </c>
      <c r="K57" s="32">
        <f>VLOOKUP($C57,'Four Factors - Home'!$B:$O,10,FALSE)/100</f>
        <v>0.27100000000000002</v>
      </c>
      <c r="L57" s="32">
        <f>VLOOKUP($C57,'Four Factors - Home'!$B:$O,11,FALSE)/100</f>
        <v>0.504</v>
      </c>
      <c r="M57" s="32">
        <f>VLOOKUP($C57,'Four Factors - Home'!$B:$O,12,FALSE)</f>
        <v>0.26900000000000002</v>
      </c>
      <c r="N57" s="32">
        <f>VLOOKUP($C57,'Four Factors - Home'!$B:$O,13,FALSE)/100</f>
        <v>0.14499999999999999</v>
      </c>
      <c r="O57" s="32">
        <f>VLOOKUP($C57,'Four Factors - Home'!$B:$O,14,FALSE)/100</f>
        <v>0.248</v>
      </c>
      <c r="P57" s="21">
        <f>VLOOKUP($C57,'Advanced - Home'!B:T,18,FALSE)</f>
        <v>97.54</v>
      </c>
      <c r="Q57" s="21">
        <f>(P57+'Advanced - Home'!$S$33)/2</f>
        <v>98.196912943871709</v>
      </c>
      <c r="R57" s="32">
        <f t="shared" ref="R57" si="277">AVERAGE(H57,L56)</f>
        <v>0.51400000000000001</v>
      </c>
      <c r="S57" s="32">
        <f t="shared" ref="S57" si="278">AVERAGE(I57,M56)</f>
        <v>0.27649999999999997</v>
      </c>
      <c r="T57" s="32">
        <f t="shared" ref="T57" si="279">AVERAGE(J57,N56)</f>
        <v>0.13750000000000001</v>
      </c>
      <c r="U57" s="32">
        <f t="shared" ref="U57" si="280">AVERAGE(K57,O56)</f>
        <v>0.254</v>
      </c>
      <c r="V57" s="21">
        <f>Q57*Q56/'Advanced - Road'!$S$33</f>
        <v>98.886985976343709</v>
      </c>
      <c r="W57" s="21">
        <f t="shared" ref="W57" si="281">W56</f>
        <v>98.890337615723553</v>
      </c>
      <c r="X57" s="21">
        <f t="shared" si="8"/>
        <v>0</v>
      </c>
      <c r="Y57" s="23">
        <f>ROUND(Regression!$B$17+Regression!$B$18*Games!R57+Regression!$B$19*Games!T57+Regression!$B$20*Games!U57+Regression!$B$21*Games!S57+Regression!$B$22*Games!W57,0)</f>
        <v>109</v>
      </c>
      <c r="Z57" s="23">
        <f t="shared" ref="Z57" si="282">-Z56</f>
        <v>-4</v>
      </c>
      <c r="AA57" s="23">
        <f t="shared" ref="AA57" si="283">AA56</f>
        <v>214</v>
      </c>
      <c r="AB57" s="22"/>
      <c r="AC57" s="22"/>
      <c r="AD57" s="22">
        <f t="shared" si="13"/>
        <v>109</v>
      </c>
    </row>
    <row r="58" spans="1:30" x14ac:dyDescent="0.3">
      <c r="A58" t="s">
        <v>133</v>
      </c>
      <c r="B58" s="5" t="s">
        <v>56</v>
      </c>
      <c r="C58" t="str">
        <f>VLOOKUP(B58,'Team Lookup'!A:B,2,FALSE)</f>
        <v>Atlanta Hawks</v>
      </c>
      <c r="D58" s="6"/>
      <c r="E58" s="6"/>
      <c r="F58" s="7" t="str">
        <f>B59</f>
        <v>UTA</v>
      </c>
      <c r="G58" t="str">
        <f t="shared" ref="G58" si="284">C59</f>
        <v>Utah Jazz</v>
      </c>
      <c r="H58" s="31">
        <f>VLOOKUP($C58,'Four Factors - Road'!$B:$O,7,FALSE)/100</f>
        <v>0.499</v>
      </c>
      <c r="I58" s="31">
        <f>VLOOKUP($C58,'Four Factors - Road'!$B:$O,8,FALSE)</f>
        <v>0.29299999999999998</v>
      </c>
      <c r="J58" s="31">
        <f>VLOOKUP($C58,'Four Factors - Road'!$B:$O,9,FALSE)/100</f>
        <v>0.157</v>
      </c>
      <c r="K58" s="31">
        <f>VLOOKUP($C58,'Four Factors - Road'!$B:$O,10,FALSE)/100</f>
        <v>0.214</v>
      </c>
      <c r="L58" s="31">
        <f>VLOOKUP($C58,'Four Factors - Road'!$B:$O,11,FALSE)/100</f>
        <v>0.499</v>
      </c>
      <c r="M58" s="31">
        <f>VLOOKUP($C58,'Four Factors - Road'!$B:$O,12,FALSE)</f>
        <v>0.23799999999999999</v>
      </c>
      <c r="N58" s="31">
        <f>VLOOKUP($C58,'Four Factors - Road'!$B:$O,13,FALSE)/100</f>
        <v>0.14699999999999999</v>
      </c>
      <c r="O58" s="31">
        <f>VLOOKUP($C58,'Four Factors - Road'!$B:$O,14,FALSE)/100</f>
        <v>0.23699999999999999</v>
      </c>
      <c r="P58" s="17">
        <f>VLOOKUP($C58,'Advanced - Road'!B:T,18,FALSE)</f>
        <v>100.25</v>
      </c>
      <c r="Q58" s="17">
        <f>(P58+'Advanced - Road'!$S$33)/2</f>
        <v>99.555263459335634</v>
      </c>
      <c r="R58" s="31">
        <f t="shared" ref="R58" si="285">AVERAGE(H58,L59)</f>
        <v>0.49249999999999999</v>
      </c>
      <c r="S58" s="31">
        <f t="shared" ref="S58" si="286">AVERAGE(I58,M59)</f>
        <v>0.26250000000000001</v>
      </c>
      <c r="T58" s="31">
        <f t="shared" ref="T58" si="287">AVERAGE(J58,N59)</f>
        <v>0.14600000000000002</v>
      </c>
      <c r="U58" s="31">
        <f t="shared" ref="U58" si="288">AVERAGE(K58,O59)</f>
        <v>0.21000000000000002</v>
      </c>
      <c r="V58" s="17">
        <f>Q58*Q59/'Advanced - Home'!$S$33</f>
        <v>96.914746195077129</v>
      </c>
      <c r="W58" s="17">
        <f t="shared" ref="W58" si="289">AVERAGE(V58:V59)</f>
        <v>96.911461624724041</v>
      </c>
      <c r="X58" s="17">
        <f t="shared" si="8"/>
        <v>0</v>
      </c>
      <c r="Y58" s="19">
        <f>ROUND(Regression!$B$17+Regression!$B$18*Games!R58+Regression!$B$19*Games!T58+Regression!$B$20*Games!U58+Regression!$B$21*Games!S58+Regression!$B$22*Games!W58,0)</f>
        <v>101</v>
      </c>
      <c r="Z58" s="19">
        <f t="shared" ref="Z58" si="290">Y59-Y58</f>
        <v>4</v>
      </c>
      <c r="AA58" s="19">
        <f t="shared" ref="AA58" si="291">Y58+Y59</f>
        <v>206</v>
      </c>
      <c r="AB58" s="4">
        <f t="shared" ref="AB58" si="292">D58-Z58</f>
        <v>-4</v>
      </c>
      <c r="AC58" s="4">
        <f t="shared" ref="AC58" si="293">AA58-E58</f>
        <v>206</v>
      </c>
      <c r="AD58" s="4">
        <f t="shared" si="13"/>
        <v>101</v>
      </c>
    </row>
    <row r="59" spans="1:30" x14ac:dyDescent="0.3">
      <c r="A59" t="s">
        <v>134</v>
      </c>
      <c r="B59" s="8" t="s">
        <v>81</v>
      </c>
      <c r="C59" t="str">
        <f>VLOOKUP(B59,'Team Lookup'!A:B,2,FALSE)</f>
        <v>Utah Jazz</v>
      </c>
      <c r="D59" s="9">
        <f t="shared" ref="D59" si="294">D58*-1</f>
        <v>0</v>
      </c>
      <c r="E59" s="9">
        <f t="shared" ref="E59" si="295">E58</f>
        <v>0</v>
      </c>
      <c r="F59" t="str">
        <f>B58</f>
        <v>ATL</v>
      </c>
      <c r="G59" t="str">
        <f t="shared" ref="G59" si="296">C58</f>
        <v>Atlanta Hawks</v>
      </c>
      <c r="H59" s="31">
        <f>VLOOKUP($C59,'Four Factors - Home'!$B:$O,7,FALSE)/100</f>
        <v>0.52800000000000002</v>
      </c>
      <c r="I59" s="31">
        <f>VLOOKUP($C59,'Four Factors - Home'!$B:$O,8,FALSE)</f>
        <v>0.314</v>
      </c>
      <c r="J59" s="31">
        <f>VLOOKUP($C59,'Four Factors - Home'!$B:$O,9,FALSE)/100</f>
        <v>0.14499999999999999</v>
      </c>
      <c r="K59" s="31">
        <f>VLOOKUP($C59,'Four Factors - Home'!$B:$O,10,FALSE)/100</f>
        <v>0.214</v>
      </c>
      <c r="L59" s="31">
        <f>VLOOKUP($C59,'Four Factors - Home'!$B:$O,11,FALSE)/100</f>
        <v>0.48599999999999999</v>
      </c>
      <c r="M59" s="31">
        <f>VLOOKUP($C59,'Four Factors - Home'!$B:$O,12,FALSE)</f>
        <v>0.23200000000000001</v>
      </c>
      <c r="N59" s="31">
        <f>VLOOKUP($C59,'Four Factors - Home'!$B:$O,13,FALSE)/100</f>
        <v>0.13500000000000001</v>
      </c>
      <c r="O59" s="31">
        <f>VLOOKUP($C59,'Four Factors - Home'!$B:$O,14,FALSE)/100</f>
        <v>0.20600000000000002</v>
      </c>
      <c r="P59" s="17">
        <f>VLOOKUP($C59,'Advanced - Home'!B:T,18,FALSE)</f>
        <v>93.61</v>
      </c>
      <c r="Q59" s="17">
        <f>(P59+'Advanced - Home'!$S$33)/2</f>
        <v>96.231912943871706</v>
      </c>
      <c r="R59" s="31">
        <f t="shared" ref="R59" si="297">AVERAGE(H59,L58)</f>
        <v>0.51350000000000007</v>
      </c>
      <c r="S59" s="31">
        <f t="shared" ref="S59" si="298">AVERAGE(I59,M58)</f>
        <v>0.27600000000000002</v>
      </c>
      <c r="T59" s="31">
        <f t="shared" ref="T59" si="299">AVERAGE(J59,N58)</f>
        <v>0.14599999999999999</v>
      </c>
      <c r="U59" s="31">
        <f t="shared" ref="U59" si="300">AVERAGE(K59,O58)</f>
        <v>0.22549999999999998</v>
      </c>
      <c r="V59" s="17">
        <f>Q59*Q58/'Advanced - Road'!$S$33</f>
        <v>96.908177054370938</v>
      </c>
      <c r="W59" s="17">
        <f t="shared" ref="W59" si="301">W58</f>
        <v>96.911461624724041</v>
      </c>
      <c r="X59" s="17">
        <f t="shared" si="8"/>
        <v>0</v>
      </c>
      <c r="Y59" s="19">
        <f>ROUND(Regression!$B$17+Regression!$B$18*Games!R59+Regression!$B$19*Games!T59+Regression!$B$20*Games!U59+Regression!$B$21*Games!S59+Regression!$B$22*Games!W59,0)</f>
        <v>105</v>
      </c>
      <c r="Z59" s="19">
        <f t="shared" ref="Z59" si="302">-Z58</f>
        <v>-4</v>
      </c>
      <c r="AA59" s="19">
        <f t="shared" ref="AA59" si="303">AA58</f>
        <v>206</v>
      </c>
      <c r="AB59" s="4"/>
      <c r="AC59" s="4"/>
      <c r="AD59" s="4">
        <f t="shared" si="13"/>
        <v>105</v>
      </c>
    </row>
    <row r="60" spans="1:30" x14ac:dyDescent="0.3">
      <c r="A60" s="11" t="s">
        <v>133</v>
      </c>
      <c r="B60" s="10" t="s">
        <v>56</v>
      </c>
      <c r="C60" s="11" t="str">
        <f>VLOOKUP(B60,'Team Lookup'!A:B,2,FALSE)</f>
        <v>Atlanta Hawks</v>
      </c>
      <c r="D60" s="12"/>
      <c r="E60" s="12"/>
      <c r="F60" s="13" t="str">
        <f>B61</f>
        <v>WAS</v>
      </c>
      <c r="G60" s="11" t="str">
        <f t="shared" ref="G60" si="304">C61</f>
        <v>Washington Wizards</v>
      </c>
      <c r="H60" s="32">
        <f>VLOOKUP($C60,'Four Factors - Road'!$B:$O,7,FALSE)/100</f>
        <v>0.499</v>
      </c>
      <c r="I60" s="32">
        <f>VLOOKUP($C60,'Four Factors - Road'!$B:$O,8,FALSE)</f>
        <v>0.29299999999999998</v>
      </c>
      <c r="J60" s="32">
        <f>VLOOKUP($C60,'Four Factors - Road'!$B:$O,9,FALSE)/100</f>
        <v>0.157</v>
      </c>
      <c r="K60" s="32">
        <f>VLOOKUP($C60,'Four Factors - Road'!$B:$O,10,FALSE)/100</f>
        <v>0.214</v>
      </c>
      <c r="L60" s="32">
        <f>VLOOKUP($C60,'Four Factors - Road'!$B:$O,11,FALSE)/100</f>
        <v>0.499</v>
      </c>
      <c r="M60" s="32">
        <f>VLOOKUP($C60,'Four Factors - Road'!$B:$O,12,FALSE)</f>
        <v>0.23799999999999999</v>
      </c>
      <c r="N60" s="32">
        <f>VLOOKUP($C60,'Four Factors - Road'!$B:$O,13,FALSE)/100</f>
        <v>0.14699999999999999</v>
      </c>
      <c r="O60" s="32">
        <f>VLOOKUP($C60,'Four Factors - Road'!$B:$O,14,FALSE)/100</f>
        <v>0.23699999999999999</v>
      </c>
      <c r="P60" s="21">
        <f>VLOOKUP($C60,'Advanced - Road'!B:T,18,FALSE)</f>
        <v>100.25</v>
      </c>
      <c r="Q60" s="21">
        <f>(P60+'Advanced - Road'!$S$33)/2</f>
        <v>99.555263459335634</v>
      </c>
      <c r="R60" s="32">
        <f t="shared" ref="R60" si="305">AVERAGE(H60,L61)</f>
        <v>0.505</v>
      </c>
      <c r="S60" s="32">
        <f t="shared" ref="S60" si="306">AVERAGE(I60,M61)</f>
        <v>0.29049999999999998</v>
      </c>
      <c r="T60" s="32">
        <f t="shared" ref="T60" si="307">AVERAGE(J60,N61)</f>
        <v>0.158</v>
      </c>
      <c r="U60" s="32">
        <f t="shared" ref="U60" si="308">AVERAGE(K60,O61)</f>
        <v>0.23249999999999998</v>
      </c>
      <c r="V60" s="21">
        <f>Q60*Q61/'Advanced - Home'!$S$33</f>
        <v>99.70440129750601</v>
      </c>
      <c r="W60" s="21">
        <f t="shared" ref="W60" si="309">AVERAGE(V60:V61)</f>
        <v>99.701022182010874</v>
      </c>
      <c r="X60" s="21">
        <f t="shared" si="8"/>
        <v>0</v>
      </c>
      <c r="Y60" s="23">
        <f>ROUND(Regression!$B$17+Regression!$B$18*Games!R60+Regression!$B$19*Games!T60+Regression!$B$20*Games!U60+Regression!$B$21*Games!S60+Regression!$B$22*Games!W60,0)</f>
        <v>106</v>
      </c>
      <c r="Z60" s="23">
        <f t="shared" ref="Z60" si="310">Y61-Y60</f>
        <v>3</v>
      </c>
      <c r="AA60" s="23">
        <f t="shared" ref="AA60" si="311">Y60+Y61</f>
        <v>215</v>
      </c>
      <c r="AB60" s="22">
        <f t="shared" ref="AB60" si="312">D60-Z60</f>
        <v>-3</v>
      </c>
      <c r="AC60" s="22">
        <f t="shared" ref="AC60" si="313">AA60-E60</f>
        <v>215</v>
      </c>
      <c r="AD60" s="22">
        <f t="shared" si="13"/>
        <v>106</v>
      </c>
    </row>
    <row r="61" spans="1:30" x14ac:dyDescent="0.3">
      <c r="A61" s="11" t="s">
        <v>134</v>
      </c>
      <c r="B61" s="14" t="s">
        <v>82</v>
      </c>
      <c r="C61" s="11" t="str">
        <f>VLOOKUP(B61,'Team Lookup'!A:B,2,FALSE)</f>
        <v>Washington Wizards</v>
      </c>
      <c r="D61" s="15">
        <f t="shared" ref="D61" si="314">D60*-1</f>
        <v>0</v>
      </c>
      <c r="E61" s="15">
        <f t="shared" ref="E61" si="315">E60</f>
        <v>0</v>
      </c>
      <c r="F61" s="11" t="str">
        <f>B60</f>
        <v>ATL</v>
      </c>
      <c r="G61" s="11" t="str">
        <f t="shared" ref="G61" si="316">C60</f>
        <v>Atlanta Hawks</v>
      </c>
      <c r="H61" s="32">
        <f>VLOOKUP($C61,'Four Factors - Home'!$B:$O,7,FALSE)/100</f>
        <v>0.54700000000000004</v>
      </c>
      <c r="I61" s="32">
        <f>VLOOKUP($C61,'Four Factors - Home'!$B:$O,8,FALSE)</f>
        <v>0.26400000000000001</v>
      </c>
      <c r="J61" s="32">
        <f>VLOOKUP($C61,'Four Factors - Home'!$B:$O,9,FALSE)/100</f>
        <v>0.14899999999999999</v>
      </c>
      <c r="K61" s="32">
        <f>VLOOKUP($C61,'Four Factors - Home'!$B:$O,10,FALSE)/100</f>
        <v>0.252</v>
      </c>
      <c r="L61" s="32">
        <f>VLOOKUP($C61,'Four Factors - Home'!$B:$O,11,FALSE)/100</f>
        <v>0.51100000000000001</v>
      </c>
      <c r="M61" s="32">
        <f>VLOOKUP($C61,'Four Factors - Home'!$B:$O,12,FALSE)</f>
        <v>0.28799999999999998</v>
      </c>
      <c r="N61" s="32">
        <f>VLOOKUP($C61,'Four Factors - Home'!$B:$O,13,FALSE)/100</f>
        <v>0.159</v>
      </c>
      <c r="O61" s="32">
        <f>VLOOKUP($C61,'Four Factors - Home'!$B:$O,14,FALSE)/100</f>
        <v>0.251</v>
      </c>
      <c r="P61" s="21">
        <f>VLOOKUP($C61,'Advanced - Home'!B:T,18,FALSE)</f>
        <v>99.15</v>
      </c>
      <c r="Q61" s="21">
        <f>(P61+'Advanced - Home'!$S$33)/2</f>
        <v>99.001912943871702</v>
      </c>
      <c r="R61" s="32">
        <f t="shared" ref="R61" si="317">AVERAGE(H61,L60)</f>
        <v>0.52300000000000002</v>
      </c>
      <c r="S61" s="32">
        <f t="shared" ref="S61" si="318">AVERAGE(I61,M60)</f>
        <v>0.251</v>
      </c>
      <c r="T61" s="32">
        <f t="shared" ref="T61" si="319">AVERAGE(J61,N60)</f>
        <v>0.14799999999999999</v>
      </c>
      <c r="U61" s="32">
        <f t="shared" ref="U61" si="320">AVERAGE(K61,O60)</f>
        <v>0.2445</v>
      </c>
      <c r="V61" s="21">
        <f>Q61*Q60/'Advanced - Road'!$S$33</f>
        <v>99.697643066515738</v>
      </c>
      <c r="W61" s="21">
        <f t="shared" ref="W61" si="321">W60</f>
        <v>99.701022182010874</v>
      </c>
      <c r="X61" s="21">
        <f t="shared" si="8"/>
        <v>0</v>
      </c>
      <c r="Y61" s="23">
        <f>ROUND(Regression!$B$17+Regression!$B$18*Games!R61+Regression!$B$19*Games!T61+Regression!$B$20*Games!U61+Regression!$B$21*Games!S61+Regression!$B$22*Games!W61,0)</f>
        <v>109</v>
      </c>
      <c r="Z61" s="23">
        <f t="shared" ref="Z61" si="322">-Z60</f>
        <v>-3</v>
      </c>
      <c r="AA61" s="23">
        <f t="shared" ref="AA61" si="323">AA60</f>
        <v>215</v>
      </c>
      <c r="AB61" s="22"/>
      <c r="AC61" s="22"/>
      <c r="AD61" s="22">
        <f t="shared" si="13"/>
        <v>109</v>
      </c>
    </row>
    <row r="62" spans="1:30" x14ac:dyDescent="0.3">
      <c r="A62" t="s">
        <v>133</v>
      </c>
      <c r="B62" s="5" t="s">
        <v>57</v>
      </c>
      <c r="C62" t="str">
        <f>VLOOKUP(B62,'Team Lookup'!A:B,2,FALSE)</f>
        <v>Brooklyn Nets</v>
      </c>
      <c r="D62" s="6"/>
      <c r="E62" s="6"/>
      <c r="F62" s="7" t="str">
        <f>B63</f>
        <v>ATL</v>
      </c>
      <c r="G62" t="str">
        <f t="shared" ref="G62" si="324">C63</f>
        <v>Atlanta Hawks</v>
      </c>
      <c r="H62" s="31">
        <f>VLOOKUP($C62,'Four Factors - Road'!$B:$O,7,FALSE)/100</f>
        <v>0.51700000000000002</v>
      </c>
      <c r="I62" s="31">
        <f>VLOOKUP($C62,'Four Factors - Road'!$B:$O,8,FALSE)</f>
        <v>0.28299999999999997</v>
      </c>
      <c r="J62" s="31">
        <f>VLOOKUP($C62,'Four Factors - Road'!$B:$O,9,FALSE)/100</f>
        <v>0.159</v>
      </c>
      <c r="K62" s="31">
        <f>VLOOKUP($C62,'Four Factors - Road'!$B:$O,10,FALSE)/100</f>
        <v>0.182</v>
      </c>
      <c r="L62" s="31">
        <f>VLOOKUP($C62,'Four Factors - Road'!$B:$O,11,FALSE)/100</f>
        <v>0.53</v>
      </c>
      <c r="M62" s="31">
        <f>VLOOKUP($C62,'Four Factors - Road'!$B:$O,12,FALSE)</f>
        <v>0.27</v>
      </c>
      <c r="N62" s="31">
        <f>VLOOKUP($C62,'Four Factors - Road'!$B:$O,13,FALSE)/100</f>
        <v>0.12</v>
      </c>
      <c r="O62" s="31">
        <f>VLOOKUP($C62,'Four Factors - Road'!$B:$O,14,FALSE)/100</f>
        <v>0.23800000000000002</v>
      </c>
      <c r="P62" s="17">
        <f>VLOOKUP($C62,'Advanced - Road'!B:T,18,FALSE)</f>
        <v>104.8</v>
      </c>
      <c r="Q62" s="17">
        <f>(P62+'Advanced - Road'!$S$33)/2</f>
        <v>101.83026345933563</v>
      </c>
      <c r="R62" s="31">
        <f t="shared" ref="R62" si="325">AVERAGE(H62,L63)</f>
        <v>0.51750000000000007</v>
      </c>
      <c r="S62" s="31">
        <f t="shared" ref="S62" si="326">AVERAGE(I62,M63)</f>
        <v>0.2505</v>
      </c>
      <c r="T62" s="31">
        <f t="shared" ref="T62" si="327">AVERAGE(J62,N63)</f>
        <v>0.158</v>
      </c>
      <c r="U62" s="31">
        <f t="shared" ref="U62" si="328">AVERAGE(K62,O63)</f>
        <v>0.2145</v>
      </c>
      <c r="V62" s="17">
        <f>Q62*Q63/'Advanced - Home'!$S$33</f>
        <v>101.83859401254142</v>
      </c>
      <c r="W62" s="17">
        <f t="shared" ref="W62" si="329">AVERAGE(V62:V63)</f>
        <v>101.83514256640112</v>
      </c>
      <c r="X62" s="17">
        <f t="shared" si="8"/>
        <v>0</v>
      </c>
      <c r="Y62" s="19">
        <f>ROUND(Regression!$B$17+Regression!$B$18*Games!R62+Regression!$B$19*Games!T62+Regression!$B$20*Games!U62+Regression!$B$21*Games!S62+Regression!$B$22*Games!W62,0)</f>
        <v>107</v>
      </c>
      <c r="Z62" s="19">
        <f t="shared" ref="Z62" si="330">Y63-Y62</f>
        <v>6</v>
      </c>
      <c r="AA62" s="19">
        <f t="shared" ref="AA62" si="331">Y62+Y63</f>
        <v>220</v>
      </c>
      <c r="AB62" s="4">
        <f t="shared" ref="AB62" si="332">D62-Z62</f>
        <v>-6</v>
      </c>
      <c r="AC62" s="4">
        <f t="shared" ref="AC62" si="333">AA62-E62</f>
        <v>220</v>
      </c>
      <c r="AD62" s="4">
        <f t="shared" si="13"/>
        <v>107</v>
      </c>
    </row>
    <row r="63" spans="1:30" x14ac:dyDescent="0.3">
      <c r="A63" t="s">
        <v>134</v>
      </c>
      <c r="B63" s="8" t="s">
        <v>56</v>
      </c>
      <c r="C63" t="str">
        <f>VLOOKUP(B63,'Team Lookup'!A:B,2,FALSE)</f>
        <v>Atlanta Hawks</v>
      </c>
      <c r="D63" s="9">
        <f t="shared" ref="D63" si="334">D62*-1</f>
        <v>0</v>
      </c>
      <c r="E63" s="9">
        <f t="shared" ref="E63" si="335">E62</f>
        <v>0</v>
      </c>
      <c r="F63" t="str">
        <f>B62</f>
        <v>BRK</v>
      </c>
      <c r="G63" t="str">
        <f t="shared" ref="G63" si="336">C62</f>
        <v>Brooklyn Nets</v>
      </c>
      <c r="H63" s="31">
        <f>VLOOKUP($C63,'Four Factors - Home'!$B:$O,7,FALSE)/100</f>
        <v>0.51100000000000001</v>
      </c>
      <c r="I63" s="31">
        <f>VLOOKUP($C63,'Four Factors - Home'!$B:$O,8,FALSE)</f>
        <v>0.28199999999999997</v>
      </c>
      <c r="J63" s="31">
        <f>VLOOKUP($C63,'Four Factors - Home'!$B:$O,9,FALSE)/100</f>
        <v>0.14800000000000002</v>
      </c>
      <c r="K63" s="31">
        <f>VLOOKUP($C63,'Four Factors - Home'!$B:$O,10,FALSE)/100</f>
        <v>0.249</v>
      </c>
      <c r="L63" s="31">
        <f>VLOOKUP($C63,'Four Factors - Home'!$B:$O,11,FALSE)/100</f>
        <v>0.51800000000000002</v>
      </c>
      <c r="M63" s="31">
        <f>VLOOKUP($C63,'Four Factors - Home'!$B:$O,12,FALSE)</f>
        <v>0.218</v>
      </c>
      <c r="N63" s="31">
        <f>VLOOKUP($C63,'Four Factors - Home'!$B:$O,13,FALSE)/100</f>
        <v>0.157</v>
      </c>
      <c r="O63" s="31">
        <f>VLOOKUP($C63,'Four Factors - Home'!$B:$O,14,FALSE)/100</f>
        <v>0.247</v>
      </c>
      <c r="P63" s="17">
        <f>VLOOKUP($C63,'Advanced - Home'!B:T,18,FALSE)</f>
        <v>98.87</v>
      </c>
      <c r="Q63" s="17">
        <f>(P63+'Advanced - Home'!$S$33)/2</f>
        <v>98.861912943871715</v>
      </c>
      <c r="R63" s="31">
        <f t="shared" ref="R63" si="337">AVERAGE(H63,L62)</f>
        <v>0.52049999999999996</v>
      </c>
      <c r="S63" s="31">
        <f t="shared" ref="S63" si="338">AVERAGE(I63,M62)</f>
        <v>0.27600000000000002</v>
      </c>
      <c r="T63" s="31">
        <f t="shared" ref="T63" si="339">AVERAGE(J63,N62)</f>
        <v>0.13400000000000001</v>
      </c>
      <c r="U63" s="31">
        <f t="shared" ref="U63" si="340">AVERAGE(K63,O62)</f>
        <v>0.24349999999999999</v>
      </c>
      <c r="V63" s="17">
        <f>Q63*Q62/'Advanced - Road'!$S$33</f>
        <v>101.8316911202608</v>
      </c>
      <c r="W63" s="17">
        <f t="shared" ref="W63" si="341">W62</f>
        <v>101.83514256640112</v>
      </c>
      <c r="X63" s="17">
        <f t="shared" si="8"/>
        <v>0</v>
      </c>
      <c r="Y63" s="19">
        <f>ROUND(Regression!$B$17+Regression!$B$18*Games!R63+Regression!$B$19*Games!T63+Regression!$B$20*Games!U63+Regression!$B$21*Games!S63+Regression!$B$22*Games!W63,0)</f>
        <v>113</v>
      </c>
      <c r="Z63" s="19">
        <f t="shared" ref="Z63" si="342">-Z62</f>
        <v>-6</v>
      </c>
      <c r="AA63" s="19">
        <f t="shared" ref="AA63" si="343">AA62</f>
        <v>220</v>
      </c>
      <c r="AB63" s="4"/>
      <c r="AC63" s="4"/>
      <c r="AD63" s="4">
        <f t="shared" si="13"/>
        <v>113</v>
      </c>
    </row>
    <row r="64" spans="1:30" x14ac:dyDescent="0.3">
      <c r="A64" s="11" t="s">
        <v>133</v>
      </c>
      <c r="B64" s="10" t="s">
        <v>57</v>
      </c>
      <c r="C64" s="11" t="str">
        <f>VLOOKUP(B64,'Team Lookup'!A:B,2,FALSE)</f>
        <v>Brooklyn Nets</v>
      </c>
      <c r="D64" s="12"/>
      <c r="E64" s="12"/>
      <c r="F64" s="13" t="str">
        <f>B65</f>
        <v>BRK</v>
      </c>
      <c r="G64" s="11" t="str">
        <f t="shared" ref="G64" si="344">C65</f>
        <v>Brooklyn Nets</v>
      </c>
      <c r="H64" s="32">
        <f>VLOOKUP($C64,'Four Factors - Road'!$B:$O,7,FALSE)/100</f>
        <v>0.51700000000000002</v>
      </c>
      <c r="I64" s="32">
        <f>VLOOKUP($C64,'Four Factors - Road'!$B:$O,8,FALSE)</f>
        <v>0.28299999999999997</v>
      </c>
      <c r="J64" s="32">
        <f>VLOOKUP($C64,'Four Factors - Road'!$B:$O,9,FALSE)/100</f>
        <v>0.159</v>
      </c>
      <c r="K64" s="32">
        <f>VLOOKUP($C64,'Four Factors - Road'!$B:$O,10,FALSE)/100</f>
        <v>0.182</v>
      </c>
      <c r="L64" s="32">
        <f>VLOOKUP($C64,'Four Factors - Road'!$B:$O,11,FALSE)/100</f>
        <v>0.53</v>
      </c>
      <c r="M64" s="32">
        <f>VLOOKUP($C64,'Four Factors - Road'!$B:$O,12,FALSE)</f>
        <v>0.27</v>
      </c>
      <c r="N64" s="32">
        <f>VLOOKUP($C64,'Four Factors - Road'!$B:$O,13,FALSE)/100</f>
        <v>0.12</v>
      </c>
      <c r="O64" s="32">
        <f>VLOOKUP($C64,'Four Factors - Road'!$B:$O,14,FALSE)/100</f>
        <v>0.23800000000000002</v>
      </c>
      <c r="P64" s="21">
        <f>VLOOKUP($C64,'Advanced - Road'!B:T,18,FALSE)</f>
        <v>104.8</v>
      </c>
      <c r="Q64" s="21">
        <f>(P64+'Advanced - Road'!$S$33)/2</f>
        <v>101.83026345933563</v>
      </c>
      <c r="R64" s="32">
        <f t="shared" ref="R64" si="345">AVERAGE(H64,L65)</f>
        <v>0.51249999999999996</v>
      </c>
      <c r="S64" s="32">
        <f t="shared" ref="S64" si="346">AVERAGE(I64,M65)</f>
        <v>0.27549999999999997</v>
      </c>
      <c r="T64" s="32">
        <f t="shared" ref="T64" si="347">AVERAGE(J64,N65)</f>
        <v>0.14400000000000002</v>
      </c>
      <c r="U64" s="32">
        <f t="shared" ref="U64" si="348">AVERAGE(K64,O65)</f>
        <v>0.215</v>
      </c>
      <c r="V64" s="21">
        <f>Q64*Q65/'Advanced - Home'!$S$33</f>
        <v>104.04302830576181</v>
      </c>
      <c r="W64" s="21">
        <f t="shared" ref="W64" si="349">AVERAGE(V64:V65)</f>
        <v>104.03950214839529</v>
      </c>
      <c r="X64" s="21">
        <f t="shared" si="8"/>
        <v>0</v>
      </c>
      <c r="Y64" s="23">
        <f>ROUND(Regression!$B$17+Regression!$B$18*Games!R64+Regression!$B$19*Games!T64+Regression!$B$20*Games!U64+Regression!$B$21*Games!S64+Regression!$B$22*Games!W64,0)</f>
        <v>111</v>
      </c>
      <c r="Z64" s="23">
        <f t="shared" ref="Z64" si="350">Y65-Y64</f>
        <v>1</v>
      </c>
      <c r="AA64" s="23">
        <f t="shared" ref="AA64" si="351">Y64+Y65</f>
        <v>223</v>
      </c>
      <c r="AB64" s="22">
        <f t="shared" ref="AB64" si="352">D64-Z64</f>
        <v>-1</v>
      </c>
      <c r="AC64" s="22">
        <f t="shared" ref="AC64" si="353">AA64-E64</f>
        <v>223</v>
      </c>
      <c r="AD64" s="22">
        <f t="shared" si="13"/>
        <v>111</v>
      </c>
    </row>
    <row r="65" spans="1:30" x14ac:dyDescent="0.3">
      <c r="A65" s="11" t="s">
        <v>134</v>
      </c>
      <c r="B65" s="14" t="s">
        <v>57</v>
      </c>
      <c r="C65" s="11" t="str">
        <f>VLOOKUP(B65,'Team Lookup'!A:B,2,FALSE)</f>
        <v>Brooklyn Nets</v>
      </c>
      <c r="D65" s="15">
        <f t="shared" ref="D65" si="354">D64*-1</f>
        <v>0</v>
      </c>
      <c r="E65" s="15">
        <f t="shared" ref="E65" si="355">E64</f>
        <v>0</v>
      </c>
      <c r="F65" s="11" t="str">
        <f>B64</f>
        <v>BRK</v>
      </c>
      <c r="G65" s="11" t="str">
        <f t="shared" ref="G65" si="356">C64</f>
        <v>Brooklyn Nets</v>
      </c>
      <c r="H65" s="32">
        <f>VLOOKUP($C65,'Four Factors - Home'!$B:$O,7,FALSE)/100</f>
        <v>0.49700000000000005</v>
      </c>
      <c r="I65" s="32">
        <f>VLOOKUP($C65,'Four Factors - Home'!$B:$O,8,FALSE)</f>
        <v>0.27</v>
      </c>
      <c r="J65" s="32">
        <f>VLOOKUP($C65,'Four Factors - Home'!$B:$O,9,FALSE)/100</f>
        <v>0.16699999999999998</v>
      </c>
      <c r="K65" s="32">
        <f>VLOOKUP($C65,'Four Factors - Home'!$B:$O,10,FALSE)/100</f>
        <v>0.20600000000000002</v>
      </c>
      <c r="L65" s="32">
        <f>VLOOKUP($C65,'Four Factors - Home'!$B:$O,11,FALSE)/100</f>
        <v>0.50800000000000001</v>
      </c>
      <c r="M65" s="32">
        <f>VLOOKUP($C65,'Four Factors - Home'!$B:$O,12,FALSE)</f>
        <v>0.26800000000000002</v>
      </c>
      <c r="N65" s="32">
        <f>VLOOKUP($C65,'Four Factors - Home'!$B:$O,13,FALSE)/100</f>
        <v>0.129</v>
      </c>
      <c r="O65" s="32">
        <f>VLOOKUP($C65,'Four Factors - Home'!$B:$O,14,FALSE)/100</f>
        <v>0.248</v>
      </c>
      <c r="P65" s="21">
        <f>VLOOKUP($C65,'Advanced - Home'!B:T,18,FALSE)</f>
        <v>103.15</v>
      </c>
      <c r="Q65" s="21">
        <f>(P65+'Advanced - Home'!$S$33)/2</f>
        <v>101.0019129438717</v>
      </c>
      <c r="R65" s="32">
        <f t="shared" ref="R65" si="357">AVERAGE(H65,L64)</f>
        <v>0.51350000000000007</v>
      </c>
      <c r="S65" s="32">
        <f t="shared" ref="S65" si="358">AVERAGE(I65,M64)</f>
        <v>0.27</v>
      </c>
      <c r="T65" s="32">
        <f t="shared" ref="T65" si="359">AVERAGE(J65,N64)</f>
        <v>0.14349999999999999</v>
      </c>
      <c r="U65" s="32">
        <f t="shared" ref="U65" si="360">AVERAGE(K65,O64)</f>
        <v>0.22200000000000003</v>
      </c>
      <c r="V65" s="21">
        <f>Q65*Q64/'Advanced - Road'!$S$33</f>
        <v>104.03597599102878</v>
      </c>
      <c r="W65" s="21">
        <f t="shared" ref="W65" si="361">W64</f>
        <v>104.03950214839529</v>
      </c>
      <c r="X65" s="21">
        <f t="shared" si="8"/>
        <v>0</v>
      </c>
      <c r="Y65" s="23">
        <f>ROUND(Regression!$B$17+Regression!$B$18*Games!R65+Regression!$B$19*Games!T65+Regression!$B$20*Games!U65+Regression!$B$21*Games!S65+Regression!$B$22*Games!W65,0)</f>
        <v>112</v>
      </c>
      <c r="Z65" s="23">
        <f t="shared" ref="Z65" si="362">-Z64</f>
        <v>-1</v>
      </c>
      <c r="AA65" s="23">
        <f t="shared" ref="AA65" si="363">AA64</f>
        <v>223</v>
      </c>
      <c r="AB65" s="22"/>
      <c r="AC65" s="22"/>
      <c r="AD65" s="22">
        <f t="shared" si="13"/>
        <v>112</v>
      </c>
    </row>
    <row r="66" spans="1:30" x14ac:dyDescent="0.3">
      <c r="A66" t="s">
        <v>133</v>
      </c>
      <c r="B66" s="8" t="s">
        <v>57</v>
      </c>
      <c r="C66" t="str">
        <f>VLOOKUP(B66,'Team Lookup'!A:B,2,FALSE)</f>
        <v>Brooklyn Nets</v>
      </c>
      <c r="D66" s="6"/>
      <c r="E66" s="6"/>
      <c r="F66" s="7" t="str">
        <f>B67</f>
        <v>BOS</v>
      </c>
      <c r="G66" t="str">
        <f t="shared" ref="G66" si="364">C67</f>
        <v>Boston Celtics</v>
      </c>
      <c r="H66" s="31">
        <f>VLOOKUP($C66,'Four Factors - Road'!$B:$O,7,FALSE)/100</f>
        <v>0.51700000000000002</v>
      </c>
      <c r="I66" s="31">
        <f>VLOOKUP($C66,'Four Factors - Road'!$B:$O,8,FALSE)</f>
        <v>0.28299999999999997</v>
      </c>
      <c r="J66" s="31">
        <f>VLOOKUP($C66,'Four Factors - Road'!$B:$O,9,FALSE)/100</f>
        <v>0.159</v>
      </c>
      <c r="K66" s="31">
        <f>VLOOKUP($C66,'Four Factors - Road'!$B:$O,10,FALSE)/100</f>
        <v>0.182</v>
      </c>
      <c r="L66" s="31">
        <f>VLOOKUP($C66,'Four Factors - Road'!$B:$O,11,FALSE)/100</f>
        <v>0.53</v>
      </c>
      <c r="M66" s="31">
        <f>VLOOKUP($C66,'Four Factors - Road'!$B:$O,12,FALSE)</f>
        <v>0.27</v>
      </c>
      <c r="N66" s="31">
        <f>VLOOKUP($C66,'Four Factors - Road'!$B:$O,13,FALSE)/100</f>
        <v>0.12</v>
      </c>
      <c r="O66" s="31">
        <f>VLOOKUP($C66,'Four Factors - Road'!$B:$O,14,FALSE)/100</f>
        <v>0.23800000000000002</v>
      </c>
      <c r="P66" s="17">
        <f>VLOOKUP($C66,'Advanced - Road'!B:T,18,FALSE)</f>
        <v>104.8</v>
      </c>
      <c r="Q66" s="17">
        <f>(P66+'Advanced - Road'!$S$33)/2</f>
        <v>101.83026345933563</v>
      </c>
      <c r="R66" s="31">
        <f t="shared" ref="R66" si="365">AVERAGE(H66,L67)</f>
        <v>0.51049999999999995</v>
      </c>
      <c r="S66" s="31">
        <f t="shared" ref="S66" si="366">AVERAGE(I66,M67)</f>
        <v>0.27349999999999997</v>
      </c>
      <c r="T66" s="31">
        <f t="shared" ref="T66" si="367">AVERAGE(J66,N67)</f>
        <v>0.14799999999999999</v>
      </c>
      <c r="U66" s="31">
        <f t="shared" ref="U66" si="368">AVERAGE(K66,O67)</f>
        <v>0.2175</v>
      </c>
      <c r="V66" s="17">
        <f>Q66*Q67/'Advanced - Home'!$S$33</f>
        <v>102.28154109015112</v>
      </c>
      <c r="W66" s="17">
        <f t="shared" ref="W66" si="369">AVERAGE(V66:V67)</f>
        <v>102.27807463194199</v>
      </c>
      <c r="X66" s="17">
        <f t="shared" si="8"/>
        <v>0</v>
      </c>
      <c r="Y66" s="19">
        <f>ROUND(Regression!$B$17+Regression!$B$18*Games!R66+Regression!$B$19*Games!T66+Regression!$B$20*Games!U66+Regression!$B$21*Games!S66+Regression!$B$22*Games!W66,0)</f>
        <v>109</v>
      </c>
      <c r="Z66" s="19">
        <f t="shared" ref="Z66" si="370">Y67-Y66</f>
        <v>6</v>
      </c>
      <c r="AA66" s="19">
        <f t="shared" ref="AA66" si="371">Y66+Y67</f>
        <v>224</v>
      </c>
      <c r="AB66" s="4">
        <f t="shared" ref="AB66" si="372">D66-Z66</f>
        <v>-6</v>
      </c>
      <c r="AC66" s="4">
        <f t="shared" ref="AC66" si="373">AA66-E66</f>
        <v>224</v>
      </c>
      <c r="AD66" s="4">
        <f t="shared" si="13"/>
        <v>109</v>
      </c>
    </row>
    <row r="67" spans="1:30" x14ac:dyDescent="0.3">
      <c r="A67" t="s">
        <v>134</v>
      </c>
      <c r="B67" s="8" t="s">
        <v>58</v>
      </c>
      <c r="C67" t="str">
        <f>VLOOKUP(B67,'Team Lookup'!A:B,2,FALSE)</f>
        <v>Boston Celtics</v>
      </c>
      <c r="D67" s="9">
        <f t="shared" ref="D67" si="374">D66*-1</f>
        <v>0</v>
      </c>
      <c r="E67" s="9">
        <f t="shared" ref="E67" si="375">E66</f>
        <v>0</v>
      </c>
      <c r="F67" t="str">
        <f>B66</f>
        <v>BRK</v>
      </c>
      <c r="G67" t="str">
        <f t="shared" ref="G67" si="376">C66</f>
        <v>Brooklyn Nets</v>
      </c>
      <c r="H67" s="31">
        <f>VLOOKUP($C67,'Four Factors - Home'!$B:$O,7,FALSE)/100</f>
        <v>0.53100000000000003</v>
      </c>
      <c r="I67" s="31">
        <f>VLOOKUP($C67,'Four Factors - Home'!$B:$O,8,FALSE)</f>
        <v>0.26600000000000001</v>
      </c>
      <c r="J67" s="31">
        <f>VLOOKUP($C67,'Four Factors - Home'!$B:$O,9,FALSE)/100</f>
        <v>0.13800000000000001</v>
      </c>
      <c r="K67" s="31">
        <f>VLOOKUP($C67,'Four Factors - Home'!$B:$O,10,FALSE)/100</f>
        <v>0.22500000000000001</v>
      </c>
      <c r="L67" s="31">
        <f>VLOOKUP($C67,'Four Factors - Home'!$B:$O,11,FALSE)/100</f>
        <v>0.504</v>
      </c>
      <c r="M67" s="31">
        <f>VLOOKUP($C67,'Four Factors - Home'!$B:$O,12,FALSE)</f>
        <v>0.26400000000000001</v>
      </c>
      <c r="N67" s="31">
        <f>VLOOKUP($C67,'Four Factors - Home'!$B:$O,13,FALSE)/100</f>
        <v>0.13699999999999998</v>
      </c>
      <c r="O67" s="31">
        <f>VLOOKUP($C67,'Four Factors - Home'!$B:$O,14,FALSE)/100</f>
        <v>0.253</v>
      </c>
      <c r="P67" s="17">
        <f>VLOOKUP($C67,'Advanced - Home'!B:T,18,FALSE)</f>
        <v>99.73</v>
      </c>
      <c r="Q67" s="17">
        <f>(P67+'Advanced - Home'!$S$33)/2</f>
        <v>99.291912943871708</v>
      </c>
      <c r="R67" s="31">
        <f t="shared" ref="R67" si="377">AVERAGE(H67,L66)</f>
        <v>0.53049999999999997</v>
      </c>
      <c r="S67" s="31">
        <f t="shared" ref="S67" si="378">AVERAGE(I67,M66)</f>
        <v>0.26800000000000002</v>
      </c>
      <c r="T67" s="31">
        <f t="shared" ref="T67" si="379">AVERAGE(J67,N66)</f>
        <v>0.129</v>
      </c>
      <c r="U67" s="31">
        <f t="shared" ref="U67" si="380">AVERAGE(K67,O66)</f>
        <v>0.23150000000000001</v>
      </c>
      <c r="V67" s="17">
        <f>Q67*Q66/'Advanced - Road'!$S$33</f>
        <v>102.27460817373287</v>
      </c>
      <c r="W67" s="17">
        <f t="shared" ref="W67" si="381">W66</f>
        <v>102.27807463194199</v>
      </c>
      <c r="X67" s="17">
        <f t="shared" si="8"/>
        <v>0</v>
      </c>
      <c r="Y67" s="19">
        <f>ROUND(Regression!$B$17+Regression!$B$18*Games!R67+Regression!$B$19*Games!T67+Regression!$B$20*Games!U67+Regression!$B$21*Games!S67+Regression!$B$22*Games!W67,0)</f>
        <v>115</v>
      </c>
      <c r="Z67" s="19">
        <f t="shared" ref="Z67" si="382">-Z66</f>
        <v>-6</v>
      </c>
      <c r="AA67" s="19">
        <f t="shared" ref="AA67" si="383">AA66</f>
        <v>224</v>
      </c>
      <c r="AB67" s="4"/>
      <c r="AC67" s="4"/>
      <c r="AD67" s="4">
        <f t="shared" si="13"/>
        <v>115</v>
      </c>
    </row>
    <row r="68" spans="1:30" x14ac:dyDescent="0.3">
      <c r="A68" s="11" t="s">
        <v>133</v>
      </c>
      <c r="B68" s="14" t="s">
        <v>57</v>
      </c>
      <c r="C68" s="11" t="str">
        <f>VLOOKUP(B68,'Team Lookup'!A:B,2,FALSE)</f>
        <v>Brooklyn Nets</v>
      </c>
      <c r="D68" s="12"/>
      <c r="E68" s="12"/>
      <c r="F68" s="13" t="str">
        <f>B69</f>
        <v>CHO</v>
      </c>
      <c r="G68" s="11" t="str">
        <f t="shared" ref="G68" si="384">C69</f>
        <v>Charlotte Hornets</v>
      </c>
      <c r="H68" s="32">
        <f>VLOOKUP($C68,'Four Factors - Road'!$B:$O,7,FALSE)/100</f>
        <v>0.51700000000000002</v>
      </c>
      <c r="I68" s="32">
        <f>VLOOKUP($C68,'Four Factors - Road'!$B:$O,8,FALSE)</f>
        <v>0.28299999999999997</v>
      </c>
      <c r="J68" s="32">
        <f>VLOOKUP($C68,'Four Factors - Road'!$B:$O,9,FALSE)/100</f>
        <v>0.159</v>
      </c>
      <c r="K68" s="32">
        <f>VLOOKUP($C68,'Four Factors - Road'!$B:$O,10,FALSE)/100</f>
        <v>0.182</v>
      </c>
      <c r="L68" s="32">
        <f>VLOOKUP($C68,'Four Factors - Road'!$B:$O,11,FALSE)/100</f>
        <v>0.53</v>
      </c>
      <c r="M68" s="32">
        <f>VLOOKUP($C68,'Four Factors - Road'!$B:$O,12,FALSE)</f>
        <v>0.27</v>
      </c>
      <c r="N68" s="32">
        <f>VLOOKUP($C68,'Four Factors - Road'!$B:$O,13,FALSE)/100</f>
        <v>0.12</v>
      </c>
      <c r="O68" s="32">
        <f>VLOOKUP($C68,'Four Factors - Road'!$B:$O,14,FALSE)/100</f>
        <v>0.23800000000000002</v>
      </c>
      <c r="P68" s="21">
        <f>VLOOKUP($C68,'Advanced - Road'!B:T,18,FALSE)</f>
        <v>104.8</v>
      </c>
      <c r="Q68" s="21">
        <f>(P68+'Advanced - Road'!$S$33)/2</f>
        <v>101.83026345933563</v>
      </c>
      <c r="R68" s="32">
        <f t="shared" ref="R68" si="385">AVERAGE(H68,L69)</f>
        <v>0.51</v>
      </c>
      <c r="S68" s="32">
        <f t="shared" ref="S68" si="386">AVERAGE(I68,M69)</f>
        <v>0.24</v>
      </c>
      <c r="T68" s="32">
        <f t="shared" ref="T68" si="387">AVERAGE(J68,N69)</f>
        <v>0.14450000000000002</v>
      </c>
      <c r="U68" s="32">
        <f t="shared" ref="U68" si="388">AVERAGE(K68,O69)</f>
        <v>0.189</v>
      </c>
      <c r="V68" s="21">
        <f>Q68*Q69/'Advanced - Home'!$S$33</f>
        <v>101.92100277116648</v>
      </c>
      <c r="W68" s="21">
        <f t="shared" ref="W68" si="389">AVERAGE(V68:V69)</f>
        <v>101.91754853208313</v>
      </c>
      <c r="X68" s="21">
        <f t="shared" si="8"/>
        <v>0</v>
      </c>
      <c r="Y68" s="23">
        <f>ROUND(Regression!$B$17+Regression!$B$18*Games!R68+Regression!$B$19*Games!T68+Regression!$B$20*Games!U68+Regression!$B$21*Games!S68+Regression!$B$22*Games!W68,0)</f>
        <v>106</v>
      </c>
      <c r="Z68" s="23">
        <f t="shared" ref="Z68" si="390">Y69-Y68</f>
        <v>8</v>
      </c>
      <c r="AA68" s="23">
        <f t="shared" ref="AA68" si="391">Y68+Y69</f>
        <v>220</v>
      </c>
      <c r="AB68" s="22">
        <f t="shared" ref="AB68" si="392">D68-Z68</f>
        <v>-8</v>
      </c>
      <c r="AC68" s="22">
        <f t="shared" ref="AC68" si="393">AA68-E68</f>
        <v>220</v>
      </c>
      <c r="AD68" s="22">
        <f t="shared" si="13"/>
        <v>106</v>
      </c>
    </row>
    <row r="69" spans="1:30" x14ac:dyDescent="0.3">
      <c r="A69" s="11" t="s">
        <v>134</v>
      </c>
      <c r="B69" s="14" t="s">
        <v>59</v>
      </c>
      <c r="C69" s="11" t="str">
        <f>VLOOKUP(B69,'Team Lookup'!A:B,2,FALSE)</f>
        <v>Charlotte Hornets</v>
      </c>
      <c r="D69" s="15">
        <f t="shared" ref="D69" si="394">D68*-1</f>
        <v>0</v>
      </c>
      <c r="E69" s="15">
        <f t="shared" ref="E69" si="395">E68</f>
        <v>0</v>
      </c>
      <c r="F69" s="11" t="str">
        <f>B68</f>
        <v>BRK</v>
      </c>
      <c r="G69" s="11" t="str">
        <f t="shared" ref="G69" si="396">C68</f>
        <v>Brooklyn Nets</v>
      </c>
      <c r="H69" s="32">
        <f>VLOOKUP($C69,'Four Factors - Home'!$B:$O,7,FALSE)/100</f>
        <v>0.499</v>
      </c>
      <c r="I69" s="32">
        <f>VLOOKUP($C69,'Four Factors - Home'!$B:$O,8,FALSE)</f>
        <v>0.307</v>
      </c>
      <c r="J69" s="32">
        <f>VLOOKUP($C69,'Four Factors - Home'!$B:$O,9,FALSE)/100</f>
        <v>0.11900000000000001</v>
      </c>
      <c r="K69" s="32">
        <f>VLOOKUP($C69,'Four Factors - Home'!$B:$O,10,FALSE)/100</f>
        <v>0.20499999999999999</v>
      </c>
      <c r="L69" s="32">
        <f>VLOOKUP($C69,'Four Factors - Home'!$B:$O,11,FALSE)/100</f>
        <v>0.503</v>
      </c>
      <c r="M69" s="32">
        <f>VLOOKUP($C69,'Four Factors - Home'!$B:$O,12,FALSE)</f>
        <v>0.19700000000000001</v>
      </c>
      <c r="N69" s="32">
        <f>VLOOKUP($C69,'Four Factors - Home'!$B:$O,13,FALSE)/100</f>
        <v>0.13</v>
      </c>
      <c r="O69" s="32">
        <f>VLOOKUP($C69,'Four Factors - Home'!$B:$O,14,FALSE)/100</f>
        <v>0.19600000000000001</v>
      </c>
      <c r="P69" s="21">
        <f>VLOOKUP($C69,'Advanced - Home'!B:T,18,FALSE)</f>
        <v>99.03</v>
      </c>
      <c r="Q69" s="21">
        <f>(P69+'Advanced - Home'!$S$33)/2</f>
        <v>98.941912943871699</v>
      </c>
      <c r="R69" s="32">
        <f t="shared" ref="R69" si="397">AVERAGE(H69,L68)</f>
        <v>0.51449999999999996</v>
      </c>
      <c r="S69" s="32">
        <f t="shared" ref="S69" si="398">AVERAGE(I69,M68)</f>
        <v>0.28849999999999998</v>
      </c>
      <c r="T69" s="32">
        <f t="shared" ref="T69" si="399">AVERAGE(J69,N68)</f>
        <v>0.1195</v>
      </c>
      <c r="U69" s="32">
        <f t="shared" ref="U69" si="400">AVERAGE(K69,O68)</f>
        <v>0.2215</v>
      </c>
      <c r="V69" s="21">
        <f>Q69*Q68/'Advanced - Road'!$S$33</f>
        <v>101.91409429299978</v>
      </c>
      <c r="W69" s="21">
        <f t="shared" ref="W69" si="401">W68</f>
        <v>101.91754853208313</v>
      </c>
      <c r="X69" s="21">
        <f t="shared" si="8"/>
        <v>0</v>
      </c>
      <c r="Y69" s="23">
        <f>ROUND(Regression!$B$17+Regression!$B$18*Games!R69+Regression!$B$19*Games!T69+Regression!$B$20*Games!U69+Regression!$B$21*Games!S69+Regression!$B$22*Games!W69,0)</f>
        <v>114</v>
      </c>
      <c r="Z69" s="23">
        <f t="shared" ref="Z69" si="402">-Z68</f>
        <v>-8</v>
      </c>
      <c r="AA69" s="23">
        <f t="shared" ref="AA69" si="403">AA68</f>
        <v>220</v>
      </c>
      <c r="AB69" s="22"/>
      <c r="AC69" s="22"/>
      <c r="AD69" s="22">
        <f t="shared" si="13"/>
        <v>114</v>
      </c>
    </row>
    <row r="70" spans="1:30" x14ac:dyDescent="0.3">
      <c r="A70" t="s">
        <v>133</v>
      </c>
      <c r="B70" s="8" t="s">
        <v>57</v>
      </c>
      <c r="C70" t="str">
        <f>VLOOKUP(B70,'Team Lookup'!A:B,2,FALSE)</f>
        <v>Brooklyn Nets</v>
      </c>
      <c r="D70" s="6"/>
      <c r="E70" s="6"/>
      <c r="F70" s="7" t="str">
        <f>B71</f>
        <v>CHI</v>
      </c>
      <c r="G70" t="str">
        <f t="shared" ref="G70" si="404">C71</f>
        <v>Chicago Bulls</v>
      </c>
      <c r="H70" s="31">
        <f>VLOOKUP($C70,'Four Factors - Road'!$B:$O,7,FALSE)/100</f>
        <v>0.51700000000000002</v>
      </c>
      <c r="I70" s="31">
        <f>VLOOKUP($C70,'Four Factors - Road'!$B:$O,8,FALSE)</f>
        <v>0.28299999999999997</v>
      </c>
      <c r="J70" s="31">
        <f>VLOOKUP($C70,'Four Factors - Road'!$B:$O,9,FALSE)/100</f>
        <v>0.159</v>
      </c>
      <c r="K70" s="31">
        <f>VLOOKUP($C70,'Four Factors - Road'!$B:$O,10,FALSE)/100</f>
        <v>0.182</v>
      </c>
      <c r="L70" s="31">
        <f>VLOOKUP($C70,'Four Factors - Road'!$B:$O,11,FALSE)/100</f>
        <v>0.53</v>
      </c>
      <c r="M70" s="31">
        <f>VLOOKUP($C70,'Four Factors - Road'!$B:$O,12,FALSE)</f>
        <v>0.27</v>
      </c>
      <c r="N70" s="31">
        <f>VLOOKUP($C70,'Four Factors - Road'!$B:$O,13,FALSE)/100</f>
        <v>0.12</v>
      </c>
      <c r="O70" s="31">
        <f>VLOOKUP($C70,'Four Factors - Road'!$B:$O,14,FALSE)/100</f>
        <v>0.23800000000000002</v>
      </c>
      <c r="P70" s="17">
        <f>VLOOKUP($C70,'Advanced - Road'!B:T,18,FALSE)</f>
        <v>104.8</v>
      </c>
      <c r="Q70" s="17">
        <f>(P70+'Advanced - Road'!$S$33)/2</f>
        <v>101.83026345933563</v>
      </c>
      <c r="R70" s="31">
        <f t="shared" ref="R70" si="405">AVERAGE(H70,L71)</f>
        <v>0.51700000000000002</v>
      </c>
      <c r="S70" s="31">
        <f t="shared" ref="S70" si="406">AVERAGE(I70,M71)</f>
        <v>0.252</v>
      </c>
      <c r="T70" s="31">
        <f t="shared" ref="T70" si="407">AVERAGE(J70,N71)</f>
        <v>0.14700000000000002</v>
      </c>
      <c r="U70" s="31">
        <f t="shared" ref="U70" si="408">AVERAGE(K70,O71)</f>
        <v>0.193</v>
      </c>
      <c r="V70" s="17">
        <f>Q70*Q71/'Advanced - Home'!$S$33</f>
        <v>101.06086135301742</v>
      </c>
      <c r="W70" s="17">
        <f t="shared" ref="W70" si="409">AVERAGE(V70:V71)</f>
        <v>101.057436265277</v>
      </c>
      <c r="X70" s="17">
        <f t="shared" si="8"/>
        <v>0</v>
      </c>
      <c r="Y70" s="19">
        <f>ROUND(Regression!$B$17+Regression!$B$18*Games!R70+Regression!$B$19*Games!T70+Regression!$B$20*Games!U70+Regression!$B$21*Games!S70+Regression!$B$22*Games!W70,0)</f>
        <v>107</v>
      </c>
      <c r="Z70" s="19">
        <f t="shared" ref="Z70" si="410">Y71-Y70</f>
        <v>5</v>
      </c>
      <c r="AA70" s="19">
        <f t="shared" ref="AA70" si="411">Y70+Y71</f>
        <v>219</v>
      </c>
      <c r="AB70" s="4">
        <f t="shared" ref="AB70" si="412">D70-Z70</f>
        <v>-5</v>
      </c>
      <c r="AC70" s="4">
        <f t="shared" ref="AC70" si="413">AA70-E70</f>
        <v>219</v>
      </c>
      <c r="AD70" s="4">
        <f t="shared" si="13"/>
        <v>107</v>
      </c>
    </row>
    <row r="71" spans="1:30" x14ac:dyDescent="0.3">
      <c r="A71" t="s">
        <v>134</v>
      </c>
      <c r="B71" s="8" t="s">
        <v>60</v>
      </c>
      <c r="C71" t="str">
        <f>VLOOKUP(B71,'Team Lookup'!A:B,2,FALSE)</f>
        <v>Chicago Bulls</v>
      </c>
      <c r="D71" s="9">
        <f t="shared" ref="D71" si="414">D70*-1</f>
        <v>0</v>
      </c>
      <c r="E71" s="9">
        <f t="shared" ref="E71" si="415">E70</f>
        <v>0</v>
      </c>
      <c r="F71" t="str">
        <f>B70</f>
        <v>BRK</v>
      </c>
      <c r="G71" t="str">
        <f t="shared" ref="G71" si="416">C70</f>
        <v>Brooklyn Nets</v>
      </c>
      <c r="H71" s="31">
        <f>VLOOKUP($C71,'Four Factors - Home'!$B:$O,7,FALSE)/100</f>
        <v>0.47100000000000003</v>
      </c>
      <c r="I71" s="31">
        <f>VLOOKUP($C71,'Four Factors - Home'!$B:$O,8,FALSE)</f>
        <v>0.29599999999999999</v>
      </c>
      <c r="J71" s="31">
        <f>VLOOKUP($C71,'Four Factors - Home'!$B:$O,9,FALSE)/100</f>
        <v>0.129</v>
      </c>
      <c r="K71" s="31">
        <f>VLOOKUP($C71,'Four Factors - Home'!$B:$O,10,FALSE)/100</f>
        <v>0.30199999999999999</v>
      </c>
      <c r="L71" s="31">
        <f>VLOOKUP($C71,'Four Factors - Home'!$B:$O,11,FALSE)/100</f>
        <v>0.51700000000000002</v>
      </c>
      <c r="M71" s="31">
        <f>VLOOKUP($C71,'Four Factors - Home'!$B:$O,12,FALSE)</f>
        <v>0.221</v>
      </c>
      <c r="N71" s="31">
        <f>VLOOKUP($C71,'Four Factors - Home'!$B:$O,13,FALSE)/100</f>
        <v>0.13500000000000001</v>
      </c>
      <c r="O71" s="31">
        <f>VLOOKUP($C71,'Four Factors - Home'!$B:$O,14,FALSE)/100</f>
        <v>0.20399999999999999</v>
      </c>
      <c r="P71" s="17">
        <f>VLOOKUP($C71,'Advanced - Home'!B:T,18,FALSE)</f>
        <v>97.36</v>
      </c>
      <c r="Q71" s="17">
        <f>(P71+'Advanced - Home'!$S$33)/2</f>
        <v>98.106912943871706</v>
      </c>
      <c r="R71" s="31">
        <f t="shared" ref="R71" si="417">AVERAGE(H71,L70)</f>
        <v>0.50050000000000006</v>
      </c>
      <c r="S71" s="31">
        <f t="shared" ref="S71" si="418">AVERAGE(I71,M70)</f>
        <v>0.28300000000000003</v>
      </c>
      <c r="T71" s="31">
        <f t="shared" ref="T71" si="419">AVERAGE(J71,N70)</f>
        <v>0.1245</v>
      </c>
      <c r="U71" s="31">
        <f t="shared" ref="U71" si="420">AVERAGE(K71,O70)</f>
        <v>0.27</v>
      </c>
      <c r="V71" s="17">
        <f>Q71*Q70/'Advanced - Road'!$S$33</f>
        <v>101.05401117753658</v>
      </c>
      <c r="W71" s="17">
        <f t="shared" ref="W71" si="421">W70</f>
        <v>101.057436265277</v>
      </c>
      <c r="X71" s="17">
        <f t="shared" si="8"/>
        <v>0</v>
      </c>
      <c r="Y71" s="19">
        <f>ROUND(Regression!$B$17+Regression!$B$18*Games!R71+Regression!$B$19*Games!T71+Regression!$B$20*Games!U71+Regression!$B$21*Games!S71+Regression!$B$22*Games!W71,0)</f>
        <v>112</v>
      </c>
      <c r="Z71" s="19">
        <f t="shared" ref="Z71" si="422">-Z70</f>
        <v>-5</v>
      </c>
      <c r="AA71" s="19">
        <f t="shared" ref="AA71" si="423">AA70</f>
        <v>219</v>
      </c>
      <c r="AB71" s="4"/>
      <c r="AC71" s="4"/>
      <c r="AD71" s="4">
        <f t="shared" si="13"/>
        <v>112</v>
      </c>
    </row>
    <row r="72" spans="1:30" x14ac:dyDescent="0.3">
      <c r="A72" s="11" t="s">
        <v>133</v>
      </c>
      <c r="B72" s="14" t="s">
        <v>57</v>
      </c>
      <c r="C72" s="11" t="str">
        <f>VLOOKUP(B72,'Team Lookup'!A:B,2,FALSE)</f>
        <v>Brooklyn Nets</v>
      </c>
      <c r="D72" s="12"/>
      <c r="E72" s="12"/>
      <c r="F72" s="13" t="str">
        <f>B73</f>
        <v>CLE</v>
      </c>
      <c r="G72" s="11" t="str">
        <f t="shared" ref="G72" si="424">C73</f>
        <v>Cleveland Cavaliers</v>
      </c>
      <c r="H72" s="32">
        <f>VLOOKUP($C72,'Four Factors - Road'!$B:$O,7,FALSE)/100</f>
        <v>0.51700000000000002</v>
      </c>
      <c r="I72" s="32">
        <f>VLOOKUP($C72,'Four Factors - Road'!$B:$O,8,FALSE)</f>
        <v>0.28299999999999997</v>
      </c>
      <c r="J72" s="32">
        <f>VLOOKUP($C72,'Four Factors - Road'!$B:$O,9,FALSE)/100</f>
        <v>0.159</v>
      </c>
      <c r="K72" s="32">
        <f>VLOOKUP($C72,'Four Factors - Road'!$B:$O,10,FALSE)/100</f>
        <v>0.182</v>
      </c>
      <c r="L72" s="32">
        <f>VLOOKUP($C72,'Four Factors - Road'!$B:$O,11,FALSE)/100</f>
        <v>0.53</v>
      </c>
      <c r="M72" s="32">
        <f>VLOOKUP($C72,'Four Factors - Road'!$B:$O,12,FALSE)</f>
        <v>0.27</v>
      </c>
      <c r="N72" s="32">
        <f>VLOOKUP($C72,'Four Factors - Road'!$B:$O,13,FALSE)/100</f>
        <v>0.12</v>
      </c>
      <c r="O72" s="32">
        <f>VLOOKUP($C72,'Four Factors - Road'!$B:$O,14,FALSE)/100</f>
        <v>0.23800000000000002</v>
      </c>
      <c r="P72" s="21">
        <f>VLOOKUP($C72,'Advanced - Road'!B:T,18,FALSE)</f>
        <v>104.8</v>
      </c>
      <c r="Q72" s="21">
        <f>(P72+'Advanced - Road'!$S$33)/2</f>
        <v>101.83026345933563</v>
      </c>
      <c r="R72" s="32">
        <f t="shared" ref="R72" si="425">AVERAGE(H72,L73)</f>
        <v>0.50849999999999995</v>
      </c>
      <c r="S72" s="32">
        <f t="shared" ref="S72" si="426">AVERAGE(I72,M73)</f>
        <v>0.249</v>
      </c>
      <c r="T72" s="32">
        <f t="shared" ref="T72" si="427">AVERAGE(J72,N73)</f>
        <v>0.14350000000000002</v>
      </c>
      <c r="U72" s="32">
        <f t="shared" ref="U72" si="428">AVERAGE(K72,O73)</f>
        <v>0.21150000000000002</v>
      </c>
      <c r="V72" s="21">
        <f>Q72*Q73/'Advanced - Home'!$S$33</f>
        <v>101.85919620219768</v>
      </c>
      <c r="W72" s="21">
        <f t="shared" ref="W72" si="429">AVERAGE(V72:V73)</f>
        <v>101.85574405782161</v>
      </c>
      <c r="X72" s="21">
        <f t="shared" si="8"/>
        <v>0</v>
      </c>
      <c r="Y72" s="23">
        <f>ROUND(Regression!$B$17+Regression!$B$18*Games!R72+Regression!$B$19*Games!T72+Regression!$B$20*Games!U72+Regression!$B$21*Games!S72+Regression!$B$22*Games!W72,0)</f>
        <v>108</v>
      </c>
      <c r="Z72" s="23">
        <f t="shared" ref="Z72" si="430">Y73-Y72</f>
        <v>9</v>
      </c>
      <c r="AA72" s="23">
        <f t="shared" ref="AA72" si="431">Y72+Y73</f>
        <v>225</v>
      </c>
      <c r="AB72" s="22">
        <f t="shared" ref="AB72" si="432">D72-Z72</f>
        <v>-9</v>
      </c>
      <c r="AC72" s="22">
        <f t="shared" ref="AC72" si="433">AA72-E72</f>
        <v>225</v>
      </c>
      <c r="AD72" s="22">
        <f t="shared" si="13"/>
        <v>108</v>
      </c>
    </row>
    <row r="73" spans="1:30" x14ac:dyDescent="0.3">
      <c r="A73" s="11" t="s">
        <v>134</v>
      </c>
      <c r="B73" s="14" t="s">
        <v>54</v>
      </c>
      <c r="C73" s="11" t="str">
        <f>VLOOKUP(B73,'Team Lookup'!A:B,2,FALSE)</f>
        <v>Cleveland Cavaliers</v>
      </c>
      <c r="D73" s="15">
        <f t="shared" ref="D73" si="434">D72*-1</f>
        <v>0</v>
      </c>
      <c r="E73" s="15">
        <f t="shared" ref="E73" si="435">E72</f>
        <v>0</v>
      </c>
      <c r="F73" s="11" t="str">
        <f>B72</f>
        <v>BRK</v>
      </c>
      <c r="G73" s="11" t="str">
        <f t="shared" ref="G73" si="436">C72</f>
        <v>Brooklyn Nets</v>
      </c>
      <c r="H73" s="32">
        <f>VLOOKUP($C73,'Four Factors - Home'!$B:$O,7,FALSE)/100</f>
        <v>0.55700000000000005</v>
      </c>
      <c r="I73" s="32">
        <f>VLOOKUP($C73,'Four Factors - Home'!$B:$O,8,FALSE)</f>
        <v>0.27700000000000002</v>
      </c>
      <c r="J73" s="32">
        <f>VLOOKUP($C73,'Four Factors - Home'!$B:$O,9,FALSE)/100</f>
        <v>0.129</v>
      </c>
      <c r="K73" s="32">
        <f>VLOOKUP($C73,'Four Factors - Home'!$B:$O,10,FALSE)/100</f>
        <v>0.23899999999999999</v>
      </c>
      <c r="L73" s="32">
        <f>VLOOKUP($C73,'Four Factors - Home'!$B:$O,11,FALSE)/100</f>
        <v>0.5</v>
      </c>
      <c r="M73" s="32">
        <f>VLOOKUP($C73,'Four Factors - Home'!$B:$O,12,FALSE)</f>
        <v>0.215</v>
      </c>
      <c r="N73" s="32">
        <f>VLOOKUP($C73,'Four Factors - Home'!$B:$O,13,FALSE)/100</f>
        <v>0.128</v>
      </c>
      <c r="O73" s="32">
        <f>VLOOKUP($C73,'Four Factors - Home'!$B:$O,14,FALSE)/100</f>
        <v>0.24100000000000002</v>
      </c>
      <c r="P73" s="21">
        <f>VLOOKUP($C73,'Advanced - Home'!B:T,18,FALSE)</f>
        <v>98.91</v>
      </c>
      <c r="Q73" s="21">
        <f>(P73+'Advanced - Home'!$S$33)/2</f>
        <v>98.881912943871697</v>
      </c>
      <c r="R73" s="32">
        <f t="shared" ref="R73" si="437">AVERAGE(H73,L72)</f>
        <v>0.54350000000000009</v>
      </c>
      <c r="S73" s="32">
        <f t="shared" ref="S73" si="438">AVERAGE(I73,M72)</f>
        <v>0.27350000000000002</v>
      </c>
      <c r="T73" s="32">
        <f t="shared" ref="T73" si="439">AVERAGE(J73,N72)</f>
        <v>0.1245</v>
      </c>
      <c r="U73" s="32">
        <f t="shared" ref="U73" si="440">AVERAGE(K73,O72)</f>
        <v>0.23849999999999999</v>
      </c>
      <c r="V73" s="21">
        <f>Q73*Q72/'Advanced - Road'!$S$33</f>
        <v>101.85229191344554</v>
      </c>
      <c r="W73" s="21">
        <f t="shared" ref="W73" si="441">W72</f>
        <v>101.85574405782161</v>
      </c>
      <c r="X73" s="21">
        <f t="shared" si="8"/>
        <v>0</v>
      </c>
      <c r="Y73" s="23">
        <f>ROUND(Regression!$B$17+Regression!$B$18*Games!R73+Regression!$B$19*Games!T73+Regression!$B$20*Games!U73+Regression!$B$21*Games!S73+Regression!$B$22*Games!W73,0)</f>
        <v>117</v>
      </c>
      <c r="Z73" s="23">
        <f t="shared" ref="Z73" si="442">-Z72</f>
        <v>-9</v>
      </c>
      <c r="AA73" s="23">
        <f t="shared" ref="AA73" si="443">AA72</f>
        <v>225</v>
      </c>
      <c r="AB73" s="22"/>
      <c r="AC73" s="22"/>
      <c r="AD73" s="22">
        <f t="shared" si="13"/>
        <v>117</v>
      </c>
    </row>
    <row r="74" spans="1:30" x14ac:dyDescent="0.3">
      <c r="A74" t="s">
        <v>133</v>
      </c>
      <c r="B74" s="8" t="s">
        <v>57</v>
      </c>
      <c r="C74" t="str">
        <f>VLOOKUP(B74,'Team Lookup'!A:B,2,FALSE)</f>
        <v>Brooklyn Nets</v>
      </c>
      <c r="D74" s="6"/>
      <c r="E74" s="6"/>
      <c r="F74" s="7" t="str">
        <f>B75</f>
        <v>DAL</v>
      </c>
      <c r="G74" t="str">
        <f t="shared" ref="G74" si="444">C75</f>
        <v>Dallas Mavericks</v>
      </c>
      <c r="H74" s="31">
        <f>VLOOKUP($C74,'Four Factors - Road'!$B:$O,7,FALSE)/100</f>
        <v>0.51700000000000002</v>
      </c>
      <c r="I74" s="31">
        <f>VLOOKUP($C74,'Four Factors - Road'!$B:$O,8,FALSE)</f>
        <v>0.28299999999999997</v>
      </c>
      <c r="J74" s="31">
        <f>VLOOKUP($C74,'Four Factors - Road'!$B:$O,9,FALSE)/100</f>
        <v>0.159</v>
      </c>
      <c r="K74" s="31">
        <f>VLOOKUP($C74,'Four Factors - Road'!$B:$O,10,FALSE)/100</f>
        <v>0.182</v>
      </c>
      <c r="L74" s="31">
        <f>VLOOKUP($C74,'Four Factors - Road'!$B:$O,11,FALSE)/100</f>
        <v>0.53</v>
      </c>
      <c r="M74" s="31">
        <f>VLOOKUP($C74,'Four Factors - Road'!$B:$O,12,FALSE)</f>
        <v>0.27</v>
      </c>
      <c r="N74" s="31">
        <f>VLOOKUP($C74,'Four Factors - Road'!$B:$O,13,FALSE)/100</f>
        <v>0.12</v>
      </c>
      <c r="O74" s="31">
        <f>VLOOKUP($C74,'Four Factors - Road'!$B:$O,14,FALSE)/100</f>
        <v>0.23800000000000002</v>
      </c>
      <c r="P74" s="17">
        <f>VLOOKUP($C74,'Advanced - Road'!B:T,18,FALSE)</f>
        <v>104.8</v>
      </c>
      <c r="Q74" s="17">
        <f>(P74+'Advanced - Road'!$S$33)/2</f>
        <v>101.83026345933563</v>
      </c>
      <c r="R74" s="31">
        <f t="shared" ref="R74" si="445">AVERAGE(H74,L75)</f>
        <v>0.51150000000000007</v>
      </c>
      <c r="S74" s="31">
        <f t="shared" ref="S74" si="446">AVERAGE(I74,M75)</f>
        <v>0.28049999999999997</v>
      </c>
      <c r="T74" s="31">
        <f t="shared" ref="T74" si="447">AVERAGE(J74,N75)</f>
        <v>0.161</v>
      </c>
      <c r="U74" s="31">
        <f t="shared" ref="U74" si="448">AVERAGE(K74,O75)</f>
        <v>0.20400000000000001</v>
      </c>
      <c r="V74" s="17">
        <f>Q74*Q75/'Advanced - Home'!$S$33</f>
        <v>99.165459904641025</v>
      </c>
      <c r="W74" s="17">
        <f t="shared" ref="W74" si="449">AVERAGE(V74:V75)</f>
        <v>99.162099054590414</v>
      </c>
      <c r="X74" s="17">
        <f t="shared" si="8"/>
        <v>0</v>
      </c>
      <c r="Y74" s="19">
        <f>ROUND(Regression!$B$17+Regression!$B$18*Games!R74+Regression!$B$19*Games!T74+Regression!$B$20*Games!U74+Regression!$B$21*Games!S74+Regression!$B$22*Games!W74,0)</f>
        <v>104</v>
      </c>
      <c r="Z74" s="19">
        <f t="shared" ref="Z74" si="450">Y75-Y74</f>
        <v>6</v>
      </c>
      <c r="AA74" s="19">
        <f t="shared" ref="AA74" si="451">Y74+Y75</f>
        <v>214</v>
      </c>
      <c r="AB74" s="4">
        <f t="shared" ref="AB74" si="452">D74-Z74</f>
        <v>-6</v>
      </c>
      <c r="AC74" s="4">
        <f t="shared" ref="AC74" si="453">AA74-E74</f>
        <v>214</v>
      </c>
      <c r="AD74" s="4">
        <f t="shared" si="13"/>
        <v>104</v>
      </c>
    </row>
    <row r="75" spans="1:30" x14ac:dyDescent="0.3">
      <c r="A75" t="s">
        <v>134</v>
      </c>
      <c r="B75" s="8" t="s">
        <v>61</v>
      </c>
      <c r="C75" t="str">
        <f>VLOOKUP(B75,'Team Lookup'!A:B,2,FALSE)</f>
        <v>Dallas Mavericks</v>
      </c>
      <c r="D75" s="9">
        <f t="shared" ref="D75" si="454">D74*-1</f>
        <v>0</v>
      </c>
      <c r="E75" s="9">
        <f t="shared" ref="E75" si="455">E74</f>
        <v>0</v>
      </c>
      <c r="F75" t="str">
        <f>B74</f>
        <v>BRK</v>
      </c>
      <c r="G75" t="str">
        <f t="shared" ref="G75" si="456">C74</f>
        <v>Brooklyn Nets</v>
      </c>
      <c r="H75" s="31">
        <f>VLOOKUP($C75,'Four Factors - Home'!$B:$O,7,FALSE)/100</f>
        <v>0.51400000000000001</v>
      </c>
      <c r="I75" s="31">
        <f>VLOOKUP($C75,'Four Factors - Home'!$B:$O,8,FALSE)</f>
        <v>0.24299999999999999</v>
      </c>
      <c r="J75" s="31">
        <f>VLOOKUP($C75,'Four Factors - Home'!$B:$O,9,FALSE)/100</f>
        <v>0.129</v>
      </c>
      <c r="K75" s="31">
        <f>VLOOKUP($C75,'Four Factors - Home'!$B:$O,10,FALSE)/100</f>
        <v>0.188</v>
      </c>
      <c r="L75" s="31">
        <f>VLOOKUP($C75,'Four Factors - Home'!$B:$O,11,FALSE)/100</f>
        <v>0.50600000000000001</v>
      </c>
      <c r="M75" s="31">
        <f>VLOOKUP($C75,'Four Factors - Home'!$B:$O,12,FALSE)</f>
        <v>0.27800000000000002</v>
      </c>
      <c r="N75" s="31">
        <f>VLOOKUP($C75,'Four Factors - Home'!$B:$O,13,FALSE)/100</f>
        <v>0.16300000000000001</v>
      </c>
      <c r="O75" s="31">
        <f>VLOOKUP($C75,'Four Factors - Home'!$B:$O,14,FALSE)/100</f>
        <v>0.22600000000000001</v>
      </c>
      <c r="P75" s="17">
        <f>VLOOKUP($C75,'Advanced - Home'!B:T,18,FALSE)</f>
        <v>93.68</v>
      </c>
      <c r="Q75" s="17">
        <f>(P75+'Advanced - Home'!$S$33)/2</f>
        <v>96.266912943871716</v>
      </c>
      <c r="R75" s="31">
        <f t="shared" ref="R75" si="457">AVERAGE(H75,L74)</f>
        <v>0.52200000000000002</v>
      </c>
      <c r="S75" s="31">
        <f t="shared" ref="S75" si="458">AVERAGE(I75,M74)</f>
        <v>0.25650000000000001</v>
      </c>
      <c r="T75" s="31">
        <f t="shared" ref="T75" si="459">AVERAGE(J75,N74)</f>
        <v>0.1245</v>
      </c>
      <c r="U75" s="31">
        <f t="shared" ref="U75" si="460">AVERAGE(K75,O74)</f>
        <v>0.21300000000000002</v>
      </c>
      <c r="V75" s="17">
        <f>Q75*Q74/'Advanced - Road'!$S$33</f>
        <v>99.158738204539816</v>
      </c>
      <c r="W75" s="17">
        <f t="shared" ref="W75" si="461">W74</f>
        <v>99.162099054590414</v>
      </c>
      <c r="X75" s="17">
        <f t="shared" si="8"/>
        <v>0</v>
      </c>
      <c r="Y75" s="19">
        <f>ROUND(Regression!$B$17+Regression!$B$18*Games!R75+Regression!$B$19*Games!T75+Regression!$B$20*Games!U75+Regression!$B$21*Games!S75+Regression!$B$22*Games!W75,0)</f>
        <v>110</v>
      </c>
      <c r="Z75" s="19">
        <f t="shared" ref="Z75" si="462">-Z74</f>
        <v>-6</v>
      </c>
      <c r="AA75" s="19">
        <f t="shared" ref="AA75" si="463">AA74</f>
        <v>214</v>
      </c>
      <c r="AB75" s="4"/>
      <c r="AC75" s="4"/>
      <c r="AD75" s="4">
        <f t="shared" si="13"/>
        <v>110</v>
      </c>
    </row>
    <row r="76" spans="1:30" x14ac:dyDescent="0.3">
      <c r="A76" s="11" t="s">
        <v>133</v>
      </c>
      <c r="B76" s="14" t="s">
        <v>57</v>
      </c>
      <c r="C76" s="11" t="str">
        <f>VLOOKUP(B76,'Team Lookup'!A:B,2,FALSE)</f>
        <v>Brooklyn Nets</v>
      </c>
      <c r="D76" s="12"/>
      <c r="E76" s="12"/>
      <c r="F76" s="13" t="str">
        <f>B77</f>
        <v>DEN</v>
      </c>
      <c r="G76" s="11" t="str">
        <f t="shared" ref="G76" si="464">C77</f>
        <v>Denver Nuggets</v>
      </c>
      <c r="H76" s="32">
        <f>VLOOKUP($C76,'Four Factors - Road'!$B:$O,7,FALSE)/100</f>
        <v>0.51700000000000002</v>
      </c>
      <c r="I76" s="32">
        <f>VLOOKUP($C76,'Four Factors - Road'!$B:$O,8,FALSE)</f>
        <v>0.28299999999999997</v>
      </c>
      <c r="J76" s="32">
        <f>VLOOKUP($C76,'Four Factors - Road'!$B:$O,9,FALSE)/100</f>
        <v>0.159</v>
      </c>
      <c r="K76" s="32">
        <f>VLOOKUP($C76,'Four Factors - Road'!$B:$O,10,FALSE)/100</f>
        <v>0.182</v>
      </c>
      <c r="L76" s="32">
        <f>VLOOKUP($C76,'Four Factors - Road'!$B:$O,11,FALSE)/100</f>
        <v>0.53</v>
      </c>
      <c r="M76" s="32">
        <f>VLOOKUP($C76,'Four Factors - Road'!$B:$O,12,FALSE)</f>
        <v>0.27</v>
      </c>
      <c r="N76" s="32">
        <f>VLOOKUP($C76,'Four Factors - Road'!$B:$O,13,FALSE)/100</f>
        <v>0.12</v>
      </c>
      <c r="O76" s="32">
        <f>VLOOKUP($C76,'Four Factors - Road'!$B:$O,14,FALSE)/100</f>
        <v>0.23800000000000002</v>
      </c>
      <c r="P76" s="21">
        <f>VLOOKUP($C76,'Advanced - Road'!B:T,18,FALSE)</f>
        <v>104.8</v>
      </c>
      <c r="Q76" s="21">
        <f>(P76+'Advanced - Road'!$S$33)/2</f>
        <v>101.83026345933563</v>
      </c>
      <c r="R76" s="32">
        <f t="shared" ref="R76" si="465">AVERAGE(H76,L77)</f>
        <v>0.52499999999999991</v>
      </c>
      <c r="S76" s="32">
        <f t="shared" ref="S76" si="466">AVERAGE(I76,M77)</f>
        <v>0.26900000000000002</v>
      </c>
      <c r="T76" s="32">
        <f t="shared" ref="T76" si="467">AVERAGE(J76,N77)</f>
        <v>0.13600000000000001</v>
      </c>
      <c r="U76" s="32">
        <f t="shared" ref="U76" si="468">AVERAGE(K76,O77)</f>
        <v>0.1925</v>
      </c>
      <c r="V76" s="21">
        <f>Q76*Q77/'Advanced - Home'!$S$33</f>
        <v>102.67298269362016</v>
      </c>
      <c r="W76" s="21">
        <f t="shared" ref="W76" si="469">AVERAGE(V76:V77)</f>
        <v>102.66950296893161</v>
      </c>
      <c r="X76" s="21">
        <f t="shared" si="8"/>
        <v>0</v>
      </c>
      <c r="Y76" s="23">
        <f>ROUND(Regression!$B$17+Regression!$B$18*Games!R76+Regression!$B$19*Games!T76+Regression!$B$20*Games!U76+Regression!$B$21*Games!S76+Regression!$B$22*Games!W76,0)</f>
        <v>112</v>
      </c>
      <c r="Z76" s="23">
        <f t="shared" ref="Z76" si="470">Y77-Y76</f>
        <v>5</v>
      </c>
      <c r="AA76" s="23">
        <f t="shared" ref="AA76" si="471">Y76+Y77</f>
        <v>229</v>
      </c>
      <c r="AB76" s="22">
        <f t="shared" ref="AB76" si="472">D76-Z76</f>
        <v>-5</v>
      </c>
      <c r="AC76" s="22">
        <f t="shared" ref="AC76" si="473">AA76-E76</f>
        <v>229</v>
      </c>
      <c r="AD76" s="22">
        <f t="shared" si="13"/>
        <v>112</v>
      </c>
    </row>
    <row r="77" spans="1:30" x14ac:dyDescent="0.3">
      <c r="A77" s="11" t="s">
        <v>134</v>
      </c>
      <c r="B77" s="14" t="s">
        <v>62</v>
      </c>
      <c r="C77" s="11" t="str">
        <f>VLOOKUP(B77,'Team Lookup'!A:B,2,FALSE)</f>
        <v>Denver Nuggets</v>
      </c>
      <c r="D77" s="15">
        <f t="shared" ref="D77" si="474">D76*-1</f>
        <v>0</v>
      </c>
      <c r="E77" s="15">
        <f t="shared" ref="E77" si="475">E76</f>
        <v>0</v>
      </c>
      <c r="F77" s="11" t="str">
        <f>B76</f>
        <v>BRK</v>
      </c>
      <c r="G77" s="11" t="str">
        <f t="shared" ref="G77" si="476">C76</f>
        <v>Brooklyn Nets</v>
      </c>
      <c r="H77" s="32">
        <f>VLOOKUP($C77,'Four Factors - Home'!$B:$O,7,FALSE)/100</f>
        <v>0.53900000000000003</v>
      </c>
      <c r="I77" s="32">
        <f>VLOOKUP($C77,'Four Factors - Home'!$B:$O,8,FALSE)</f>
        <v>0.28799999999999998</v>
      </c>
      <c r="J77" s="32">
        <f>VLOOKUP($C77,'Four Factors - Home'!$B:$O,9,FALSE)/100</f>
        <v>0.14400000000000002</v>
      </c>
      <c r="K77" s="32">
        <f>VLOOKUP($C77,'Four Factors - Home'!$B:$O,10,FALSE)/100</f>
        <v>0.28399999999999997</v>
      </c>
      <c r="L77" s="32">
        <f>VLOOKUP($C77,'Four Factors - Home'!$B:$O,11,FALSE)/100</f>
        <v>0.53299999999999992</v>
      </c>
      <c r="M77" s="32">
        <f>VLOOKUP($C77,'Four Factors - Home'!$B:$O,12,FALSE)</f>
        <v>0.255</v>
      </c>
      <c r="N77" s="32">
        <f>VLOOKUP($C77,'Four Factors - Home'!$B:$O,13,FALSE)/100</f>
        <v>0.113</v>
      </c>
      <c r="O77" s="32">
        <f>VLOOKUP($C77,'Four Factors - Home'!$B:$O,14,FALSE)/100</f>
        <v>0.20300000000000001</v>
      </c>
      <c r="P77" s="21">
        <f>VLOOKUP($C77,'Advanced - Home'!B:T,18,FALSE)</f>
        <v>100.49</v>
      </c>
      <c r="Q77" s="21">
        <f>(P77+'Advanced - Home'!$S$33)/2</f>
        <v>99.671912943871703</v>
      </c>
      <c r="R77" s="32">
        <f t="shared" ref="R77" si="477">AVERAGE(H77,L76)</f>
        <v>0.53449999999999998</v>
      </c>
      <c r="S77" s="32">
        <f t="shared" ref="S77" si="478">AVERAGE(I77,M76)</f>
        <v>0.27900000000000003</v>
      </c>
      <c r="T77" s="32">
        <f t="shared" ref="T77" si="479">AVERAGE(J77,N76)</f>
        <v>0.13200000000000001</v>
      </c>
      <c r="U77" s="32">
        <f t="shared" ref="U77" si="480">AVERAGE(K77,O76)</f>
        <v>0.26100000000000001</v>
      </c>
      <c r="V77" s="21">
        <f>Q77*Q76/'Advanced - Road'!$S$33</f>
        <v>102.66602324424306</v>
      </c>
      <c r="W77" s="21">
        <f t="shared" ref="W77" si="481">W76</f>
        <v>102.66950296893161</v>
      </c>
      <c r="X77" s="21">
        <f t="shared" si="8"/>
        <v>0</v>
      </c>
      <c r="Y77" s="23">
        <f>ROUND(Regression!$B$17+Regression!$B$18*Games!R77+Regression!$B$19*Games!T77+Regression!$B$20*Games!U77+Regression!$B$21*Games!S77+Regression!$B$22*Games!W77,0)</f>
        <v>117</v>
      </c>
      <c r="Z77" s="23">
        <f t="shared" ref="Z77" si="482">-Z76</f>
        <v>-5</v>
      </c>
      <c r="AA77" s="23">
        <f t="shared" ref="AA77" si="483">AA76</f>
        <v>229</v>
      </c>
      <c r="AB77" s="22"/>
      <c r="AC77" s="22"/>
      <c r="AD77" s="22">
        <f t="shared" si="13"/>
        <v>117</v>
      </c>
    </row>
    <row r="78" spans="1:30" x14ac:dyDescent="0.3">
      <c r="A78" t="s">
        <v>133</v>
      </c>
      <c r="B78" s="8" t="s">
        <v>57</v>
      </c>
      <c r="C78" t="str">
        <f>VLOOKUP(B78,'Team Lookup'!A:B,2,FALSE)</f>
        <v>Brooklyn Nets</v>
      </c>
      <c r="D78" s="6"/>
      <c r="E78" s="6"/>
      <c r="F78" s="7" t="str">
        <f>B79</f>
        <v>DET</v>
      </c>
      <c r="G78" t="str">
        <f t="shared" ref="G78" si="484">C79</f>
        <v>Detroit Pistons</v>
      </c>
      <c r="H78" s="31">
        <f>VLOOKUP($C78,'Four Factors - Road'!$B:$O,7,FALSE)/100</f>
        <v>0.51700000000000002</v>
      </c>
      <c r="I78" s="31">
        <f>VLOOKUP($C78,'Four Factors - Road'!$B:$O,8,FALSE)</f>
        <v>0.28299999999999997</v>
      </c>
      <c r="J78" s="31">
        <f>VLOOKUP($C78,'Four Factors - Road'!$B:$O,9,FALSE)/100</f>
        <v>0.159</v>
      </c>
      <c r="K78" s="31">
        <f>VLOOKUP($C78,'Four Factors - Road'!$B:$O,10,FALSE)/100</f>
        <v>0.182</v>
      </c>
      <c r="L78" s="31">
        <f>VLOOKUP($C78,'Four Factors - Road'!$B:$O,11,FALSE)/100</f>
        <v>0.53</v>
      </c>
      <c r="M78" s="31">
        <f>VLOOKUP($C78,'Four Factors - Road'!$B:$O,12,FALSE)</f>
        <v>0.27</v>
      </c>
      <c r="N78" s="31">
        <f>VLOOKUP($C78,'Four Factors - Road'!$B:$O,13,FALSE)/100</f>
        <v>0.12</v>
      </c>
      <c r="O78" s="31">
        <f>VLOOKUP($C78,'Four Factors - Road'!$B:$O,14,FALSE)/100</f>
        <v>0.23800000000000002</v>
      </c>
      <c r="P78" s="17">
        <f>VLOOKUP($C78,'Advanced - Road'!B:T,18,FALSE)</f>
        <v>104.8</v>
      </c>
      <c r="Q78" s="17">
        <f>(P78+'Advanced - Road'!$S$33)/2</f>
        <v>101.83026345933563</v>
      </c>
      <c r="R78" s="31">
        <f t="shared" ref="R78" si="485">AVERAGE(H78,L79)</f>
        <v>0.503</v>
      </c>
      <c r="S78" s="31">
        <f t="shared" ref="S78" si="486">AVERAGE(I78,M79)</f>
        <v>0.27700000000000002</v>
      </c>
      <c r="T78" s="31">
        <f t="shared" ref="T78" si="487">AVERAGE(J78,N79)</f>
        <v>0.14700000000000002</v>
      </c>
      <c r="U78" s="31">
        <f t="shared" ref="U78" si="488">AVERAGE(K78,O79)</f>
        <v>0.1855</v>
      </c>
      <c r="V78" s="17">
        <f>Q78*Q79/'Advanced - Home'!$S$33</f>
        <v>101.42655021941611</v>
      </c>
      <c r="W78" s="17">
        <f t="shared" ref="W78" si="489">AVERAGE(V78:V79)</f>
        <v>101.42311273799098</v>
      </c>
      <c r="X78" s="17">
        <f t="shared" si="8"/>
        <v>0</v>
      </c>
      <c r="Y78" s="19">
        <f>ROUND(Regression!$B$17+Regression!$B$18*Games!R78+Regression!$B$19*Games!T78+Regression!$B$20*Games!U78+Regression!$B$21*Games!S78+Regression!$B$22*Games!W78,0)</f>
        <v>106</v>
      </c>
      <c r="Z78" s="19">
        <f t="shared" ref="Z78" si="490">Y79-Y78</f>
        <v>7</v>
      </c>
      <c r="AA78" s="19">
        <f t="shared" ref="AA78" si="491">Y78+Y79</f>
        <v>219</v>
      </c>
      <c r="AB78" s="4">
        <f t="shared" ref="AB78" si="492">D78-Z78</f>
        <v>-7</v>
      </c>
      <c r="AC78" s="4">
        <f t="shared" ref="AC78" si="493">AA78-E78</f>
        <v>219</v>
      </c>
      <c r="AD78" s="4">
        <f t="shared" si="13"/>
        <v>106</v>
      </c>
    </row>
    <row r="79" spans="1:30" x14ac:dyDescent="0.3">
      <c r="A79" t="s">
        <v>134</v>
      </c>
      <c r="B79" s="8" t="s">
        <v>63</v>
      </c>
      <c r="C79" t="str">
        <f>VLOOKUP(B79,'Team Lookup'!A:B,2,FALSE)</f>
        <v>Detroit Pistons</v>
      </c>
      <c r="D79" s="9">
        <f t="shared" ref="D79" si="494">D78*-1</f>
        <v>0</v>
      </c>
      <c r="E79" s="9">
        <f t="shared" ref="E79" si="495">E78</f>
        <v>0</v>
      </c>
      <c r="F79" t="str">
        <f>B78</f>
        <v>BRK</v>
      </c>
      <c r="G79" t="str">
        <f t="shared" ref="G79" si="496">C78</f>
        <v>Brooklyn Nets</v>
      </c>
      <c r="H79" s="31">
        <f>VLOOKUP($C79,'Four Factors - Home'!$B:$O,7,FALSE)/100</f>
        <v>0.505</v>
      </c>
      <c r="I79" s="31">
        <f>VLOOKUP($C79,'Four Factors - Home'!$B:$O,8,FALSE)</f>
        <v>0.217</v>
      </c>
      <c r="J79" s="31">
        <f>VLOOKUP($C79,'Four Factors - Home'!$B:$O,9,FALSE)/100</f>
        <v>0.124</v>
      </c>
      <c r="K79" s="31">
        <f>VLOOKUP($C79,'Four Factors - Home'!$B:$O,10,FALSE)/100</f>
        <v>0.24299999999999999</v>
      </c>
      <c r="L79" s="31">
        <f>VLOOKUP($C79,'Four Factors - Home'!$B:$O,11,FALSE)/100</f>
        <v>0.48899999999999999</v>
      </c>
      <c r="M79" s="31">
        <f>VLOOKUP($C79,'Four Factors - Home'!$B:$O,12,FALSE)</f>
        <v>0.27100000000000002</v>
      </c>
      <c r="N79" s="31">
        <f>VLOOKUP($C79,'Four Factors - Home'!$B:$O,13,FALSE)/100</f>
        <v>0.13500000000000001</v>
      </c>
      <c r="O79" s="31">
        <f>VLOOKUP($C79,'Four Factors - Home'!$B:$O,14,FALSE)/100</f>
        <v>0.18899999999999997</v>
      </c>
      <c r="P79" s="17">
        <f>VLOOKUP($C79,'Advanced - Home'!B:T,18,FALSE)</f>
        <v>98.07</v>
      </c>
      <c r="Q79" s="17">
        <f>(P79+'Advanced - Home'!$S$33)/2</f>
        <v>98.46191294387171</v>
      </c>
      <c r="R79" s="31">
        <f t="shared" ref="R79" si="497">AVERAGE(H79,L78)</f>
        <v>0.51750000000000007</v>
      </c>
      <c r="S79" s="31">
        <f t="shared" ref="S79" si="498">AVERAGE(I79,M78)</f>
        <v>0.24349999999999999</v>
      </c>
      <c r="T79" s="31">
        <f t="shared" ref="T79" si="499">AVERAGE(J79,N78)</f>
        <v>0.122</v>
      </c>
      <c r="U79" s="31">
        <f t="shared" ref="U79" si="500">AVERAGE(K79,O78)</f>
        <v>0.24049999999999999</v>
      </c>
      <c r="V79" s="17">
        <f>Q79*Q78/'Advanced - Road'!$S$33</f>
        <v>101.41967525656584</v>
      </c>
      <c r="W79" s="17">
        <f t="shared" ref="W79" si="501">W78</f>
        <v>101.42311273799098</v>
      </c>
      <c r="X79" s="17">
        <f t="shared" si="8"/>
        <v>0</v>
      </c>
      <c r="Y79" s="19">
        <f>ROUND(Regression!$B$17+Regression!$B$18*Games!R79+Regression!$B$19*Games!T79+Regression!$B$20*Games!U79+Regression!$B$21*Games!S79+Regression!$B$22*Games!W79,0)</f>
        <v>113</v>
      </c>
      <c r="Z79" s="19">
        <f t="shared" ref="Z79" si="502">-Z78</f>
        <v>-7</v>
      </c>
      <c r="AA79" s="19">
        <f t="shared" ref="AA79" si="503">AA78</f>
        <v>219</v>
      </c>
      <c r="AB79" s="4"/>
      <c r="AC79" s="4"/>
      <c r="AD79" s="4">
        <f t="shared" si="13"/>
        <v>113</v>
      </c>
    </row>
    <row r="80" spans="1:30" x14ac:dyDescent="0.3">
      <c r="A80" s="11" t="s">
        <v>133</v>
      </c>
      <c r="B80" s="14" t="s">
        <v>57</v>
      </c>
      <c r="C80" s="11" t="str">
        <f>VLOOKUP(B80,'Team Lookup'!A:B,2,FALSE)</f>
        <v>Brooklyn Nets</v>
      </c>
      <c r="D80" s="12"/>
      <c r="E80" s="12"/>
      <c r="F80" s="13" t="str">
        <f>B81</f>
        <v>GSW</v>
      </c>
      <c r="G80" s="11" t="str">
        <f t="shared" ref="G80" si="504">C81</f>
        <v>Golden State Warriors</v>
      </c>
      <c r="H80" s="32">
        <f>VLOOKUP($C80,'Four Factors - Road'!$B:$O,7,FALSE)/100</f>
        <v>0.51700000000000002</v>
      </c>
      <c r="I80" s="32">
        <f>VLOOKUP($C80,'Four Factors - Road'!$B:$O,8,FALSE)</f>
        <v>0.28299999999999997</v>
      </c>
      <c r="J80" s="32">
        <f>VLOOKUP($C80,'Four Factors - Road'!$B:$O,9,FALSE)/100</f>
        <v>0.159</v>
      </c>
      <c r="K80" s="32">
        <f>VLOOKUP($C80,'Four Factors - Road'!$B:$O,10,FALSE)/100</f>
        <v>0.182</v>
      </c>
      <c r="L80" s="32">
        <f>VLOOKUP($C80,'Four Factors - Road'!$B:$O,11,FALSE)/100</f>
        <v>0.53</v>
      </c>
      <c r="M80" s="32">
        <f>VLOOKUP($C80,'Four Factors - Road'!$B:$O,12,FALSE)</f>
        <v>0.27</v>
      </c>
      <c r="N80" s="32">
        <f>VLOOKUP($C80,'Four Factors - Road'!$B:$O,13,FALSE)/100</f>
        <v>0.12</v>
      </c>
      <c r="O80" s="32">
        <f>VLOOKUP($C80,'Four Factors - Road'!$B:$O,14,FALSE)/100</f>
        <v>0.23800000000000002</v>
      </c>
      <c r="P80" s="21">
        <f>VLOOKUP($C80,'Advanced - Road'!B:T,18,FALSE)</f>
        <v>104.8</v>
      </c>
      <c r="Q80" s="21">
        <f>(P80+'Advanced - Road'!$S$33)/2</f>
        <v>101.83026345933563</v>
      </c>
      <c r="R80" s="32">
        <f t="shared" ref="R80" si="505">AVERAGE(H80,L81)</f>
        <v>0.497</v>
      </c>
      <c r="S80" s="32">
        <f t="shared" ref="S80" si="506">AVERAGE(I80,M81)</f>
        <v>0.26849999999999996</v>
      </c>
      <c r="T80" s="32">
        <f t="shared" ref="T80" si="507">AVERAGE(J80,N81)</f>
        <v>0.15049999999999999</v>
      </c>
      <c r="U80" s="32">
        <f t="shared" ref="U80" si="508">AVERAGE(K80,O81)</f>
        <v>0.20849999999999999</v>
      </c>
      <c r="V80" s="21">
        <f>Q80*Q81/'Advanced - Home'!$S$33</f>
        <v>103.81640421954287</v>
      </c>
      <c r="W80" s="21">
        <f t="shared" ref="W80" si="509">AVERAGE(V80:V81)</f>
        <v>103.81288574276971</v>
      </c>
      <c r="X80" s="21">
        <f t="shared" si="8"/>
        <v>0</v>
      </c>
      <c r="Y80" s="23">
        <f>ROUND(Regression!$B$17+Regression!$B$18*Games!R80+Regression!$B$19*Games!T80+Regression!$B$20*Games!U80+Regression!$B$21*Games!S80+Regression!$B$22*Games!W80,0)</f>
        <v>108</v>
      </c>
      <c r="Z80" s="23">
        <f t="shared" ref="Z80" si="510">Y81-Y80</f>
        <v>12</v>
      </c>
      <c r="AA80" s="23">
        <f t="shared" ref="AA80" si="511">Y80+Y81</f>
        <v>228</v>
      </c>
      <c r="AB80" s="22">
        <f t="shared" ref="AB80" si="512">D80-Z80</f>
        <v>-12</v>
      </c>
      <c r="AC80" s="22">
        <f t="shared" ref="AC80" si="513">AA80-E80</f>
        <v>228</v>
      </c>
      <c r="AD80" s="22">
        <f t="shared" si="13"/>
        <v>108</v>
      </c>
    </row>
    <row r="81" spans="1:30" x14ac:dyDescent="0.3">
      <c r="A81" s="11" t="s">
        <v>134</v>
      </c>
      <c r="B81" s="14" t="s">
        <v>55</v>
      </c>
      <c r="C81" s="11" t="str">
        <f>VLOOKUP(B81,'Team Lookup'!A:B,2,FALSE)</f>
        <v>Golden State Warriors</v>
      </c>
      <c r="D81" s="15">
        <f t="shared" ref="D81" si="514">D80*-1</f>
        <v>0</v>
      </c>
      <c r="E81" s="15">
        <f t="shared" ref="E81" si="515">E80</f>
        <v>0</v>
      </c>
      <c r="F81" s="11" t="str">
        <f>B80</f>
        <v>BRK</v>
      </c>
      <c r="G81" s="11" t="str">
        <f t="shared" ref="G81" si="516">C80</f>
        <v>Brooklyn Nets</v>
      </c>
      <c r="H81" s="32">
        <f>VLOOKUP($C81,'Four Factors - Home'!$B:$O,7,FALSE)/100</f>
        <v>0.59099999999999997</v>
      </c>
      <c r="I81" s="32">
        <f>VLOOKUP($C81,'Four Factors - Home'!$B:$O,8,FALSE)</f>
        <v>0.255</v>
      </c>
      <c r="J81" s="32">
        <f>VLOOKUP($C81,'Four Factors - Home'!$B:$O,9,FALSE)/100</f>
        <v>0.14099999999999999</v>
      </c>
      <c r="K81" s="32">
        <f>VLOOKUP($C81,'Four Factors - Home'!$B:$O,10,FALSE)/100</f>
        <v>0.22600000000000001</v>
      </c>
      <c r="L81" s="32">
        <f>VLOOKUP($C81,'Four Factors - Home'!$B:$O,11,FALSE)/100</f>
        <v>0.47700000000000004</v>
      </c>
      <c r="M81" s="32">
        <f>VLOOKUP($C81,'Four Factors - Home'!$B:$O,12,FALSE)</f>
        <v>0.254</v>
      </c>
      <c r="N81" s="32">
        <f>VLOOKUP($C81,'Four Factors - Home'!$B:$O,13,FALSE)/100</f>
        <v>0.14199999999999999</v>
      </c>
      <c r="O81" s="32">
        <f>VLOOKUP($C81,'Four Factors - Home'!$B:$O,14,FALSE)/100</f>
        <v>0.23499999999999999</v>
      </c>
      <c r="P81" s="21">
        <f>VLOOKUP($C81,'Advanced - Home'!B:T,18,FALSE)</f>
        <v>102.71</v>
      </c>
      <c r="Q81" s="21">
        <f>(P81+'Advanced - Home'!$S$33)/2</f>
        <v>100.7819129438717</v>
      </c>
      <c r="R81" s="32">
        <f t="shared" ref="R81" si="517">AVERAGE(H81,L80)</f>
        <v>0.5605</v>
      </c>
      <c r="S81" s="32">
        <f t="shared" ref="S81" si="518">AVERAGE(I81,M80)</f>
        <v>0.26250000000000001</v>
      </c>
      <c r="T81" s="32">
        <f t="shared" ref="T81" si="519">AVERAGE(J81,N80)</f>
        <v>0.1305</v>
      </c>
      <c r="U81" s="32">
        <f t="shared" ref="U81" si="520">AVERAGE(K81,O80)</f>
        <v>0.23200000000000001</v>
      </c>
      <c r="V81" s="21">
        <f>Q81*Q80/'Advanced - Road'!$S$33</f>
        <v>103.80936726599654</v>
      </c>
      <c r="W81" s="21">
        <f t="shared" ref="W81" si="521">W80</f>
        <v>103.81288574276971</v>
      </c>
      <c r="X81" s="21">
        <f t="shared" si="8"/>
        <v>0</v>
      </c>
      <c r="Y81" s="23">
        <f>ROUND(Regression!$B$17+Regression!$B$18*Games!R81+Regression!$B$19*Games!T81+Regression!$B$20*Games!U81+Regression!$B$21*Games!S81+Regression!$B$22*Games!W81,0)</f>
        <v>120</v>
      </c>
      <c r="Z81" s="23">
        <f t="shared" ref="Z81" si="522">-Z80</f>
        <v>-12</v>
      </c>
      <c r="AA81" s="23">
        <f t="shared" ref="AA81" si="523">AA80</f>
        <v>228</v>
      </c>
      <c r="AB81" s="22"/>
      <c r="AC81" s="22"/>
      <c r="AD81" s="22">
        <f t="shared" si="13"/>
        <v>120</v>
      </c>
    </row>
    <row r="82" spans="1:30" x14ac:dyDescent="0.3">
      <c r="A82" t="s">
        <v>133</v>
      </c>
      <c r="B82" s="8" t="s">
        <v>57</v>
      </c>
      <c r="C82" t="str">
        <f>VLOOKUP(B82,'Team Lookup'!A:B,2,FALSE)</f>
        <v>Brooklyn Nets</v>
      </c>
      <c r="D82" s="6"/>
      <c r="E82" s="6"/>
      <c r="F82" s="7" t="str">
        <f>B83</f>
        <v>HOU</v>
      </c>
      <c r="G82" t="str">
        <f t="shared" ref="G82" si="524">C83</f>
        <v>Houston Rockets</v>
      </c>
      <c r="H82" s="31">
        <f>VLOOKUP($C82,'Four Factors - Road'!$B:$O,7,FALSE)/100</f>
        <v>0.51700000000000002</v>
      </c>
      <c r="I82" s="31">
        <f>VLOOKUP($C82,'Four Factors - Road'!$B:$O,8,FALSE)</f>
        <v>0.28299999999999997</v>
      </c>
      <c r="J82" s="31">
        <f>VLOOKUP($C82,'Four Factors - Road'!$B:$O,9,FALSE)/100</f>
        <v>0.159</v>
      </c>
      <c r="K82" s="31">
        <f>VLOOKUP($C82,'Four Factors - Road'!$B:$O,10,FALSE)/100</f>
        <v>0.182</v>
      </c>
      <c r="L82" s="31">
        <f>VLOOKUP($C82,'Four Factors - Road'!$B:$O,11,FALSE)/100</f>
        <v>0.53</v>
      </c>
      <c r="M82" s="31">
        <f>VLOOKUP($C82,'Four Factors - Road'!$B:$O,12,FALSE)</f>
        <v>0.27</v>
      </c>
      <c r="N82" s="31">
        <f>VLOOKUP($C82,'Four Factors - Road'!$B:$O,13,FALSE)/100</f>
        <v>0.12</v>
      </c>
      <c r="O82" s="31">
        <f>VLOOKUP($C82,'Four Factors - Road'!$B:$O,14,FALSE)/100</f>
        <v>0.23800000000000002</v>
      </c>
      <c r="P82" s="17">
        <f>VLOOKUP($C82,'Advanced - Road'!B:T,18,FALSE)</f>
        <v>104.8</v>
      </c>
      <c r="Q82" s="17">
        <f>(P82+'Advanced - Road'!$S$33)/2</f>
        <v>101.83026345933563</v>
      </c>
      <c r="R82" s="31">
        <f t="shared" ref="R82" si="525">AVERAGE(H82,L83)</f>
        <v>0.51300000000000001</v>
      </c>
      <c r="S82" s="31">
        <f t="shared" ref="S82" si="526">AVERAGE(I82,M83)</f>
        <v>0.25949999999999995</v>
      </c>
      <c r="T82" s="31">
        <f t="shared" ref="T82" si="527">AVERAGE(J82,N83)</f>
        <v>0.1545</v>
      </c>
      <c r="U82" s="31">
        <f t="shared" ref="U82" si="528">AVERAGE(K82,O83)</f>
        <v>0.21049999999999999</v>
      </c>
      <c r="V82" s="17">
        <f>Q82*Q83/'Advanced - Home'!$S$33</f>
        <v>103.65673724970682</v>
      </c>
      <c r="W82" s="17">
        <f t="shared" ref="W82" si="529">AVERAGE(V82:V83)</f>
        <v>103.65322418426078</v>
      </c>
      <c r="X82" s="17">
        <f t="shared" si="8"/>
        <v>0</v>
      </c>
      <c r="Y82" s="19">
        <f>ROUND(Regression!$B$17+Regression!$B$18*Games!R82+Regression!$B$19*Games!T82+Regression!$B$20*Games!U82+Regression!$B$21*Games!S82+Regression!$B$22*Games!W82,0)</f>
        <v>109</v>
      </c>
      <c r="Z82" s="19">
        <f t="shared" ref="Z82" si="530">Y83-Y82</f>
        <v>10</v>
      </c>
      <c r="AA82" s="19">
        <f t="shared" ref="AA82" si="531">Y82+Y83</f>
        <v>228</v>
      </c>
      <c r="AB82" s="4">
        <f t="shared" ref="AB82" si="532">D82-Z82</f>
        <v>-10</v>
      </c>
      <c r="AC82" s="4">
        <f t="shared" ref="AC82" si="533">AA82-E82</f>
        <v>228</v>
      </c>
      <c r="AD82" s="4">
        <f t="shared" si="13"/>
        <v>109</v>
      </c>
    </row>
    <row r="83" spans="1:30" x14ac:dyDescent="0.3">
      <c r="A83" t="s">
        <v>134</v>
      </c>
      <c r="B83" s="8" t="s">
        <v>64</v>
      </c>
      <c r="C83" t="str">
        <f>VLOOKUP(B83,'Team Lookup'!A:B,2,FALSE)</f>
        <v>Houston Rockets</v>
      </c>
      <c r="D83" s="9">
        <f t="shared" ref="D83" si="534">D82*-1</f>
        <v>0</v>
      </c>
      <c r="E83" s="9">
        <f t="shared" ref="E83" si="535">E82</f>
        <v>0</v>
      </c>
      <c r="F83" t="str">
        <f>B82</f>
        <v>BRK</v>
      </c>
      <c r="G83" t="str">
        <f t="shared" ref="G83" si="536">C82</f>
        <v>Brooklyn Nets</v>
      </c>
      <c r="H83" s="31">
        <f>VLOOKUP($C83,'Four Factors - Home'!$B:$O,7,FALSE)/100</f>
        <v>0.54799999999999993</v>
      </c>
      <c r="I83" s="31">
        <f>VLOOKUP($C83,'Four Factors - Home'!$B:$O,8,FALSE)</f>
        <v>0.30199999999999999</v>
      </c>
      <c r="J83" s="31">
        <f>VLOOKUP($C83,'Four Factors - Home'!$B:$O,9,FALSE)/100</f>
        <v>0.13900000000000001</v>
      </c>
      <c r="K83" s="31">
        <f>VLOOKUP($C83,'Four Factors - Home'!$B:$O,10,FALSE)/100</f>
        <v>0.252</v>
      </c>
      <c r="L83" s="31">
        <f>VLOOKUP($C83,'Four Factors - Home'!$B:$O,11,FALSE)/100</f>
        <v>0.50900000000000001</v>
      </c>
      <c r="M83" s="31">
        <f>VLOOKUP($C83,'Four Factors - Home'!$B:$O,12,FALSE)</f>
        <v>0.23599999999999999</v>
      </c>
      <c r="N83" s="31">
        <f>VLOOKUP($C83,'Four Factors - Home'!$B:$O,13,FALSE)/100</f>
        <v>0.15</v>
      </c>
      <c r="O83" s="31">
        <f>VLOOKUP($C83,'Four Factors - Home'!$B:$O,14,FALSE)/100</f>
        <v>0.23899999999999999</v>
      </c>
      <c r="P83" s="17">
        <f>VLOOKUP($C83,'Advanced - Home'!B:T,18,FALSE)</f>
        <v>102.4</v>
      </c>
      <c r="Q83" s="17">
        <f>(P83+'Advanced - Home'!$S$33)/2</f>
        <v>100.6269129438717</v>
      </c>
      <c r="R83" s="31">
        <f t="shared" ref="R83" si="537">AVERAGE(H83,L82)</f>
        <v>0.53899999999999992</v>
      </c>
      <c r="S83" s="31">
        <f t="shared" ref="S83" si="538">AVERAGE(I83,M82)</f>
        <v>0.28600000000000003</v>
      </c>
      <c r="T83" s="31">
        <f t="shared" ref="T83" si="539">AVERAGE(J83,N82)</f>
        <v>0.1295</v>
      </c>
      <c r="U83" s="31">
        <f t="shared" ref="U83" si="540">AVERAGE(K83,O82)</f>
        <v>0.245</v>
      </c>
      <c r="V83" s="17">
        <f>Q83*Q82/'Advanced - Road'!$S$33</f>
        <v>103.64971111881475</v>
      </c>
      <c r="W83" s="17">
        <f t="shared" ref="W83" si="541">W82</f>
        <v>103.65322418426078</v>
      </c>
      <c r="X83" s="17">
        <f t="shared" si="8"/>
        <v>0</v>
      </c>
      <c r="Y83" s="19">
        <f>ROUND(Regression!$B$17+Regression!$B$18*Games!R83+Regression!$B$19*Games!T83+Regression!$B$20*Games!U83+Regression!$B$21*Games!S83+Regression!$B$22*Games!W83,0)</f>
        <v>119</v>
      </c>
      <c r="Z83" s="19">
        <f t="shared" ref="Z83" si="542">-Z82</f>
        <v>-10</v>
      </c>
      <c r="AA83" s="19">
        <f t="shared" ref="AA83" si="543">AA82</f>
        <v>228</v>
      </c>
      <c r="AB83" s="4"/>
      <c r="AC83" s="4"/>
      <c r="AD83" s="4">
        <f t="shared" si="13"/>
        <v>119</v>
      </c>
    </row>
    <row r="84" spans="1:30" x14ac:dyDescent="0.3">
      <c r="A84" s="11" t="s">
        <v>133</v>
      </c>
      <c r="B84" s="14" t="s">
        <v>57</v>
      </c>
      <c r="C84" s="11" t="str">
        <f>VLOOKUP(B84,'Team Lookup'!A:B,2,FALSE)</f>
        <v>Brooklyn Nets</v>
      </c>
      <c r="D84" s="12"/>
      <c r="E84" s="12"/>
      <c r="F84" s="13" t="str">
        <f>B85</f>
        <v>IND</v>
      </c>
      <c r="G84" s="11" t="str">
        <f t="shared" ref="G84" si="544">C85</f>
        <v>Indiana Pacers</v>
      </c>
      <c r="H84" s="32">
        <f>VLOOKUP($C84,'Four Factors - Road'!$B:$O,7,FALSE)/100</f>
        <v>0.51700000000000002</v>
      </c>
      <c r="I84" s="32">
        <f>VLOOKUP($C84,'Four Factors - Road'!$B:$O,8,FALSE)</f>
        <v>0.28299999999999997</v>
      </c>
      <c r="J84" s="32">
        <f>VLOOKUP($C84,'Four Factors - Road'!$B:$O,9,FALSE)/100</f>
        <v>0.159</v>
      </c>
      <c r="K84" s="32">
        <f>VLOOKUP($C84,'Four Factors - Road'!$B:$O,10,FALSE)/100</f>
        <v>0.182</v>
      </c>
      <c r="L84" s="32">
        <f>VLOOKUP($C84,'Four Factors - Road'!$B:$O,11,FALSE)/100</f>
        <v>0.53</v>
      </c>
      <c r="M84" s="32">
        <f>VLOOKUP($C84,'Four Factors - Road'!$B:$O,12,FALSE)</f>
        <v>0.27</v>
      </c>
      <c r="N84" s="32">
        <f>VLOOKUP($C84,'Four Factors - Road'!$B:$O,13,FALSE)/100</f>
        <v>0.12</v>
      </c>
      <c r="O84" s="32">
        <f>VLOOKUP($C84,'Four Factors - Road'!$B:$O,14,FALSE)/100</f>
        <v>0.23800000000000002</v>
      </c>
      <c r="P84" s="21">
        <f>VLOOKUP($C84,'Advanced - Road'!B:T,18,FALSE)</f>
        <v>104.8</v>
      </c>
      <c r="Q84" s="21">
        <f>(P84+'Advanced - Road'!$S$33)/2</f>
        <v>101.83026345933563</v>
      </c>
      <c r="R84" s="32">
        <f t="shared" ref="R84" si="545">AVERAGE(H84,L85)</f>
        <v>0.50700000000000001</v>
      </c>
      <c r="S84" s="32">
        <f t="shared" ref="S84" si="546">AVERAGE(I84,M85)</f>
        <v>0.28200000000000003</v>
      </c>
      <c r="T84" s="32">
        <f t="shared" ref="T84" si="547">AVERAGE(J84,N85)</f>
        <v>0.1545</v>
      </c>
      <c r="U84" s="32">
        <f t="shared" ref="U84" si="548">AVERAGE(K84,O85)</f>
        <v>0.21049999999999999</v>
      </c>
      <c r="V84" s="21">
        <f>Q84*Q85/'Advanced - Home'!$S$33</f>
        <v>101.72528196943196</v>
      </c>
      <c r="W84" s="21">
        <f t="shared" ref="W84" si="549">AVERAGE(V84:V85)</f>
        <v>101.72183436358833</v>
      </c>
      <c r="X84" s="21">
        <f t="shared" si="8"/>
        <v>0</v>
      </c>
      <c r="Y84" s="23">
        <f>ROUND(Regression!$B$17+Regression!$B$18*Games!R84+Regression!$B$19*Games!T84+Regression!$B$20*Games!U84+Regression!$B$21*Games!S84+Regression!$B$22*Games!W84,0)</f>
        <v>107</v>
      </c>
      <c r="Z84" s="23">
        <f t="shared" ref="Z84" si="550">Y85-Y84</f>
        <v>6</v>
      </c>
      <c r="AA84" s="23">
        <f t="shared" ref="AA84" si="551">Y84+Y85</f>
        <v>220</v>
      </c>
      <c r="AB84" s="22">
        <f t="shared" ref="AB84" si="552">D84-Z84</f>
        <v>-6</v>
      </c>
      <c r="AC84" s="22">
        <f t="shared" ref="AC84" si="553">AA84-E84</f>
        <v>220</v>
      </c>
      <c r="AD84" s="22">
        <f t="shared" si="13"/>
        <v>107</v>
      </c>
    </row>
    <row r="85" spans="1:30" x14ac:dyDescent="0.3">
      <c r="A85" s="11" t="s">
        <v>134</v>
      </c>
      <c r="B85" s="14" t="s">
        <v>65</v>
      </c>
      <c r="C85" s="11" t="str">
        <f>VLOOKUP(B85,'Team Lookup'!A:B,2,FALSE)</f>
        <v>Indiana Pacers</v>
      </c>
      <c r="D85" s="15">
        <f t="shared" ref="D85" si="554">D84*-1</f>
        <v>0</v>
      </c>
      <c r="E85" s="15">
        <f t="shared" ref="E85" si="555">E84</f>
        <v>0</v>
      </c>
      <c r="F85" s="11" t="str">
        <f>B84</f>
        <v>BRK</v>
      </c>
      <c r="G85" s="11" t="str">
        <f t="shared" ref="G85" si="556">C84</f>
        <v>Brooklyn Nets</v>
      </c>
      <c r="H85" s="32">
        <f>VLOOKUP($C85,'Four Factors - Home'!$B:$O,7,FALSE)/100</f>
        <v>0.52400000000000002</v>
      </c>
      <c r="I85" s="32">
        <f>VLOOKUP($C85,'Four Factors - Home'!$B:$O,8,FALSE)</f>
        <v>0.251</v>
      </c>
      <c r="J85" s="32">
        <f>VLOOKUP($C85,'Four Factors - Home'!$B:$O,9,FALSE)/100</f>
        <v>0.13200000000000001</v>
      </c>
      <c r="K85" s="32">
        <f>VLOOKUP($C85,'Four Factors - Home'!$B:$O,10,FALSE)/100</f>
        <v>0.19600000000000001</v>
      </c>
      <c r="L85" s="32">
        <f>VLOOKUP($C85,'Four Factors - Home'!$B:$O,11,FALSE)/100</f>
        <v>0.49700000000000005</v>
      </c>
      <c r="M85" s="32">
        <f>VLOOKUP($C85,'Four Factors - Home'!$B:$O,12,FALSE)</f>
        <v>0.28100000000000003</v>
      </c>
      <c r="N85" s="32">
        <f>VLOOKUP($C85,'Four Factors - Home'!$B:$O,13,FALSE)/100</f>
        <v>0.15</v>
      </c>
      <c r="O85" s="32">
        <f>VLOOKUP($C85,'Four Factors - Home'!$B:$O,14,FALSE)/100</f>
        <v>0.23899999999999999</v>
      </c>
      <c r="P85" s="21">
        <f>VLOOKUP($C85,'Advanced - Home'!B:T,18,FALSE)</f>
        <v>98.65</v>
      </c>
      <c r="Q85" s="21">
        <f>(P85+'Advanced - Home'!$S$33)/2</f>
        <v>98.751912943871702</v>
      </c>
      <c r="R85" s="32">
        <f t="shared" ref="R85" si="557">AVERAGE(H85,L84)</f>
        <v>0.52700000000000002</v>
      </c>
      <c r="S85" s="32">
        <f t="shared" ref="S85" si="558">AVERAGE(I85,M84)</f>
        <v>0.26050000000000001</v>
      </c>
      <c r="T85" s="32">
        <f t="shared" ref="T85" si="559">AVERAGE(J85,N84)</f>
        <v>0.126</v>
      </c>
      <c r="U85" s="32">
        <f t="shared" ref="U85" si="560">AVERAGE(K85,O84)</f>
        <v>0.21700000000000003</v>
      </c>
      <c r="V85" s="21">
        <f>Q85*Q84/'Advanced - Road'!$S$33</f>
        <v>101.71838675774468</v>
      </c>
      <c r="W85" s="21">
        <f t="shared" ref="W85" si="561">W84</f>
        <v>101.72183436358833</v>
      </c>
      <c r="X85" s="21">
        <f t="shared" si="8"/>
        <v>0</v>
      </c>
      <c r="Y85" s="23">
        <f>ROUND(Regression!$B$17+Regression!$B$18*Games!R85+Regression!$B$19*Games!T85+Regression!$B$20*Games!U85+Regression!$B$21*Games!S85+Regression!$B$22*Games!W85,0)</f>
        <v>113</v>
      </c>
      <c r="Z85" s="23">
        <f t="shared" ref="Z85" si="562">-Z84</f>
        <v>-6</v>
      </c>
      <c r="AA85" s="23">
        <f t="shared" ref="AA85" si="563">AA84</f>
        <v>220</v>
      </c>
      <c r="AB85" s="22"/>
      <c r="AC85" s="22"/>
      <c r="AD85" s="22">
        <f t="shared" si="13"/>
        <v>113</v>
      </c>
    </row>
    <row r="86" spans="1:30" x14ac:dyDescent="0.3">
      <c r="A86" t="s">
        <v>133</v>
      </c>
      <c r="B86" s="5" t="s">
        <v>57</v>
      </c>
      <c r="C86" t="str">
        <f>VLOOKUP(B86,'Team Lookup'!A:B,2,FALSE)</f>
        <v>Brooklyn Nets</v>
      </c>
      <c r="D86" s="6"/>
      <c r="E86" s="6"/>
      <c r="F86" s="7" t="str">
        <f>B87</f>
        <v>LAC</v>
      </c>
      <c r="G86" t="str">
        <f t="shared" ref="G86" si="564">C87</f>
        <v>LA Clippers</v>
      </c>
      <c r="H86" s="31">
        <f>VLOOKUP($C86,'Four Factors - Road'!$B:$O,7,FALSE)/100</f>
        <v>0.51700000000000002</v>
      </c>
      <c r="I86" s="31">
        <f>VLOOKUP($C86,'Four Factors - Road'!$B:$O,8,FALSE)</f>
        <v>0.28299999999999997</v>
      </c>
      <c r="J86" s="31">
        <f>VLOOKUP($C86,'Four Factors - Road'!$B:$O,9,FALSE)/100</f>
        <v>0.159</v>
      </c>
      <c r="K86" s="31">
        <f>VLOOKUP($C86,'Four Factors - Road'!$B:$O,10,FALSE)/100</f>
        <v>0.182</v>
      </c>
      <c r="L86" s="31">
        <f>VLOOKUP($C86,'Four Factors - Road'!$B:$O,11,FALSE)/100</f>
        <v>0.53</v>
      </c>
      <c r="M86" s="31">
        <f>VLOOKUP($C86,'Four Factors - Road'!$B:$O,12,FALSE)</f>
        <v>0.27</v>
      </c>
      <c r="N86" s="31">
        <f>VLOOKUP($C86,'Four Factors - Road'!$B:$O,13,FALSE)/100</f>
        <v>0.12</v>
      </c>
      <c r="O86" s="31">
        <f>VLOOKUP($C86,'Four Factors - Road'!$B:$O,14,FALSE)/100</f>
        <v>0.23800000000000002</v>
      </c>
      <c r="P86" s="17">
        <f>VLOOKUP($C86,'Advanced - Road'!B:T,18,FALSE)</f>
        <v>104.8</v>
      </c>
      <c r="Q86" s="17">
        <f>(P86+'Advanced - Road'!$S$33)/2</f>
        <v>101.83026345933563</v>
      </c>
      <c r="R86" s="31">
        <f t="shared" ref="R86" si="565">AVERAGE(H86,L87)</f>
        <v>0.5</v>
      </c>
      <c r="S86" s="31">
        <f t="shared" ref="S86" si="566">AVERAGE(I86,M87)</f>
        <v>0.27849999999999997</v>
      </c>
      <c r="T86" s="31">
        <f t="shared" ref="T86" si="567">AVERAGE(J86,N87)</f>
        <v>0.1545</v>
      </c>
      <c r="U86" s="31">
        <f t="shared" ref="U86" si="568">AVERAGE(K86,O87)</f>
        <v>0.2135</v>
      </c>
      <c r="V86" s="17">
        <f>Q86*Q87/'Advanced - Home'!$S$33</f>
        <v>101.68407759011944</v>
      </c>
      <c r="W86" s="17">
        <f t="shared" ref="W86" si="569">AVERAGE(V86:V87)</f>
        <v>101.68063138074731</v>
      </c>
      <c r="X86" s="17">
        <f t="shared" si="8"/>
        <v>0</v>
      </c>
      <c r="Y86" s="19">
        <f>ROUND(Regression!$B$17+Regression!$B$18*Games!R86+Regression!$B$19*Games!T86+Regression!$B$20*Games!U86+Regression!$B$21*Games!S86+Regression!$B$22*Games!W86,0)</f>
        <v>106</v>
      </c>
      <c r="Z86" s="19">
        <f t="shared" ref="Z86" si="570">Y87-Y86</f>
        <v>9</v>
      </c>
      <c r="AA86" s="19">
        <f t="shared" ref="AA86" si="571">Y86+Y87</f>
        <v>221</v>
      </c>
      <c r="AB86" s="4">
        <f t="shared" ref="AB86" si="572">D86-Z86</f>
        <v>-9</v>
      </c>
      <c r="AC86" s="4">
        <f t="shared" ref="AC86" si="573">AA86-E86</f>
        <v>221</v>
      </c>
      <c r="AD86" s="4">
        <f t="shared" si="13"/>
        <v>106</v>
      </c>
    </row>
    <row r="87" spans="1:30" x14ac:dyDescent="0.3">
      <c r="A87" t="s">
        <v>134</v>
      </c>
      <c r="B87" s="8" t="s">
        <v>66</v>
      </c>
      <c r="C87" t="str">
        <f>VLOOKUP(B87,'Team Lookup'!A:B,2,FALSE)</f>
        <v>LA Clippers</v>
      </c>
      <c r="D87" s="9">
        <f t="shared" ref="D87" si="574">D86*-1</f>
        <v>0</v>
      </c>
      <c r="E87" s="9">
        <f t="shared" ref="E87" si="575">E86</f>
        <v>0</v>
      </c>
      <c r="F87" t="str">
        <f>B86</f>
        <v>BRK</v>
      </c>
      <c r="G87" t="str">
        <f t="shared" ref="G87" si="576">C86</f>
        <v>Brooklyn Nets</v>
      </c>
      <c r="H87" s="31">
        <f>VLOOKUP($C87,'Four Factors - Home'!$B:$O,7,FALSE)/100</f>
        <v>0.54100000000000004</v>
      </c>
      <c r="I87" s="31">
        <f>VLOOKUP($C87,'Four Factors - Home'!$B:$O,8,FALSE)</f>
        <v>0.3</v>
      </c>
      <c r="J87" s="31">
        <f>VLOOKUP($C87,'Four Factors - Home'!$B:$O,9,FALSE)/100</f>
        <v>0.14099999999999999</v>
      </c>
      <c r="K87" s="31">
        <f>VLOOKUP($C87,'Four Factors - Home'!$B:$O,10,FALSE)/100</f>
        <v>0.22</v>
      </c>
      <c r="L87" s="31">
        <f>VLOOKUP($C87,'Four Factors - Home'!$B:$O,11,FALSE)/100</f>
        <v>0.48299999999999998</v>
      </c>
      <c r="M87" s="31">
        <f>VLOOKUP($C87,'Four Factors - Home'!$B:$O,12,FALSE)</f>
        <v>0.27400000000000002</v>
      </c>
      <c r="N87" s="31">
        <f>VLOOKUP($C87,'Four Factors - Home'!$B:$O,13,FALSE)/100</f>
        <v>0.15</v>
      </c>
      <c r="O87" s="31">
        <f>VLOOKUP($C87,'Four Factors - Home'!$B:$O,14,FALSE)/100</f>
        <v>0.245</v>
      </c>
      <c r="P87" s="17">
        <f>VLOOKUP($C87,'Advanced - Home'!B:T,18,FALSE)</f>
        <v>98.57</v>
      </c>
      <c r="Q87" s="17">
        <f>(P87+'Advanced - Home'!$S$33)/2</f>
        <v>98.71191294387171</v>
      </c>
      <c r="R87" s="31">
        <f t="shared" ref="R87" si="577">AVERAGE(H87,L86)</f>
        <v>0.53550000000000009</v>
      </c>
      <c r="S87" s="31">
        <f t="shared" ref="S87" si="578">AVERAGE(I87,M86)</f>
        <v>0.28500000000000003</v>
      </c>
      <c r="T87" s="31">
        <f t="shared" ref="T87" si="579">AVERAGE(J87,N86)</f>
        <v>0.1305</v>
      </c>
      <c r="U87" s="31">
        <f t="shared" ref="U87" si="580">AVERAGE(K87,O86)</f>
        <v>0.22900000000000001</v>
      </c>
      <c r="V87" s="17">
        <f>Q87*Q86/'Advanced - Road'!$S$33</f>
        <v>101.6771851713752</v>
      </c>
      <c r="W87" s="17">
        <f t="shared" ref="W87" si="581">W86</f>
        <v>101.68063138074731</v>
      </c>
      <c r="X87" s="17">
        <f t="shared" si="8"/>
        <v>0</v>
      </c>
      <c r="Y87" s="19">
        <f>ROUND(Regression!$B$17+Regression!$B$18*Games!R87+Regression!$B$19*Games!T87+Regression!$B$20*Games!U87+Regression!$B$21*Games!S87+Regression!$B$22*Games!W87,0)</f>
        <v>115</v>
      </c>
      <c r="Z87" s="19">
        <f t="shared" ref="Z87" si="582">-Z86</f>
        <v>-9</v>
      </c>
      <c r="AA87" s="19">
        <f t="shared" ref="AA87" si="583">AA86</f>
        <v>221</v>
      </c>
      <c r="AB87" s="4"/>
      <c r="AC87" s="4"/>
      <c r="AD87" s="4">
        <f t="shared" si="13"/>
        <v>115</v>
      </c>
    </row>
    <row r="88" spans="1:30" x14ac:dyDescent="0.3">
      <c r="A88" s="11" t="s">
        <v>133</v>
      </c>
      <c r="B88" s="10" t="s">
        <v>57</v>
      </c>
      <c r="C88" s="11" t="str">
        <f>VLOOKUP(B88,'Team Lookup'!A:B,2,FALSE)</f>
        <v>Brooklyn Nets</v>
      </c>
      <c r="D88" s="12"/>
      <c r="E88" s="12"/>
      <c r="F88" s="13" t="str">
        <f>B89</f>
        <v>LAL</v>
      </c>
      <c r="G88" s="11" t="str">
        <f t="shared" ref="G88" si="584">C89</f>
        <v>Los Angeles Lakers</v>
      </c>
      <c r="H88" s="32">
        <f>VLOOKUP($C88,'Four Factors - Road'!$B:$O,7,FALSE)/100</f>
        <v>0.51700000000000002</v>
      </c>
      <c r="I88" s="32">
        <f>VLOOKUP($C88,'Four Factors - Road'!$B:$O,8,FALSE)</f>
        <v>0.28299999999999997</v>
      </c>
      <c r="J88" s="32">
        <f>VLOOKUP($C88,'Four Factors - Road'!$B:$O,9,FALSE)/100</f>
        <v>0.159</v>
      </c>
      <c r="K88" s="32">
        <f>VLOOKUP($C88,'Four Factors - Road'!$B:$O,10,FALSE)/100</f>
        <v>0.182</v>
      </c>
      <c r="L88" s="32">
        <f>VLOOKUP($C88,'Four Factors - Road'!$B:$O,11,FALSE)/100</f>
        <v>0.53</v>
      </c>
      <c r="M88" s="32">
        <f>VLOOKUP($C88,'Four Factors - Road'!$B:$O,12,FALSE)</f>
        <v>0.27</v>
      </c>
      <c r="N88" s="32">
        <f>VLOOKUP($C88,'Four Factors - Road'!$B:$O,13,FALSE)/100</f>
        <v>0.12</v>
      </c>
      <c r="O88" s="32">
        <f>VLOOKUP($C88,'Four Factors - Road'!$B:$O,14,FALSE)/100</f>
        <v>0.23800000000000002</v>
      </c>
      <c r="P88" s="21">
        <f>VLOOKUP($C88,'Advanced - Road'!B:T,18,FALSE)</f>
        <v>104.8</v>
      </c>
      <c r="Q88" s="21">
        <f>(P88+'Advanced - Road'!$S$33)/2</f>
        <v>101.83026345933563</v>
      </c>
      <c r="R88" s="32">
        <f t="shared" ref="R88" si="585">AVERAGE(H88,L89)</f>
        <v>0.52400000000000002</v>
      </c>
      <c r="S88" s="32">
        <f t="shared" ref="S88" si="586">AVERAGE(I88,M89)</f>
        <v>0.27500000000000002</v>
      </c>
      <c r="T88" s="32">
        <f t="shared" ref="T88" si="587">AVERAGE(J88,N89)</f>
        <v>0.152</v>
      </c>
      <c r="U88" s="32">
        <f t="shared" ref="U88" si="588">AVERAGE(K88,O89)</f>
        <v>0.20650000000000002</v>
      </c>
      <c r="V88" s="21">
        <f>Q88*Q89/'Advanced - Home'!$S$33</f>
        <v>102.51331572378413</v>
      </c>
      <c r="W88" s="21">
        <f t="shared" ref="W88" si="589">AVERAGE(V88:V89)</f>
        <v>102.50984141042271</v>
      </c>
      <c r="X88" s="21">
        <f t="shared" si="8"/>
        <v>0</v>
      </c>
      <c r="Y88" s="23">
        <f>ROUND(Regression!$B$17+Regression!$B$18*Games!R88+Regression!$B$19*Games!T88+Regression!$B$20*Games!U88+Regression!$B$21*Games!S88+Regression!$B$22*Games!W88,0)</f>
        <v>110</v>
      </c>
      <c r="Z88" s="23">
        <f t="shared" ref="Z88" si="590">Y89-Y88</f>
        <v>5</v>
      </c>
      <c r="AA88" s="23">
        <f t="shared" ref="AA88" si="591">Y88+Y89</f>
        <v>225</v>
      </c>
      <c r="AB88" s="22">
        <f t="shared" ref="AB88" si="592">D88-Z88</f>
        <v>-5</v>
      </c>
      <c r="AC88" s="22">
        <f t="shared" ref="AC88" si="593">AA88-E88</f>
        <v>225</v>
      </c>
      <c r="AD88" s="22">
        <f t="shared" si="13"/>
        <v>110</v>
      </c>
    </row>
    <row r="89" spans="1:30" x14ac:dyDescent="0.3">
      <c r="A89" s="11" t="s">
        <v>134</v>
      </c>
      <c r="B89" s="14" t="s">
        <v>67</v>
      </c>
      <c r="C89" s="11" t="str">
        <f>VLOOKUP(B89,'Team Lookup'!A:B,2,FALSE)</f>
        <v>Los Angeles Lakers</v>
      </c>
      <c r="D89" s="15">
        <f t="shared" ref="D89" si="594">D88*-1</f>
        <v>0</v>
      </c>
      <c r="E89" s="15">
        <f t="shared" ref="E89" si="595">E88</f>
        <v>0</v>
      </c>
      <c r="F89" s="11" t="str">
        <f>B88</f>
        <v>BRK</v>
      </c>
      <c r="G89" s="11" t="str">
        <f t="shared" ref="G89" si="596">C88</f>
        <v>Brooklyn Nets</v>
      </c>
      <c r="H89" s="32">
        <f>VLOOKUP($C89,'Four Factors - Home'!$B:$O,7,FALSE)/100</f>
        <v>0.51600000000000001</v>
      </c>
      <c r="I89" s="32">
        <f>VLOOKUP($C89,'Four Factors - Home'!$B:$O,8,FALSE)</f>
        <v>0.27200000000000002</v>
      </c>
      <c r="J89" s="32">
        <f>VLOOKUP($C89,'Four Factors - Home'!$B:$O,9,FALSE)/100</f>
        <v>0.14300000000000002</v>
      </c>
      <c r="K89" s="32">
        <f>VLOOKUP($C89,'Four Factors - Home'!$B:$O,10,FALSE)/100</f>
        <v>0.27300000000000002</v>
      </c>
      <c r="L89" s="32">
        <f>VLOOKUP($C89,'Four Factors - Home'!$B:$O,11,FALSE)/100</f>
        <v>0.53100000000000003</v>
      </c>
      <c r="M89" s="32">
        <f>VLOOKUP($C89,'Four Factors - Home'!$B:$O,12,FALSE)</f>
        <v>0.26700000000000002</v>
      </c>
      <c r="N89" s="32">
        <f>VLOOKUP($C89,'Four Factors - Home'!$B:$O,13,FALSE)/100</f>
        <v>0.14499999999999999</v>
      </c>
      <c r="O89" s="32">
        <f>VLOOKUP($C89,'Four Factors - Home'!$B:$O,14,FALSE)/100</f>
        <v>0.23100000000000001</v>
      </c>
      <c r="P89" s="21">
        <f>VLOOKUP($C89,'Advanced - Home'!B:T,18,FALSE)</f>
        <v>100.18</v>
      </c>
      <c r="Q89" s="21">
        <f>(P89+'Advanced - Home'!$S$33)/2</f>
        <v>99.516912943871716</v>
      </c>
      <c r="R89" s="32">
        <f t="shared" ref="R89" si="597">AVERAGE(H89,L88)</f>
        <v>0.52300000000000002</v>
      </c>
      <c r="S89" s="32">
        <f t="shared" ref="S89" si="598">AVERAGE(I89,M88)</f>
        <v>0.27100000000000002</v>
      </c>
      <c r="T89" s="32">
        <f t="shared" ref="T89" si="599">AVERAGE(J89,N88)</f>
        <v>0.13150000000000001</v>
      </c>
      <c r="U89" s="32">
        <f t="shared" ref="U89" si="600">AVERAGE(K89,O88)</f>
        <v>0.2555</v>
      </c>
      <c r="V89" s="21">
        <f>Q89*Q88/'Advanced - Road'!$S$33</f>
        <v>102.50636709706129</v>
      </c>
      <c r="W89" s="21">
        <f t="shared" ref="W89" si="601">W88</f>
        <v>102.50984141042271</v>
      </c>
      <c r="X89" s="21">
        <f t="shared" si="8"/>
        <v>0</v>
      </c>
      <c r="Y89" s="23">
        <f>ROUND(Regression!$B$17+Regression!$B$18*Games!R89+Regression!$B$19*Games!T89+Regression!$B$20*Games!U89+Regression!$B$21*Games!S89+Regression!$B$22*Games!W89,0)</f>
        <v>115</v>
      </c>
      <c r="Z89" s="23">
        <f t="shared" ref="Z89" si="602">-Z88</f>
        <v>-5</v>
      </c>
      <c r="AA89" s="23">
        <f t="shared" ref="AA89" si="603">AA88</f>
        <v>225</v>
      </c>
      <c r="AB89" s="22"/>
      <c r="AC89" s="22"/>
      <c r="AD89" s="22">
        <f t="shared" si="13"/>
        <v>115</v>
      </c>
    </row>
    <row r="90" spans="1:30" x14ac:dyDescent="0.3">
      <c r="A90" t="s">
        <v>133</v>
      </c>
      <c r="B90" s="5" t="s">
        <v>57</v>
      </c>
      <c r="C90" t="str">
        <f>VLOOKUP(B90,'Team Lookup'!A:B,2,FALSE)</f>
        <v>Brooklyn Nets</v>
      </c>
      <c r="D90" s="6"/>
      <c r="E90" s="6"/>
      <c r="F90" s="7" t="str">
        <f>B91</f>
        <v>MEM</v>
      </c>
      <c r="G90" t="str">
        <f t="shared" ref="G90" si="604">C91</f>
        <v>Memphis Grizzlies</v>
      </c>
      <c r="H90" s="31">
        <f>VLOOKUP($C90,'Four Factors - Road'!$B:$O,7,FALSE)/100</f>
        <v>0.51700000000000002</v>
      </c>
      <c r="I90" s="31">
        <f>VLOOKUP($C90,'Four Factors - Road'!$B:$O,8,FALSE)</f>
        <v>0.28299999999999997</v>
      </c>
      <c r="J90" s="31">
        <f>VLOOKUP($C90,'Four Factors - Road'!$B:$O,9,FALSE)/100</f>
        <v>0.159</v>
      </c>
      <c r="K90" s="31">
        <f>VLOOKUP($C90,'Four Factors - Road'!$B:$O,10,FALSE)/100</f>
        <v>0.182</v>
      </c>
      <c r="L90" s="31">
        <f>VLOOKUP($C90,'Four Factors - Road'!$B:$O,11,FALSE)/100</f>
        <v>0.53</v>
      </c>
      <c r="M90" s="31">
        <f>VLOOKUP($C90,'Four Factors - Road'!$B:$O,12,FALSE)</f>
        <v>0.27</v>
      </c>
      <c r="N90" s="31">
        <f>VLOOKUP($C90,'Four Factors - Road'!$B:$O,13,FALSE)/100</f>
        <v>0.12</v>
      </c>
      <c r="O90" s="31">
        <f>VLOOKUP($C90,'Four Factors - Road'!$B:$O,14,FALSE)/100</f>
        <v>0.23800000000000002</v>
      </c>
      <c r="P90" s="17">
        <f>VLOOKUP($C90,'Advanced - Road'!B:T,18,FALSE)</f>
        <v>104.8</v>
      </c>
      <c r="Q90" s="17">
        <f>(P90+'Advanced - Road'!$S$33)/2</f>
        <v>101.83026345933563</v>
      </c>
      <c r="R90" s="31">
        <f t="shared" ref="R90" si="605">AVERAGE(H90,L91)</f>
        <v>0.4955</v>
      </c>
      <c r="S90" s="31">
        <f t="shared" ref="S90" si="606">AVERAGE(I90,M91)</f>
        <v>0.31850000000000001</v>
      </c>
      <c r="T90" s="31">
        <f t="shared" ref="T90" si="607">AVERAGE(J90,N91)</f>
        <v>0.1555</v>
      </c>
      <c r="U90" s="31">
        <f t="shared" ref="U90" si="608">AVERAGE(K90,O91)</f>
        <v>0.19650000000000001</v>
      </c>
      <c r="V90" s="17">
        <f>Q90*Q91/'Advanced - Home'!$S$33</f>
        <v>100.27797814607932</v>
      </c>
      <c r="W90" s="17">
        <f t="shared" ref="W90" si="609">AVERAGE(V90:V91)</f>
        <v>100.27457959129774</v>
      </c>
      <c r="X90" s="17">
        <f t="shared" si="8"/>
        <v>0</v>
      </c>
      <c r="Y90" s="19">
        <f>ROUND(Regression!$B$17+Regression!$B$18*Games!R90+Regression!$B$19*Games!T90+Regression!$B$20*Games!U90+Regression!$B$21*Games!S90+Regression!$B$22*Games!W90,0)</f>
        <v>104</v>
      </c>
      <c r="Z90" s="19">
        <f t="shared" ref="Z90" si="610">Y91-Y90</f>
        <v>5</v>
      </c>
      <c r="AA90" s="19">
        <f t="shared" ref="AA90" si="611">Y90+Y91</f>
        <v>213</v>
      </c>
      <c r="AB90" s="4">
        <f t="shared" ref="AB90" si="612">D90-Z90</f>
        <v>-5</v>
      </c>
      <c r="AC90" s="4">
        <f t="shared" ref="AC90" si="613">AA90-E90</f>
        <v>213</v>
      </c>
      <c r="AD90" s="4">
        <f t="shared" si="13"/>
        <v>104</v>
      </c>
    </row>
    <row r="91" spans="1:30" x14ac:dyDescent="0.3">
      <c r="A91" t="s">
        <v>134</v>
      </c>
      <c r="B91" s="8" t="s">
        <v>68</v>
      </c>
      <c r="C91" t="str">
        <f>VLOOKUP(B91,'Team Lookup'!A:B,2,FALSE)</f>
        <v>Memphis Grizzlies</v>
      </c>
      <c r="D91" s="9">
        <f t="shared" ref="D91" si="614">D90*-1</f>
        <v>0</v>
      </c>
      <c r="E91" s="9">
        <f t="shared" ref="E91" si="615">E90</f>
        <v>0</v>
      </c>
      <c r="F91" t="str">
        <f>B90</f>
        <v>BRK</v>
      </c>
      <c r="G91" t="str">
        <f t="shared" ref="G91" si="616">C90</f>
        <v>Brooklyn Nets</v>
      </c>
      <c r="H91" s="31">
        <f>VLOOKUP($C91,'Four Factors - Home'!$B:$O,7,FALSE)/100</f>
        <v>0.46299999999999997</v>
      </c>
      <c r="I91" s="31">
        <f>VLOOKUP($C91,'Four Factors - Home'!$B:$O,8,FALSE)</f>
        <v>0.29599999999999999</v>
      </c>
      <c r="J91" s="31">
        <f>VLOOKUP($C91,'Four Factors - Home'!$B:$O,9,FALSE)/100</f>
        <v>0.14400000000000002</v>
      </c>
      <c r="K91" s="31">
        <f>VLOOKUP($C91,'Four Factors - Home'!$B:$O,10,FALSE)/100</f>
        <v>0.27300000000000002</v>
      </c>
      <c r="L91" s="31">
        <f>VLOOKUP($C91,'Four Factors - Home'!$B:$O,11,FALSE)/100</f>
        <v>0.47399999999999998</v>
      </c>
      <c r="M91" s="31">
        <f>VLOOKUP($C91,'Four Factors - Home'!$B:$O,12,FALSE)</f>
        <v>0.35399999999999998</v>
      </c>
      <c r="N91" s="31">
        <f>VLOOKUP($C91,'Four Factors - Home'!$B:$O,13,FALSE)/100</f>
        <v>0.152</v>
      </c>
      <c r="O91" s="31">
        <f>VLOOKUP($C91,'Four Factors - Home'!$B:$O,14,FALSE)/100</f>
        <v>0.21100000000000002</v>
      </c>
      <c r="P91" s="17">
        <f>VLOOKUP($C91,'Advanced - Home'!B:T,18,FALSE)</f>
        <v>95.84</v>
      </c>
      <c r="Q91" s="17">
        <f>(P91+'Advanced - Home'!$S$33)/2</f>
        <v>97.3469129438717</v>
      </c>
      <c r="R91" s="31">
        <f t="shared" ref="R91" si="617">AVERAGE(H91,L90)</f>
        <v>0.4965</v>
      </c>
      <c r="S91" s="31">
        <f t="shared" ref="S91" si="618">AVERAGE(I91,M90)</f>
        <v>0.28300000000000003</v>
      </c>
      <c r="T91" s="31">
        <f t="shared" ref="T91" si="619">AVERAGE(J91,N90)</f>
        <v>0.13200000000000001</v>
      </c>
      <c r="U91" s="31">
        <f t="shared" ref="U91" si="620">AVERAGE(K91,O90)</f>
        <v>0.2555</v>
      </c>
      <c r="V91" s="17">
        <f>Q91*Q90/'Advanced - Road'!$S$33</f>
        <v>100.27118103651617</v>
      </c>
      <c r="W91" s="17">
        <f t="shared" ref="W91" si="621">W90</f>
        <v>100.27457959129774</v>
      </c>
      <c r="X91" s="17">
        <f t="shared" si="8"/>
        <v>0</v>
      </c>
      <c r="Y91" s="19">
        <f>ROUND(Regression!$B$17+Regression!$B$18*Games!R91+Regression!$B$19*Games!T91+Regression!$B$20*Games!U91+Regression!$B$21*Games!S91+Regression!$B$22*Games!W91,0)</f>
        <v>109</v>
      </c>
      <c r="Z91" s="19">
        <f t="shared" ref="Z91" si="622">-Z90</f>
        <v>-5</v>
      </c>
      <c r="AA91" s="19">
        <f t="shared" ref="AA91" si="623">AA90</f>
        <v>213</v>
      </c>
      <c r="AB91" s="4"/>
      <c r="AC91" s="4"/>
      <c r="AD91" s="4">
        <f t="shared" si="13"/>
        <v>109</v>
      </c>
    </row>
    <row r="92" spans="1:30" x14ac:dyDescent="0.3">
      <c r="A92" s="11" t="s">
        <v>133</v>
      </c>
      <c r="B92" s="10" t="s">
        <v>57</v>
      </c>
      <c r="C92" s="11" t="str">
        <f>VLOOKUP(B92,'Team Lookup'!A:B,2,FALSE)</f>
        <v>Brooklyn Nets</v>
      </c>
      <c r="D92" s="12"/>
      <c r="E92" s="12"/>
      <c r="F92" s="13" t="str">
        <f>B93</f>
        <v>MIA</v>
      </c>
      <c r="G92" s="11" t="str">
        <f t="shared" ref="G92" si="624">C93</f>
        <v>Miami Heat</v>
      </c>
      <c r="H92" s="32">
        <f>VLOOKUP($C92,'Four Factors - Road'!$B:$O,7,FALSE)/100</f>
        <v>0.51700000000000002</v>
      </c>
      <c r="I92" s="32">
        <f>VLOOKUP($C92,'Four Factors - Road'!$B:$O,8,FALSE)</f>
        <v>0.28299999999999997</v>
      </c>
      <c r="J92" s="32">
        <f>VLOOKUP($C92,'Four Factors - Road'!$B:$O,9,FALSE)/100</f>
        <v>0.159</v>
      </c>
      <c r="K92" s="32">
        <f>VLOOKUP($C92,'Four Factors - Road'!$B:$O,10,FALSE)/100</f>
        <v>0.182</v>
      </c>
      <c r="L92" s="32">
        <f>VLOOKUP($C92,'Four Factors - Road'!$B:$O,11,FALSE)/100</f>
        <v>0.53</v>
      </c>
      <c r="M92" s="32">
        <f>VLOOKUP($C92,'Four Factors - Road'!$B:$O,12,FALSE)</f>
        <v>0.27</v>
      </c>
      <c r="N92" s="32">
        <f>VLOOKUP($C92,'Four Factors - Road'!$B:$O,13,FALSE)/100</f>
        <v>0.12</v>
      </c>
      <c r="O92" s="32">
        <f>VLOOKUP($C92,'Four Factors - Road'!$B:$O,14,FALSE)/100</f>
        <v>0.23800000000000002</v>
      </c>
      <c r="P92" s="21">
        <f>VLOOKUP($C92,'Advanced - Road'!B:T,18,FALSE)</f>
        <v>104.8</v>
      </c>
      <c r="Q92" s="21">
        <f>(P92+'Advanced - Road'!$S$33)/2</f>
        <v>101.83026345933563</v>
      </c>
      <c r="R92" s="32">
        <f t="shared" ref="R92" si="625">AVERAGE(H92,L93)</f>
        <v>0.50249999999999995</v>
      </c>
      <c r="S92" s="32">
        <f t="shared" ref="S92" si="626">AVERAGE(I92,M93)</f>
        <v>0.27249999999999996</v>
      </c>
      <c r="T92" s="32">
        <f t="shared" ref="T92" si="627">AVERAGE(J92,N93)</f>
        <v>0.14500000000000002</v>
      </c>
      <c r="U92" s="32">
        <f t="shared" ref="U92" si="628">AVERAGE(K92,O93)</f>
        <v>0.20250000000000001</v>
      </c>
      <c r="V92" s="21">
        <f>Q92*Q93/'Advanced - Home'!$S$33</f>
        <v>101.55016335735372</v>
      </c>
      <c r="W92" s="21">
        <f t="shared" ref="W92" si="629">AVERAGE(V92:V93)</f>
        <v>101.54672168651403</v>
      </c>
      <c r="X92" s="21">
        <f t="shared" si="8"/>
        <v>0</v>
      </c>
      <c r="Y92" s="23">
        <f>ROUND(Regression!$B$17+Regression!$B$18*Games!R92+Regression!$B$19*Games!T92+Regression!$B$20*Games!U92+Regression!$B$21*Games!S92+Regression!$B$22*Games!W92,0)</f>
        <v>107</v>
      </c>
      <c r="Z92" s="23">
        <f t="shared" ref="Z92" si="630">Y93-Y92</f>
        <v>6</v>
      </c>
      <c r="AA92" s="23">
        <f t="shared" ref="AA92" si="631">Y92+Y93</f>
        <v>220</v>
      </c>
      <c r="AB92" s="22">
        <f t="shared" ref="AB92" si="632">D92-Z92</f>
        <v>-6</v>
      </c>
      <c r="AC92" s="22">
        <f t="shared" ref="AC92" si="633">AA92-E92</f>
        <v>220</v>
      </c>
      <c r="AD92" s="22">
        <f t="shared" si="13"/>
        <v>107</v>
      </c>
    </row>
    <row r="93" spans="1:30" x14ac:dyDescent="0.3">
      <c r="A93" s="11" t="s">
        <v>134</v>
      </c>
      <c r="B93" s="14" t="s">
        <v>69</v>
      </c>
      <c r="C93" s="11" t="str">
        <f>VLOOKUP(B93,'Team Lookup'!A:B,2,FALSE)</f>
        <v>Miami Heat</v>
      </c>
      <c r="D93" s="15">
        <f t="shared" ref="D93" si="634">D92*-1</f>
        <v>0</v>
      </c>
      <c r="E93" s="15">
        <f t="shared" ref="E93" si="635">E92</f>
        <v>0</v>
      </c>
      <c r="F93" s="11" t="str">
        <f>B92</f>
        <v>BRK</v>
      </c>
      <c r="G93" s="11" t="str">
        <f t="shared" ref="G93" si="636">C92</f>
        <v>Brooklyn Nets</v>
      </c>
      <c r="H93" s="32">
        <f>VLOOKUP($C93,'Four Factors - Home'!$B:$O,7,FALSE)/100</f>
        <v>0.52500000000000002</v>
      </c>
      <c r="I93" s="32">
        <f>VLOOKUP($C93,'Four Factors - Home'!$B:$O,8,FALSE)</f>
        <v>0.27700000000000002</v>
      </c>
      <c r="J93" s="32">
        <f>VLOOKUP($C93,'Four Factors - Home'!$B:$O,9,FALSE)/100</f>
        <v>0.14000000000000001</v>
      </c>
      <c r="K93" s="32">
        <f>VLOOKUP($C93,'Four Factors - Home'!$B:$O,10,FALSE)/100</f>
        <v>0.217</v>
      </c>
      <c r="L93" s="32">
        <f>VLOOKUP($C93,'Four Factors - Home'!$B:$O,11,FALSE)/100</f>
        <v>0.48799999999999999</v>
      </c>
      <c r="M93" s="32">
        <f>VLOOKUP($C93,'Four Factors - Home'!$B:$O,12,FALSE)</f>
        <v>0.26200000000000001</v>
      </c>
      <c r="N93" s="32">
        <f>VLOOKUP($C93,'Four Factors - Home'!$B:$O,13,FALSE)/100</f>
        <v>0.13100000000000001</v>
      </c>
      <c r="O93" s="32">
        <f>VLOOKUP($C93,'Four Factors - Home'!$B:$O,14,FALSE)/100</f>
        <v>0.223</v>
      </c>
      <c r="P93" s="21">
        <f>VLOOKUP($C93,'Advanced - Home'!B:T,18,FALSE)</f>
        <v>98.31</v>
      </c>
      <c r="Q93" s="21">
        <f>(P93+'Advanced - Home'!$S$33)/2</f>
        <v>98.581912943871714</v>
      </c>
      <c r="R93" s="32">
        <f t="shared" ref="R93" si="637">AVERAGE(H93,L92)</f>
        <v>0.52750000000000008</v>
      </c>
      <c r="S93" s="32">
        <f t="shared" ref="S93" si="638">AVERAGE(I93,M92)</f>
        <v>0.27350000000000002</v>
      </c>
      <c r="T93" s="32">
        <f t="shared" ref="T93" si="639">AVERAGE(J93,N92)</f>
        <v>0.13</v>
      </c>
      <c r="U93" s="32">
        <f t="shared" ref="U93" si="640">AVERAGE(K93,O92)</f>
        <v>0.22750000000000001</v>
      </c>
      <c r="V93" s="21">
        <f>Q93*Q92/'Advanced - Road'!$S$33</f>
        <v>101.54328001567434</v>
      </c>
      <c r="W93" s="21">
        <f t="shared" ref="W93" si="641">W92</f>
        <v>101.54672168651403</v>
      </c>
      <c r="X93" s="21">
        <f t="shared" si="8"/>
        <v>0</v>
      </c>
      <c r="Y93" s="23">
        <f>ROUND(Regression!$B$17+Regression!$B$18*Games!R93+Regression!$B$19*Games!T93+Regression!$B$20*Games!U93+Regression!$B$21*Games!S93+Regression!$B$22*Games!W93,0)</f>
        <v>113</v>
      </c>
      <c r="Z93" s="23">
        <f t="shared" ref="Z93" si="642">-Z92</f>
        <v>-6</v>
      </c>
      <c r="AA93" s="23">
        <f t="shared" ref="AA93" si="643">AA92</f>
        <v>220</v>
      </c>
      <c r="AB93" s="22"/>
      <c r="AC93" s="22"/>
      <c r="AD93" s="22">
        <f t="shared" si="13"/>
        <v>113</v>
      </c>
    </row>
    <row r="94" spans="1:30" x14ac:dyDescent="0.3">
      <c r="A94" t="s">
        <v>133</v>
      </c>
      <c r="B94" s="8" t="s">
        <v>57</v>
      </c>
      <c r="C94" t="str">
        <f>VLOOKUP(B94,'Team Lookup'!A:B,2,FALSE)</f>
        <v>Brooklyn Nets</v>
      </c>
      <c r="D94" s="6"/>
      <c r="E94" s="6"/>
      <c r="F94" s="7" t="str">
        <f>B95</f>
        <v>MIL</v>
      </c>
      <c r="G94" t="str">
        <f t="shared" ref="G94" si="644">C95</f>
        <v>Milwaukee Bucks</v>
      </c>
      <c r="H94" s="31">
        <f>VLOOKUP($C94,'Four Factors - Road'!$B:$O,7,FALSE)/100</f>
        <v>0.51700000000000002</v>
      </c>
      <c r="I94" s="31">
        <f>VLOOKUP($C94,'Four Factors - Road'!$B:$O,8,FALSE)</f>
        <v>0.28299999999999997</v>
      </c>
      <c r="J94" s="31">
        <f>VLOOKUP($C94,'Four Factors - Road'!$B:$O,9,FALSE)/100</f>
        <v>0.159</v>
      </c>
      <c r="K94" s="31">
        <f>VLOOKUP($C94,'Four Factors - Road'!$B:$O,10,FALSE)/100</f>
        <v>0.182</v>
      </c>
      <c r="L94" s="31">
        <f>VLOOKUP($C94,'Four Factors - Road'!$B:$O,11,FALSE)/100</f>
        <v>0.53</v>
      </c>
      <c r="M94" s="31">
        <f>VLOOKUP($C94,'Four Factors - Road'!$B:$O,12,FALSE)</f>
        <v>0.27</v>
      </c>
      <c r="N94" s="31">
        <f>VLOOKUP($C94,'Four Factors - Road'!$B:$O,13,FALSE)/100</f>
        <v>0.12</v>
      </c>
      <c r="O94" s="31">
        <f>VLOOKUP($C94,'Four Factors - Road'!$B:$O,14,FALSE)/100</f>
        <v>0.23800000000000002</v>
      </c>
      <c r="P94" s="17">
        <f>VLOOKUP($C94,'Advanced - Road'!B:T,18,FALSE)</f>
        <v>104.8</v>
      </c>
      <c r="Q94" s="17">
        <f>(P94+'Advanced - Road'!$S$33)/2</f>
        <v>101.83026345933563</v>
      </c>
      <c r="R94" s="31">
        <f t="shared" ref="R94" si="645">AVERAGE(H94,L95)</f>
        <v>0.51900000000000002</v>
      </c>
      <c r="S94" s="31">
        <f t="shared" ref="S94" si="646">AVERAGE(I94,M95)</f>
        <v>0.29299999999999998</v>
      </c>
      <c r="T94" s="31">
        <f t="shared" ref="T94" si="647">AVERAGE(J94,N95)</f>
        <v>0.159</v>
      </c>
      <c r="U94" s="31">
        <f t="shared" ref="U94" si="648">AVERAGE(K94,O95)</f>
        <v>0.20699999999999999</v>
      </c>
      <c r="V94" s="17">
        <f>Q94*Q95/'Advanced - Home'!$S$33</f>
        <v>101.76648634874451</v>
      </c>
      <c r="W94" s="17">
        <f t="shared" ref="W94" si="649">AVERAGE(V94:V95)</f>
        <v>101.76303734642934</v>
      </c>
      <c r="X94" s="17">
        <f t="shared" ref="X94:X157" si="650">E94/2-D94/2</f>
        <v>0</v>
      </c>
      <c r="Y94" s="19">
        <f>ROUND(Regression!$B$17+Regression!$B$18*Games!R94+Regression!$B$19*Games!T94+Regression!$B$20*Games!U94+Regression!$B$21*Games!S94+Regression!$B$22*Games!W94,0)</f>
        <v>108</v>
      </c>
      <c r="Z94" s="19">
        <f t="shared" ref="Z94" si="651">Y95-Y94</f>
        <v>7</v>
      </c>
      <c r="AA94" s="19">
        <f t="shared" ref="AA94" si="652">Y94+Y95</f>
        <v>223</v>
      </c>
      <c r="AB94" s="4">
        <f t="shared" ref="AB94" si="653">D94-Z94</f>
        <v>-7</v>
      </c>
      <c r="AC94" s="4">
        <f t="shared" ref="AC94" si="654">AA94-E94</f>
        <v>223</v>
      </c>
      <c r="AD94" s="4">
        <f t="shared" ref="AD94:AD157" si="655">Y94-X94</f>
        <v>108</v>
      </c>
    </row>
    <row r="95" spans="1:30" x14ac:dyDescent="0.3">
      <c r="A95" t="s">
        <v>134</v>
      </c>
      <c r="B95" s="8" t="s">
        <v>70</v>
      </c>
      <c r="C95" t="str">
        <f>VLOOKUP(B95,'Team Lookup'!A:B,2,FALSE)</f>
        <v>Milwaukee Bucks</v>
      </c>
      <c r="D95" s="9">
        <f t="shared" ref="D95" si="656">D94*-1</f>
        <v>0</v>
      </c>
      <c r="E95" s="9">
        <f t="shared" ref="E95" si="657">E94</f>
        <v>0</v>
      </c>
      <c r="F95" t="str">
        <f>B94</f>
        <v>BRK</v>
      </c>
      <c r="G95" t="str">
        <f t="shared" ref="G95" si="658">C94</f>
        <v>Brooklyn Nets</v>
      </c>
      <c r="H95" s="31">
        <f>VLOOKUP($C95,'Four Factors - Home'!$B:$O,7,FALSE)/100</f>
        <v>0.53500000000000003</v>
      </c>
      <c r="I95" s="31">
        <f>VLOOKUP($C95,'Four Factors - Home'!$B:$O,8,FALSE)</f>
        <v>0.307</v>
      </c>
      <c r="J95" s="31">
        <f>VLOOKUP($C95,'Four Factors - Home'!$B:$O,9,FALSE)/100</f>
        <v>0.14199999999999999</v>
      </c>
      <c r="K95" s="31">
        <f>VLOOKUP($C95,'Four Factors - Home'!$B:$O,10,FALSE)/100</f>
        <v>0.21600000000000003</v>
      </c>
      <c r="L95" s="31">
        <f>VLOOKUP($C95,'Four Factors - Home'!$B:$O,11,FALSE)/100</f>
        <v>0.52100000000000002</v>
      </c>
      <c r="M95" s="31">
        <f>VLOOKUP($C95,'Four Factors - Home'!$B:$O,12,FALSE)</f>
        <v>0.30299999999999999</v>
      </c>
      <c r="N95" s="31">
        <f>VLOOKUP($C95,'Four Factors - Home'!$B:$O,13,FALSE)/100</f>
        <v>0.159</v>
      </c>
      <c r="O95" s="31">
        <f>VLOOKUP($C95,'Four Factors - Home'!$B:$O,14,FALSE)/100</f>
        <v>0.23199999999999998</v>
      </c>
      <c r="P95" s="17">
        <f>VLOOKUP($C95,'Advanced - Home'!B:T,18,FALSE)</f>
        <v>98.73</v>
      </c>
      <c r="Q95" s="17">
        <f>(P95+'Advanced - Home'!$S$33)/2</f>
        <v>98.791912943871708</v>
      </c>
      <c r="R95" s="31">
        <f t="shared" ref="R95" si="659">AVERAGE(H95,L94)</f>
        <v>0.53249999999999997</v>
      </c>
      <c r="S95" s="31">
        <f t="shared" ref="S95" si="660">AVERAGE(I95,M94)</f>
        <v>0.28849999999999998</v>
      </c>
      <c r="T95" s="31">
        <f t="shared" ref="T95" si="661">AVERAGE(J95,N94)</f>
        <v>0.13100000000000001</v>
      </c>
      <c r="U95" s="31">
        <f t="shared" ref="U95" si="662">AVERAGE(K95,O94)</f>
        <v>0.22700000000000004</v>
      </c>
      <c r="V95" s="17">
        <f>Q95*Q94/'Advanced - Road'!$S$33</f>
        <v>101.75958834411418</v>
      </c>
      <c r="W95" s="17">
        <f t="shared" ref="W95" si="663">W94</f>
        <v>101.76303734642934</v>
      </c>
      <c r="X95" s="17">
        <f t="shared" si="650"/>
        <v>0</v>
      </c>
      <c r="Y95" s="19">
        <f>ROUND(Regression!$B$17+Regression!$B$18*Games!R95+Regression!$B$19*Games!T95+Regression!$B$20*Games!U95+Regression!$B$21*Games!S95+Regression!$B$22*Games!W95,0)</f>
        <v>115</v>
      </c>
      <c r="Z95" s="19">
        <f t="shared" ref="Z95" si="664">-Z94</f>
        <v>-7</v>
      </c>
      <c r="AA95" s="19">
        <f t="shared" ref="AA95" si="665">AA94</f>
        <v>223</v>
      </c>
      <c r="AB95" s="4"/>
      <c r="AC95" s="4"/>
      <c r="AD95" s="4">
        <f t="shared" si="655"/>
        <v>115</v>
      </c>
    </row>
    <row r="96" spans="1:30" x14ac:dyDescent="0.3">
      <c r="A96" s="11" t="s">
        <v>133</v>
      </c>
      <c r="B96" s="14" t="s">
        <v>57</v>
      </c>
      <c r="C96" s="11" t="str">
        <f>VLOOKUP(B96,'Team Lookup'!A:B,2,FALSE)</f>
        <v>Brooklyn Nets</v>
      </c>
      <c r="D96" s="12"/>
      <c r="E96" s="12"/>
      <c r="F96" s="13" t="str">
        <f>B97</f>
        <v>MIN</v>
      </c>
      <c r="G96" s="11" t="str">
        <f t="shared" ref="G96" si="666">C97</f>
        <v>Minnesota Timberwolves</v>
      </c>
      <c r="H96" s="32">
        <f>VLOOKUP($C96,'Four Factors - Road'!$B:$O,7,FALSE)/100</f>
        <v>0.51700000000000002</v>
      </c>
      <c r="I96" s="32">
        <f>VLOOKUP($C96,'Four Factors - Road'!$B:$O,8,FALSE)</f>
        <v>0.28299999999999997</v>
      </c>
      <c r="J96" s="32">
        <f>VLOOKUP($C96,'Four Factors - Road'!$B:$O,9,FALSE)/100</f>
        <v>0.159</v>
      </c>
      <c r="K96" s="32">
        <f>VLOOKUP($C96,'Four Factors - Road'!$B:$O,10,FALSE)/100</f>
        <v>0.182</v>
      </c>
      <c r="L96" s="32">
        <f>VLOOKUP($C96,'Four Factors - Road'!$B:$O,11,FALSE)/100</f>
        <v>0.53</v>
      </c>
      <c r="M96" s="32">
        <f>VLOOKUP($C96,'Four Factors - Road'!$B:$O,12,FALSE)</f>
        <v>0.27</v>
      </c>
      <c r="N96" s="32">
        <f>VLOOKUP($C96,'Four Factors - Road'!$B:$O,13,FALSE)/100</f>
        <v>0.12</v>
      </c>
      <c r="O96" s="32">
        <f>VLOOKUP($C96,'Four Factors - Road'!$B:$O,14,FALSE)/100</f>
        <v>0.23800000000000002</v>
      </c>
      <c r="P96" s="21">
        <f>VLOOKUP($C96,'Advanced - Road'!B:T,18,FALSE)</f>
        <v>104.8</v>
      </c>
      <c r="Q96" s="21">
        <f>(P96+'Advanced - Road'!$S$33)/2</f>
        <v>101.83026345933563</v>
      </c>
      <c r="R96" s="32">
        <f t="shared" ref="R96" si="667">AVERAGE(H96,L97)</f>
        <v>0.52350000000000008</v>
      </c>
      <c r="S96" s="32">
        <f t="shared" ref="S96" si="668">AVERAGE(I96,M97)</f>
        <v>0.27800000000000002</v>
      </c>
      <c r="T96" s="32">
        <f t="shared" ref="T96" si="669">AVERAGE(J96,N97)</f>
        <v>0.1555</v>
      </c>
      <c r="U96" s="32">
        <f t="shared" ref="U96" si="670">AVERAGE(K96,O97)</f>
        <v>0.19950000000000001</v>
      </c>
      <c r="V96" s="21">
        <f>Q96*Q97/'Advanced - Home'!$S$33</f>
        <v>100.69002193920464</v>
      </c>
      <c r="W96" s="21">
        <f t="shared" ref="W96" si="671">AVERAGE(V96:V97)</f>
        <v>100.68660941970788</v>
      </c>
      <c r="X96" s="21">
        <f t="shared" si="650"/>
        <v>0</v>
      </c>
      <c r="Y96" s="23">
        <f>ROUND(Regression!$B$17+Regression!$B$18*Games!R96+Regression!$B$19*Games!T96+Regression!$B$20*Games!U96+Regression!$B$21*Games!S96+Regression!$B$22*Games!W96,0)</f>
        <v>107</v>
      </c>
      <c r="Z96" s="23">
        <f t="shared" ref="Z96" si="672">Y97-Y96</f>
        <v>6</v>
      </c>
      <c r="AA96" s="23">
        <f t="shared" ref="AA96" si="673">Y96+Y97</f>
        <v>220</v>
      </c>
      <c r="AB96" s="22">
        <f t="shared" ref="AB96" si="674">D96-Z96</f>
        <v>-6</v>
      </c>
      <c r="AC96" s="22">
        <f t="shared" ref="AC96" si="675">AA96-E96</f>
        <v>220</v>
      </c>
      <c r="AD96" s="22">
        <f t="shared" si="655"/>
        <v>107</v>
      </c>
    </row>
    <row r="97" spans="1:30" x14ac:dyDescent="0.3">
      <c r="A97" s="11" t="s">
        <v>134</v>
      </c>
      <c r="B97" s="14" t="s">
        <v>34</v>
      </c>
      <c r="C97" s="11" t="str">
        <f>VLOOKUP(B97,'Team Lookup'!A:B,2,FALSE)</f>
        <v>Minnesota Timberwolves</v>
      </c>
      <c r="D97" s="15">
        <f t="shared" ref="D97" si="676">D96*-1</f>
        <v>0</v>
      </c>
      <c r="E97" s="15">
        <f t="shared" ref="E97" si="677">E96</f>
        <v>0</v>
      </c>
      <c r="F97" s="11" t="str">
        <f>B96</f>
        <v>BRK</v>
      </c>
      <c r="G97" s="11" t="str">
        <f t="shared" ref="G97" si="678">C96</f>
        <v>Brooklyn Nets</v>
      </c>
      <c r="H97" s="32">
        <f>VLOOKUP($C97,'Four Factors - Home'!$B:$O,7,FALSE)/100</f>
        <v>0.52400000000000002</v>
      </c>
      <c r="I97" s="32">
        <f>VLOOKUP($C97,'Four Factors - Home'!$B:$O,8,FALSE)</f>
        <v>0.29599999999999999</v>
      </c>
      <c r="J97" s="32">
        <f>VLOOKUP($C97,'Four Factors - Home'!$B:$O,9,FALSE)/100</f>
        <v>0.15</v>
      </c>
      <c r="K97" s="32">
        <f>VLOOKUP($C97,'Four Factors - Home'!$B:$O,10,FALSE)/100</f>
        <v>0.26899999999999996</v>
      </c>
      <c r="L97" s="32">
        <f>VLOOKUP($C97,'Four Factors - Home'!$B:$O,11,FALSE)/100</f>
        <v>0.53</v>
      </c>
      <c r="M97" s="32">
        <f>VLOOKUP($C97,'Four Factors - Home'!$B:$O,12,FALSE)</f>
        <v>0.27300000000000002</v>
      </c>
      <c r="N97" s="32">
        <f>VLOOKUP($C97,'Four Factors - Home'!$B:$O,13,FALSE)/100</f>
        <v>0.152</v>
      </c>
      <c r="O97" s="32">
        <f>VLOOKUP($C97,'Four Factors - Home'!$B:$O,14,FALSE)/100</f>
        <v>0.217</v>
      </c>
      <c r="P97" s="21">
        <f>VLOOKUP($C97,'Advanced - Home'!B:T,18,FALSE)</f>
        <v>96.64</v>
      </c>
      <c r="Q97" s="21">
        <f>(P97+'Advanced - Home'!$S$33)/2</f>
        <v>97.746912943871706</v>
      </c>
      <c r="R97" s="32">
        <f t="shared" ref="R97" si="679">AVERAGE(H97,L96)</f>
        <v>0.52700000000000002</v>
      </c>
      <c r="S97" s="32">
        <f t="shared" ref="S97" si="680">AVERAGE(I97,M96)</f>
        <v>0.28300000000000003</v>
      </c>
      <c r="T97" s="32">
        <f t="shared" ref="T97" si="681">AVERAGE(J97,N96)</f>
        <v>0.13500000000000001</v>
      </c>
      <c r="U97" s="32">
        <f t="shared" ref="U97" si="682">AVERAGE(K97,O96)</f>
        <v>0.2535</v>
      </c>
      <c r="V97" s="21">
        <f>Q97*Q96/'Advanced - Road'!$S$33</f>
        <v>100.68319690021112</v>
      </c>
      <c r="W97" s="21">
        <f t="shared" ref="W97" si="683">W96</f>
        <v>100.68660941970788</v>
      </c>
      <c r="X97" s="21">
        <f t="shared" si="650"/>
        <v>0</v>
      </c>
      <c r="Y97" s="23">
        <f>ROUND(Regression!$B$17+Regression!$B$18*Games!R97+Regression!$B$19*Games!T97+Regression!$B$20*Games!U97+Regression!$B$21*Games!S97+Regression!$B$22*Games!W97,0)</f>
        <v>113</v>
      </c>
      <c r="Z97" s="23">
        <f t="shared" ref="Z97" si="684">-Z96</f>
        <v>-6</v>
      </c>
      <c r="AA97" s="23">
        <f t="shared" ref="AA97" si="685">AA96</f>
        <v>220</v>
      </c>
      <c r="AB97" s="22"/>
      <c r="AC97" s="22"/>
      <c r="AD97" s="22">
        <f t="shared" si="655"/>
        <v>113</v>
      </c>
    </row>
    <row r="98" spans="1:30" x14ac:dyDescent="0.3">
      <c r="A98" t="s">
        <v>133</v>
      </c>
      <c r="B98" s="8" t="s">
        <v>57</v>
      </c>
      <c r="C98" t="str">
        <f>VLOOKUP(B98,'Team Lookup'!A:B,2,FALSE)</f>
        <v>Brooklyn Nets</v>
      </c>
      <c r="D98" s="6"/>
      <c r="E98" s="6"/>
      <c r="F98" s="7" t="str">
        <f>B99</f>
        <v>NOP</v>
      </c>
      <c r="G98" t="str">
        <f t="shared" ref="G98" si="686">C99</f>
        <v>New Orleans Pelicans</v>
      </c>
      <c r="H98" s="31">
        <f>VLOOKUP($C98,'Four Factors - Road'!$B:$O,7,FALSE)/100</f>
        <v>0.51700000000000002</v>
      </c>
      <c r="I98" s="31">
        <f>VLOOKUP($C98,'Four Factors - Road'!$B:$O,8,FALSE)</f>
        <v>0.28299999999999997</v>
      </c>
      <c r="J98" s="31">
        <f>VLOOKUP($C98,'Four Factors - Road'!$B:$O,9,FALSE)/100</f>
        <v>0.159</v>
      </c>
      <c r="K98" s="31">
        <f>VLOOKUP($C98,'Four Factors - Road'!$B:$O,10,FALSE)/100</f>
        <v>0.182</v>
      </c>
      <c r="L98" s="31">
        <f>VLOOKUP($C98,'Four Factors - Road'!$B:$O,11,FALSE)/100</f>
        <v>0.53</v>
      </c>
      <c r="M98" s="31">
        <f>VLOOKUP($C98,'Four Factors - Road'!$B:$O,12,FALSE)</f>
        <v>0.27</v>
      </c>
      <c r="N98" s="31">
        <f>VLOOKUP($C98,'Four Factors - Road'!$B:$O,13,FALSE)/100</f>
        <v>0.12</v>
      </c>
      <c r="O98" s="31">
        <f>VLOOKUP($C98,'Four Factors - Road'!$B:$O,14,FALSE)/100</f>
        <v>0.23800000000000002</v>
      </c>
      <c r="P98" s="17">
        <f>VLOOKUP($C98,'Advanced - Road'!B:T,18,FALSE)</f>
        <v>104.8</v>
      </c>
      <c r="Q98" s="17">
        <f>(P98+'Advanced - Road'!$S$33)/2</f>
        <v>101.83026345933563</v>
      </c>
      <c r="R98" s="31">
        <f t="shared" ref="R98" si="687">AVERAGE(H98,L99)</f>
        <v>0.51300000000000001</v>
      </c>
      <c r="S98" s="31">
        <f t="shared" ref="S98" si="688">AVERAGE(I98,M99)</f>
        <v>0.26249999999999996</v>
      </c>
      <c r="T98" s="31">
        <f t="shared" ref="T98" si="689">AVERAGE(J98,N99)</f>
        <v>0.14650000000000002</v>
      </c>
      <c r="U98" s="31">
        <f t="shared" ref="U98" si="690">AVERAGE(K98,O99)</f>
        <v>0.20200000000000001</v>
      </c>
      <c r="V98" s="17">
        <f>Q98*Q99/'Advanced - Home'!$S$33</f>
        <v>102.97171444363602</v>
      </c>
      <c r="W98" s="17">
        <f t="shared" ref="W98" si="691">AVERAGE(V98:V99)</f>
        <v>102.96822459452896</v>
      </c>
      <c r="X98" s="17">
        <f t="shared" si="650"/>
        <v>0</v>
      </c>
      <c r="Y98" s="19">
        <f>ROUND(Regression!$B$17+Regression!$B$18*Games!R98+Regression!$B$19*Games!T98+Regression!$B$20*Games!U98+Regression!$B$21*Games!S98+Regression!$B$22*Games!W98,0)</f>
        <v>109</v>
      </c>
      <c r="Z98" s="19">
        <f t="shared" ref="Z98" si="692">Y99-Y98</f>
        <v>5</v>
      </c>
      <c r="AA98" s="19">
        <f t="shared" ref="AA98" si="693">Y98+Y99</f>
        <v>223</v>
      </c>
      <c r="AB98" s="4">
        <f t="shared" ref="AB98" si="694">D98-Z98</f>
        <v>-5</v>
      </c>
      <c r="AC98" s="4">
        <f t="shared" ref="AC98" si="695">AA98-E98</f>
        <v>223</v>
      </c>
      <c r="AD98" s="4">
        <f t="shared" si="655"/>
        <v>109</v>
      </c>
    </row>
    <row r="99" spans="1:30" x14ac:dyDescent="0.3">
      <c r="A99" t="s">
        <v>134</v>
      </c>
      <c r="B99" s="8" t="s">
        <v>71</v>
      </c>
      <c r="C99" t="str">
        <f>VLOOKUP(B99,'Team Lookup'!A:B,2,FALSE)</f>
        <v>New Orleans Pelicans</v>
      </c>
      <c r="D99" s="9">
        <f t="shared" ref="D99" si="696">D98*-1</f>
        <v>0</v>
      </c>
      <c r="E99" s="9">
        <f t="shared" ref="E99" si="697">E98</f>
        <v>0</v>
      </c>
      <c r="F99" t="str">
        <f>B98</f>
        <v>BRK</v>
      </c>
      <c r="G99" t="str">
        <f t="shared" ref="G99" si="698">C98</f>
        <v>Brooklyn Nets</v>
      </c>
      <c r="H99" s="31">
        <f>VLOOKUP($C99,'Four Factors - Home'!$B:$O,7,FALSE)/100</f>
        <v>0.504</v>
      </c>
      <c r="I99" s="31">
        <f>VLOOKUP($C99,'Four Factors - Home'!$B:$O,8,FALSE)</f>
        <v>0.26200000000000001</v>
      </c>
      <c r="J99" s="31">
        <f>VLOOKUP($C99,'Four Factors - Home'!$B:$O,9,FALSE)/100</f>
        <v>0.121</v>
      </c>
      <c r="K99" s="31">
        <f>VLOOKUP($C99,'Four Factors - Home'!$B:$O,10,FALSE)/100</f>
        <v>0.184</v>
      </c>
      <c r="L99" s="31">
        <f>VLOOKUP($C99,'Four Factors - Home'!$B:$O,11,FALSE)/100</f>
        <v>0.50900000000000001</v>
      </c>
      <c r="M99" s="31">
        <f>VLOOKUP($C99,'Four Factors - Home'!$B:$O,12,FALSE)</f>
        <v>0.24199999999999999</v>
      </c>
      <c r="N99" s="31">
        <f>VLOOKUP($C99,'Four Factors - Home'!$B:$O,13,FALSE)/100</f>
        <v>0.13400000000000001</v>
      </c>
      <c r="O99" s="31">
        <f>VLOOKUP($C99,'Four Factors - Home'!$B:$O,14,FALSE)/100</f>
        <v>0.222</v>
      </c>
      <c r="P99" s="17">
        <f>VLOOKUP($C99,'Advanced - Home'!B:T,18,FALSE)</f>
        <v>101.07</v>
      </c>
      <c r="Q99" s="17">
        <f>(P99+'Advanced - Home'!$S$33)/2</f>
        <v>99.96191294387171</v>
      </c>
      <c r="R99" s="31">
        <f t="shared" ref="R99" si="699">AVERAGE(H99,L98)</f>
        <v>0.51700000000000002</v>
      </c>
      <c r="S99" s="31">
        <f t="shared" ref="S99" si="700">AVERAGE(I99,M98)</f>
        <v>0.26600000000000001</v>
      </c>
      <c r="T99" s="31">
        <f t="shared" ref="T99" si="701">AVERAGE(J99,N98)</f>
        <v>0.1205</v>
      </c>
      <c r="U99" s="31">
        <f t="shared" ref="U99" si="702">AVERAGE(K99,O98)</f>
        <v>0.21100000000000002</v>
      </c>
      <c r="V99" s="17">
        <f>Q99*Q98/'Advanced - Road'!$S$33</f>
        <v>102.96473474542191</v>
      </c>
      <c r="W99" s="17">
        <f t="shared" ref="W99" si="703">W98</f>
        <v>102.96822459452896</v>
      </c>
      <c r="X99" s="17">
        <f t="shared" si="650"/>
        <v>0</v>
      </c>
      <c r="Y99" s="19">
        <f>ROUND(Regression!$B$17+Regression!$B$18*Games!R99+Regression!$B$19*Games!T99+Regression!$B$20*Games!U99+Regression!$B$21*Games!S99+Regression!$B$22*Games!W99,0)</f>
        <v>114</v>
      </c>
      <c r="Z99" s="19">
        <f t="shared" ref="Z99" si="704">-Z98</f>
        <v>-5</v>
      </c>
      <c r="AA99" s="19">
        <f t="shared" ref="AA99" si="705">AA98</f>
        <v>223</v>
      </c>
      <c r="AB99" s="4"/>
      <c r="AC99" s="4"/>
      <c r="AD99" s="4">
        <f t="shared" si="655"/>
        <v>114</v>
      </c>
    </row>
    <row r="100" spans="1:30" x14ac:dyDescent="0.3">
      <c r="A100" s="11" t="s">
        <v>133</v>
      </c>
      <c r="B100" s="14" t="s">
        <v>57</v>
      </c>
      <c r="C100" s="11" t="str">
        <f>VLOOKUP(B100,'Team Lookup'!A:B,2,FALSE)</f>
        <v>Brooklyn Nets</v>
      </c>
      <c r="D100" s="12"/>
      <c r="E100" s="12"/>
      <c r="F100" s="13" t="str">
        <f>B101</f>
        <v>NYK</v>
      </c>
      <c r="G100" s="11" t="str">
        <f t="shared" ref="G100" si="706">C101</f>
        <v>New York Knicks</v>
      </c>
      <c r="H100" s="32">
        <f>VLOOKUP($C100,'Four Factors - Road'!$B:$O,7,FALSE)/100</f>
        <v>0.51700000000000002</v>
      </c>
      <c r="I100" s="32">
        <f>VLOOKUP($C100,'Four Factors - Road'!$B:$O,8,FALSE)</f>
        <v>0.28299999999999997</v>
      </c>
      <c r="J100" s="32">
        <f>VLOOKUP($C100,'Four Factors - Road'!$B:$O,9,FALSE)/100</f>
        <v>0.159</v>
      </c>
      <c r="K100" s="32">
        <f>VLOOKUP($C100,'Four Factors - Road'!$B:$O,10,FALSE)/100</f>
        <v>0.182</v>
      </c>
      <c r="L100" s="32">
        <f>VLOOKUP($C100,'Four Factors - Road'!$B:$O,11,FALSE)/100</f>
        <v>0.53</v>
      </c>
      <c r="M100" s="32">
        <f>VLOOKUP($C100,'Four Factors - Road'!$B:$O,12,FALSE)</f>
        <v>0.27</v>
      </c>
      <c r="N100" s="32">
        <f>VLOOKUP($C100,'Four Factors - Road'!$B:$O,13,FALSE)/100</f>
        <v>0.12</v>
      </c>
      <c r="O100" s="32">
        <f>VLOOKUP($C100,'Four Factors - Road'!$B:$O,14,FALSE)/100</f>
        <v>0.23800000000000002</v>
      </c>
      <c r="P100" s="21">
        <f>VLOOKUP($C100,'Advanced - Road'!B:T,18,FALSE)</f>
        <v>104.8</v>
      </c>
      <c r="Q100" s="21">
        <f>(P100+'Advanced - Road'!$S$33)/2</f>
        <v>101.83026345933563</v>
      </c>
      <c r="R100" s="32">
        <f t="shared" ref="R100" si="707">AVERAGE(H100,L101)</f>
        <v>0.51300000000000001</v>
      </c>
      <c r="S100" s="32">
        <f t="shared" ref="S100" si="708">AVERAGE(I100,M101)</f>
        <v>0.27249999999999996</v>
      </c>
      <c r="T100" s="32">
        <f t="shared" ref="T100" si="709">AVERAGE(J100,N101)</f>
        <v>0.14450000000000002</v>
      </c>
      <c r="U100" s="32">
        <f t="shared" ref="U100" si="710">AVERAGE(K100,O101)</f>
        <v>0.22600000000000001</v>
      </c>
      <c r="V100" s="21">
        <f>Q100*Q101/'Advanced - Home'!$S$33</f>
        <v>101.62227102115064</v>
      </c>
      <c r="W100" s="21">
        <f t="shared" ref="W100" si="711">AVERAGE(V100:V101)</f>
        <v>101.61882690648579</v>
      </c>
      <c r="X100" s="21">
        <f t="shared" si="650"/>
        <v>0</v>
      </c>
      <c r="Y100" s="23">
        <f>ROUND(Regression!$B$17+Regression!$B$18*Games!R100+Regression!$B$19*Games!T100+Regression!$B$20*Games!U100+Regression!$B$21*Games!S100+Regression!$B$22*Games!W100,0)</f>
        <v>109</v>
      </c>
      <c r="Z100" s="23">
        <f t="shared" ref="Z100" si="712">Y101-Y100</f>
        <v>5</v>
      </c>
      <c r="AA100" s="23">
        <f t="shared" ref="AA100" si="713">Y100+Y101</f>
        <v>223</v>
      </c>
      <c r="AB100" s="22">
        <f t="shared" ref="AB100" si="714">D100-Z100</f>
        <v>-5</v>
      </c>
      <c r="AC100" s="22">
        <f t="shared" ref="AC100" si="715">AA100-E100</f>
        <v>223</v>
      </c>
      <c r="AD100" s="22">
        <f t="shared" si="655"/>
        <v>109</v>
      </c>
    </row>
    <row r="101" spans="1:30" x14ac:dyDescent="0.3">
      <c r="A101" s="11" t="s">
        <v>134</v>
      </c>
      <c r="B101" s="14" t="s">
        <v>72</v>
      </c>
      <c r="C101" s="11" t="str">
        <f>VLOOKUP(B101,'Team Lookup'!A:B,2,FALSE)</f>
        <v>New York Knicks</v>
      </c>
      <c r="D101" s="15">
        <f t="shared" ref="D101" si="716">D100*-1</f>
        <v>0</v>
      </c>
      <c r="E101" s="15">
        <f t="shared" ref="E101" si="717">E100</f>
        <v>0</v>
      </c>
      <c r="F101" s="11" t="str">
        <f>B100</f>
        <v>BRK</v>
      </c>
      <c r="G101" s="11" t="str">
        <f t="shared" ref="G101" si="718">C100</f>
        <v>Brooklyn Nets</v>
      </c>
      <c r="H101" s="32">
        <f>VLOOKUP($C101,'Four Factors - Home'!$B:$O,7,FALSE)/100</f>
        <v>0.52</v>
      </c>
      <c r="I101" s="32">
        <f>VLOOKUP($C101,'Four Factors - Home'!$B:$O,8,FALSE)</f>
        <v>0.22700000000000001</v>
      </c>
      <c r="J101" s="32">
        <f>VLOOKUP($C101,'Four Factors - Home'!$B:$O,9,FALSE)/100</f>
        <v>0.14300000000000002</v>
      </c>
      <c r="K101" s="32">
        <f>VLOOKUP($C101,'Four Factors - Home'!$B:$O,10,FALSE)/100</f>
        <v>0.27399999999999997</v>
      </c>
      <c r="L101" s="32">
        <f>VLOOKUP($C101,'Four Factors - Home'!$B:$O,11,FALSE)/100</f>
        <v>0.50900000000000001</v>
      </c>
      <c r="M101" s="32">
        <f>VLOOKUP($C101,'Four Factors - Home'!$B:$O,12,FALSE)</f>
        <v>0.26200000000000001</v>
      </c>
      <c r="N101" s="32">
        <f>VLOOKUP($C101,'Four Factors - Home'!$B:$O,13,FALSE)/100</f>
        <v>0.13</v>
      </c>
      <c r="O101" s="32">
        <f>VLOOKUP($C101,'Four Factors - Home'!$B:$O,14,FALSE)/100</f>
        <v>0.27</v>
      </c>
      <c r="P101" s="21">
        <f>VLOOKUP($C101,'Advanced - Home'!B:T,18,FALSE)</f>
        <v>98.45</v>
      </c>
      <c r="Q101" s="21">
        <f>(P101+'Advanced - Home'!$S$33)/2</f>
        <v>98.651912943871707</v>
      </c>
      <c r="R101" s="32">
        <f t="shared" ref="R101" si="719">AVERAGE(H101,L100)</f>
        <v>0.52500000000000002</v>
      </c>
      <c r="S101" s="32">
        <f t="shared" ref="S101" si="720">AVERAGE(I101,M100)</f>
        <v>0.2485</v>
      </c>
      <c r="T101" s="32">
        <f t="shared" ref="T101" si="721">AVERAGE(J101,N100)</f>
        <v>0.13150000000000001</v>
      </c>
      <c r="U101" s="32">
        <f t="shared" ref="U101" si="722">AVERAGE(K101,O100)</f>
        <v>0.25600000000000001</v>
      </c>
      <c r="V101" s="21">
        <f>Q101*Q100/'Advanced - Road'!$S$33</f>
        <v>101.61538279182093</v>
      </c>
      <c r="W101" s="21">
        <f t="shared" ref="W101" si="723">W100</f>
        <v>101.61882690648579</v>
      </c>
      <c r="X101" s="21">
        <f t="shared" si="650"/>
        <v>0</v>
      </c>
      <c r="Y101" s="23">
        <f>ROUND(Regression!$B$17+Regression!$B$18*Games!R101+Regression!$B$19*Games!T101+Regression!$B$20*Games!U101+Regression!$B$21*Games!S101+Regression!$B$22*Games!W101,0)</f>
        <v>114</v>
      </c>
      <c r="Z101" s="23">
        <f t="shared" ref="Z101" si="724">-Z100</f>
        <v>-5</v>
      </c>
      <c r="AA101" s="23">
        <f t="shared" ref="AA101" si="725">AA100</f>
        <v>223</v>
      </c>
      <c r="AB101" s="22"/>
      <c r="AC101" s="22"/>
      <c r="AD101" s="22">
        <f t="shared" si="655"/>
        <v>114</v>
      </c>
    </row>
    <row r="102" spans="1:30" x14ac:dyDescent="0.3">
      <c r="A102" t="s">
        <v>133</v>
      </c>
      <c r="B102" s="8" t="s">
        <v>57</v>
      </c>
      <c r="C102" t="str">
        <f>VLOOKUP(B102,'Team Lookup'!A:B,2,FALSE)</f>
        <v>Brooklyn Nets</v>
      </c>
      <c r="D102" s="6"/>
      <c r="E102" s="6"/>
      <c r="F102" s="7" t="str">
        <f>B103</f>
        <v>OKC</v>
      </c>
      <c r="G102" t="str">
        <f t="shared" ref="G102" si="726">C103</f>
        <v>Oklahoma City Thunder</v>
      </c>
      <c r="H102" s="31">
        <f>VLOOKUP($C102,'Four Factors - Road'!$B:$O,7,FALSE)/100</f>
        <v>0.51700000000000002</v>
      </c>
      <c r="I102" s="31">
        <f>VLOOKUP($C102,'Four Factors - Road'!$B:$O,8,FALSE)</f>
        <v>0.28299999999999997</v>
      </c>
      <c r="J102" s="31">
        <f>VLOOKUP($C102,'Four Factors - Road'!$B:$O,9,FALSE)/100</f>
        <v>0.159</v>
      </c>
      <c r="K102" s="31">
        <f>VLOOKUP($C102,'Four Factors - Road'!$B:$O,10,FALSE)/100</f>
        <v>0.182</v>
      </c>
      <c r="L102" s="31">
        <f>VLOOKUP($C102,'Four Factors - Road'!$B:$O,11,FALSE)/100</f>
        <v>0.53</v>
      </c>
      <c r="M102" s="31">
        <f>VLOOKUP($C102,'Four Factors - Road'!$B:$O,12,FALSE)</f>
        <v>0.27</v>
      </c>
      <c r="N102" s="31">
        <f>VLOOKUP($C102,'Four Factors - Road'!$B:$O,13,FALSE)/100</f>
        <v>0.12</v>
      </c>
      <c r="O102" s="31">
        <f>VLOOKUP($C102,'Four Factors - Road'!$B:$O,14,FALSE)/100</f>
        <v>0.23800000000000002</v>
      </c>
      <c r="P102" s="17">
        <f>VLOOKUP($C102,'Advanced - Road'!B:T,18,FALSE)</f>
        <v>104.8</v>
      </c>
      <c r="Q102" s="17">
        <f>(P102+'Advanced - Road'!$S$33)/2</f>
        <v>101.83026345933563</v>
      </c>
      <c r="R102" s="31">
        <f t="shared" ref="R102" si="727">AVERAGE(H102,L103)</f>
        <v>0.50649999999999995</v>
      </c>
      <c r="S102" s="31">
        <f t="shared" ref="S102" si="728">AVERAGE(I102,M103)</f>
        <v>0.27400000000000002</v>
      </c>
      <c r="T102" s="31">
        <f t="shared" ref="T102" si="729">AVERAGE(J102,N103)</f>
        <v>0.14799999999999999</v>
      </c>
      <c r="U102" s="31">
        <f t="shared" ref="U102" si="730">AVERAGE(K102,O103)</f>
        <v>0.20299999999999999</v>
      </c>
      <c r="V102" s="17">
        <f>Q102*Q103/'Advanced - Home'!$S$33</f>
        <v>102.93566061173755</v>
      </c>
      <c r="W102" s="17">
        <f t="shared" ref="W102" si="731">AVERAGE(V102:V103)</f>
        <v>102.93217198454307</v>
      </c>
      <c r="X102" s="17">
        <f t="shared" si="650"/>
        <v>0</v>
      </c>
      <c r="Y102" s="19">
        <f>ROUND(Regression!$B$17+Regression!$B$18*Games!R102+Regression!$B$19*Games!T102+Regression!$B$20*Games!U102+Regression!$B$21*Games!S102+Regression!$B$22*Games!W102,0)</f>
        <v>108</v>
      </c>
      <c r="Z102" s="19">
        <f t="shared" ref="Z102" si="732">Y103-Y102</f>
        <v>7</v>
      </c>
      <c r="AA102" s="19">
        <f t="shared" ref="AA102" si="733">Y102+Y103</f>
        <v>223</v>
      </c>
      <c r="AB102" s="4">
        <f t="shared" ref="AB102" si="734">D102-Z102</f>
        <v>-7</v>
      </c>
      <c r="AC102" s="4">
        <f t="shared" ref="AC102" si="735">AA102-E102</f>
        <v>223</v>
      </c>
      <c r="AD102" s="4">
        <f t="shared" si="655"/>
        <v>108</v>
      </c>
    </row>
    <row r="103" spans="1:30" x14ac:dyDescent="0.3">
      <c r="A103" t="s">
        <v>134</v>
      </c>
      <c r="B103" s="8" t="s">
        <v>73</v>
      </c>
      <c r="C103" t="str">
        <f>VLOOKUP(B103,'Team Lookup'!A:B,2,FALSE)</f>
        <v>Oklahoma City Thunder</v>
      </c>
      <c r="D103" s="9">
        <f t="shared" ref="D103" si="736">D102*-1</f>
        <v>0</v>
      </c>
      <c r="E103" s="9">
        <f t="shared" ref="E103" si="737">E102</f>
        <v>0</v>
      </c>
      <c r="F103" t="str">
        <f>B102</f>
        <v>BRK</v>
      </c>
      <c r="G103" t="str">
        <f t="shared" ref="G103" si="738">C102</f>
        <v>Brooklyn Nets</v>
      </c>
      <c r="H103" s="31">
        <f>VLOOKUP($C103,'Four Factors - Home'!$B:$O,7,FALSE)/100</f>
        <v>0.51700000000000002</v>
      </c>
      <c r="I103" s="31">
        <f>VLOOKUP($C103,'Four Factors - Home'!$B:$O,8,FALSE)</f>
        <v>0.29799999999999999</v>
      </c>
      <c r="J103" s="31">
        <f>VLOOKUP($C103,'Four Factors - Home'!$B:$O,9,FALSE)/100</f>
        <v>0.14800000000000002</v>
      </c>
      <c r="K103" s="31">
        <f>VLOOKUP($C103,'Four Factors - Home'!$B:$O,10,FALSE)/100</f>
        <v>0.26600000000000001</v>
      </c>
      <c r="L103" s="31">
        <f>VLOOKUP($C103,'Four Factors - Home'!$B:$O,11,FALSE)/100</f>
        <v>0.496</v>
      </c>
      <c r="M103" s="31">
        <f>VLOOKUP($C103,'Four Factors - Home'!$B:$O,12,FALSE)</f>
        <v>0.26500000000000001</v>
      </c>
      <c r="N103" s="31">
        <f>VLOOKUP($C103,'Four Factors - Home'!$B:$O,13,FALSE)/100</f>
        <v>0.13699999999999998</v>
      </c>
      <c r="O103" s="31">
        <f>VLOOKUP($C103,'Four Factors - Home'!$B:$O,14,FALSE)/100</f>
        <v>0.22399999999999998</v>
      </c>
      <c r="P103" s="17">
        <f>VLOOKUP($C103,'Advanced - Home'!B:T,18,FALSE)</f>
        <v>101</v>
      </c>
      <c r="Q103" s="17">
        <f>(P103+'Advanced - Home'!$S$33)/2</f>
        <v>99.926912943871713</v>
      </c>
      <c r="R103" s="31">
        <f t="shared" ref="R103" si="739">AVERAGE(H103,L102)</f>
        <v>0.52350000000000008</v>
      </c>
      <c r="S103" s="31">
        <f t="shared" ref="S103" si="740">AVERAGE(I103,M102)</f>
        <v>0.28400000000000003</v>
      </c>
      <c r="T103" s="31">
        <f t="shared" ref="T103" si="741">AVERAGE(J103,N102)</f>
        <v>0.13400000000000001</v>
      </c>
      <c r="U103" s="31">
        <f t="shared" ref="U103" si="742">AVERAGE(K103,O102)</f>
        <v>0.252</v>
      </c>
      <c r="V103" s="17">
        <f>Q103*Q102/'Advanced - Road'!$S$33</f>
        <v>102.9286833573486</v>
      </c>
      <c r="W103" s="17">
        <f t="shared" ref="W103" si="743">W102</f>
        <v>102.93217198454307</v>
      </c>
      <c r="X103" s="17">
        <f t="shared" si="650"/>
        <v>0</v>
      </c>
      <c r="Y103" s="19">
        <f>ROUND(Regression!$B$17+Regression!$B$18*Games!R103+Regression!$B$19*Games!T103+Regression!$B$20*Games!U103+Regression!$B$21*Games!S103+Regression!$B$22*Games!W103,0)</f>
        <v>115</v>
      </c>
      <c r="Z103" s="19">
        <f t="shared" ref="Z103" si="744">-Z102</f>
        <v>-7</v>
      </c>
      <c r="AA103" s="19">
        <f t="shared" ref="AA103" si="745">AA102</f>
        <v>223</v>
      </c>
      <c r="AB103" s="4"/>
      <c r="AC103" s="4"/>
      <c r="AD103" s="4">
        <f t="shared" si="655"/>
        <v>115</v>
      </c>
    </row>
    <row r="104" spans="1:30" x14ac:dyDescent="0.3">
      <c r="A104" s="11" t="s">
        <v>133</v>
      </c>
      <c r="B104" s="14" t="s">
        <v>57</v>
      </c>
      <c r="C104" s="11" t="str">
        <f>VLOOKUP(B104,'Team Lookup'!A:B,2,FALSE)</f>
        <v>Brooklyn Nets</v>
      </c>
      <c r="D104" s="12"/>
      <c r="E104" s="12"/>
      <c r="F104" s="13" t="str">
        <f>B105</f>
        <v>ORL</v>
      </c>
      <c r="G104" s="11" t="str">
        <f t="shared" ref="G104" si="746">C105</f>
        <v>Orlando Magic</v>
      </c>
      <c r="H104" s="32">
        <f>VLOOKUP($C104,'Four Factors - Road'!$B:$O,7,FALSE)/100</f>
        <v>0.51700000000000002</v>
      </c>
      <c r="I104" s="32">
        <f>VLOOKUP($C104,'Four Factors - Road'!$B:$O,8,FALSE)</f>
        <v>0.28299999999999997</v>
      </c>
      <c r="J104" s="32">
        <f>VLOOKUP($C104,'Four Factors - Road'!$B:$O,9,FALSE)/100</f>
        <v>0.159</v>
      </c>
      <c r="K104" s="32">
        <f>VLOOKUP($C104,'Four Factors - Road'!$B:$O,10,FALSE)/100</f>
        <v>0.182</v>
      </c>
      <c r="L104" s="32">
        <f>VLOOKUP($C104,'Four Factors - Road'!$B:$O,11,FALSE)/100</f>
        <v>0.53</v>
      </c>
      <c r="M104" s="32">
        <f>VLOOKUP($C104,'Four Factors - Road'!$B:$O,12,FALSE)</f>
        <v>0.27</v>
      </c>
      <c r="N104" s="32">
        <f>VLOOKUP($C104,'Four Factors - Road'!$B:$O,13,FALSE)/100</f>
        <v>0.12</v>
      </c>
      <c r="O104" s="32">
        <f>VLOOKUP($C104,'Four Factors - Road'!$B:$O,14,FALSE)/100</f>
        <v>0.23800000000000002</v>
      </c>
      <c r="P104" s="21">
        <f>VLOOKUP($C104,'Advanced - Road'!B:T,18,FALSE)</f>
        <v>104.8</v>
      </c>
      <c r="Q104" s="21">
        <f>(P104+'Advanced - Road'!$S$33)/2</f>
        <v>101.83026345933563</v>
      </c>
      <c r="R104" s="32">
        <f t="shared" ref="R104" si="747">AVERAGE(H104,L105)</f>
        <v>0.51500000000000001</v>
      </c>
      <c r="S104" s="32">
        <f t="shared" ref="S104" si="748">AVERAGE(I104,M105)</f>
        <v>0.27600000000000002</v>
      </c>
      <c r="T104" s="32">
        <f t="shared" ref="T104" si="749">AVERAGE(J104,N105)</f>
        <v>0.15049999999999999</v>
      </c>
      <c r="U104" s="32">
        <f t="shared" ref="U104" si="750">AVERAGE(K104,O105)</f>
        <v>0.20350000000000001</v>
      </c>
      <c r="V104" s="21">
        <f>Q104*Q105/'Advanced - Home'!$S$33</f>
        <v>101.15872175388468</v>
      </c>
      <c r="W104" s="21">
        <f t="shared" ref="W104" si="751">AVERAGE(V104:V105)</f>
        <v>101.1552933495244</v>
      </c>
      <c r="X104" s="21">
        <f t="shared" si="650"/>
        <v>0</v>
      </c>
      <c r="Y104" s="23">
        <f>ROUND(Regression!$B$17+Regression!$B$18*Games!R104+Regression!$B$19*Games!T104+Regression!$B$20*Games!U104+Regression!$B$21*Games!S104+Regression!$B$22*Games!W104,0)</f>
        <v>108</v>
      </c>
      <c r="Z104" s="23">
        <f t="shared" ref="Z104" si="752">Y105-Y104</f>
        <v>2</v>
      </c>
      <c r="AA104" s="23">
        <f t="shared" ref="AA104" si="753">Y104+Y105</f>
        <v>218</v>
      </c>
      <c r="AB104" s="22">
        <f t="shared" ref="AB104" si="754">D104-Z104</f>
        <v>-2</v>
      </c>
      <c r="AC104" s="22">
        <f t="shared" ref="AC104" si="755">AA104-E104</f>
        <v>218</v>
      </c>
      <c r="AD104" s="22">
        <f t="shared" si="655"/>
        <v>108</v>
      </c>
    </row>
    <row r="105" spans="1:30" x14ac:dyDescent="0.3">
      <c r="A105" s="11" t="s">
        <v>134</v>
      </c>
      <c r="B105" s="14" t="s">
        <v>74</v>
      </c>
      <c r="C105" s="11" t="str">
        <f>VLOOKUP(B105,'Team Lookup'!A:B,2,FALSE)</f>
        <v>Orlando Magic</v>
      </c>
      <c r="D105" s="15">
        <f t="shared" ref="D105" si="756">D104*-1</f>
        <v>0</v>
      </c>
      <c r="E105" s="15">
        <f t="shared" ref="E105" si="757">E104</f>
        <v>0</v>
      </c>
      <c r="F105" s="11" t="str">
        <f>B104</f>
        <v>BRK</v>
      </c>
      <c r="G105" s="11" t="str">
        <f t="shared" ref="G105" si="758">C104</f>
        <v>Brooklyn Nets</v>
      </c>
      <c r="H105" s="32">
        <f>VLOOKUP($C105,'Four Factors - Home'!$B:$O,7,FALSE)/100</f>
        <v>0.47799999999999998</v>
      </c>
      <c r="I105" s="32">
        <f>VLOOKUP($C105,'Four Factors - Home'!$B:$O,8,FALSE)</f>
        <v>0.26</v>
      </c>
      <c r="J105" s="32">
        <f>VLOOKUP($C105,'Four Factors - Home'!$B:$O,9,FALSE)/100</f>
        <v>0.13500000000000001</v>
      </c>
      <c r="K105" s="32">
        <f>VLOOKUP($C105,'Four Factors - Home'!$B:$O,10,FALSE)/100</f>
        <v>0.23</v>
      </c>
      <c r="L105" s="32">
        <f>VLOOKUP($C105,'Four Factors - Home'!$B:$O,11,FALSE)/100</f>
        <v>0.51300000000000001</v>
      </c>
      <c r="M105" s="32">
        <f>VLOOKUP($C105,'Four Factors - Home'!$B:$O,12,FALSE)</f>
        <v>0.26900000000000002</v>
      </c>
      <c r="N105" s="32">
        <f>VLOOKUP($C105,'Four Factors - Home'!$B:$O,13,FALSE)/100</f>
        <v>0.14199999999999999</v>
      </c>
      <c r="O105" s="32">
        <f>VLOOKUP($C105,'Four Factors - Home'!$B:$O,14,FALSE)/100</f>
        <v>0.22500000000000001</v>
      </c>
      <c r="P105" s="21">
        <f>VLOOKUP($C105,'Advanced - Home'!B:T,18,FALSE)</f>
        <v>97.55</v>
      </c>
      <c r="Q105" s="21">
        <f>(P105+'Advanced - Home'!$S$33)/2</f>
        <v>98.201912943871704</v>
      </c>
      <c r="R105" s="32">
        <f t="shared" ref="R105" si="759">AVERAGE(H105,L104)</f>
        <v>0.504</v>
      </c>
      <c r="S105" s="32">
        <f t="shared" ref="S105" si="760">AVERAGE(I105,M104)</f>
        <v>0.26500000000000001</v>
      </c>
      <c r="T105" s="32">
        <f t="shared" ref="T105" si="761">AVERAGE(J105,N104)</f>
        <v>0.1275</v>
      </c>
      <c r="U105" s="32">
        <f t="shared" ref="U105" si="762">AVERAGE(K105,O104)</f>
        <v>0.23400000000000001</v>
      </c>
      <c r="V105" s="21">
        <f>Q105*Q104/'Advanced - Road'!$S$33</f>
        <v>101.15186494516412</v>
      </c>
      <c r="W105" s="21">
        <f t="shared" ref="W105" si="763">W104</f>
        <v>101.1552933495244</v>
      </c>
      <c r="X105" s="21">
        <f t="shared" si="650"/>
        <v>0</v>
      </c>
      <c r="Y105" s="23">
        <f>ROUND(Regression!$B$17+Regression!$B$18*Games!R105+Regression!$B$19*Games!T105+Regression!$B$20*Games!U105+Regression!$B$21*Games!S105+Regression!$B$22*Games!W105,0)</f>
        <v>110</v>
      </c>
      <c r="Z105" s="23">
        <f t="shared" ref="Z105" si="764">-Z104</f>
        <v>-2</v>
      </c>
      <c r="AA105" s="23">
        <f t="shared" ref="AA105" si="765">AA104</f>
        <v>218</v>
      </c>
      <c r="AB105" s="22"/>
      <c r="AC105" s="22"/>
      <c r="AD105" s="22">
        <f t="shared" si="655"/>
        <v>110</v>
      </c>
    </row>
    <row r="106" spans="1:30" x14ac:dyDescent="0.3">
      <c r="A106" t="s">
        <v>133</v>
      </c>
      <c r="B106" s="8" t="s">
        <v>57</v>
      </c>
      <c r="C106" t="str">
        <f>VLOOKUP(B106,'Team Lookup'!A:B,2,FALSE)</f>
        <v>Brooklyn Nets</v>
      </c>
      <c r="D106" s="6"/>
      <c r="E106" s="6"/>
      <c r="F106" s="7" t="str">
        <f>B107</f>
        <v>PHI</v>
      </c>
      <c r="G106" t="str">
        <f t="shared" ref="G106" si="766">C107</f>
        <v>Philadelphia 76ers</v>
      </c>
      <c r="H106" s="31">
        <f>VLOOKUP($C106,'Four Factors - Road'!$B:$O,7,FALSE)/100</f>
        <v>0.51700000000000002</v>
      </c>
      <c r="I106" s="31">
        <f>VLOOKUP($C106,'Four Factors - Road'!$B:$O,8,FALSE)</f>
        <v>0.28299999999999997</v>
      </c>
      <c r="J106" s="31">
        <f>VLOOKUP($C106,'Four Factors - Road'!$B:$O,9,FALSE)/100</f>
        <v>0.159</v>
      </c>
      <c r="K106" s="31">
        <f>VLOOKUP($C106,'Four Factors - Road'!$B:$O,10,FALSE)/100</f>
        <v>0.182</v>
      </c>
      <c r="L106" s="31">
        <f>VLOOKUP($C106,'Four Factors - Road'!$B:$O,11,FALSE)/100</f>
        <v>0.53</v>
      </c>
      <c r="M106" s="31">
        <f>VLOOKUP($C106,'Four Factors - Road'!$B:$O,12,FALSE)</f>
        <v>0.27</v>
      </c>
      <c r="N106" s="31">
        <f>VLOOKUP($C106,'Four Factors - Road'!$B:$O,13,FALSE)/100</f>
        <v>0.12</v>
      </c>
      <c r="O106" s="31">
        <f>VLOOKUP($C106,'Four Factors - Road'!$B:$O,14,FALSE)/100</f>
        <v>0.23800000000000002</v>
      </c>
      <c r="P106" s="17">
        <f>VLOOKUP($C106,'Advanced - Road'!B:T,18,FALSE)</f>
        <v>104.8</v>
      </c>
      <c r="Q106" s="17">
        <f>(P106+'Advanced - Road'!$S$33)/2</f>
        <v>101.83026345933563</v>
      </c>
      <c r="R106" s="31">
        <f t="shared" ref="R106" si="767">AVERAGE(H106,L107)</f>
        <v>0.50550000000000006</v>
      </c>
      <c r="S106" s="31">
        <f t="shared" ref="S106" si="768">AVERAGE(I106,M107)</f>
        <v>0.29749999999999999</v>
      </c>
      <c r="T106" s="31">
        <f t="shared" ref="T106" si="769">AVERAGE(J106,N107)</f>
        <v>0.1525</v>
      </c>
      <c r="U106" s="31">
        <f t="shared" ref="U106" si="770">AVERAGE(K106,O107)</f>
        <v>0.20849999999999999</v>
      </c>
      <c r="V106" s="17">
        <f>Q106*Q107/'Advanced - Home'!$S$33</f>
        <v>102.64207940913577</v>
      </c>
      <c r="W106" s="17">
        <f t="shared" ref="W106" si="771">AVERAGE(V106:V107)</f>
        <v>102.63860073180086</v>
      </c>
      <c r="X106" s="17">
        <f t="shared" si="650"/>
        <v>0</v>
      </c>
      <c r="Y106" s="19">
        <f>ROUND(Regression!$B$17+Regression!$B$18*Games!R106+Regression!$B$19*Games!T106+Regression!$B$20*Games!U106+Regression!$B$21*Games!S106+Regression!$B$22*Games!W106,0)</f>
        <v>108</v>
      </c>
      <c r="Z106" s="19">
        <f t="shared" ref="Z106" si="772">Y107-Y106</f>
        <v>3</v>
      </c>
      <c r="AA106" s="19">
        <f t="shared" ref="AA106" si="773">Y106+Y107</f>
        <v>219</v>
      </c>
      <c r="AB106" s="4">
        <f t="shared" ref="AB106" si="774">D106-Z106</f>
        <v>-3</v>
      </c>
      <c r="AC106" s="4">
        <f t="shared" ref="AC106" si="775">AA106-E106</f>
        <v>219</v>
      </c>
      <c r="AD106" s="4">
        <f t="shared" si="655"/>
        <v>108</v>
      </c>
    </row>
    <row r="107" spans="1:30" x14ac:dyDescent="0.3">
      <c r="A107" t="s">
        <v>134</v>
      </c>
      <c r="B107" s="8" t="s">
        <v>75</v>
      </c>
      <c r="C107" t="str">
        <f>VLOOKUP(B107,'Team Lookup'!A:B,2,FALSE)</f>
        <v>Philadelphia 76ers</v>
      </c>
      <c r="D107" s="9">
        <f t="shared" ref="D107" si="776">D106*-1</f>
        <v>0</v>
      </c>
      <c r="E107" s="9">
        <f t="shared" ref="E107" si="777">E106</f>
        <v>0</v>
      </c>
      <c r="F107" t="str">
        <f>B106</f>
        <v>BRK</v>
      </c>
      <c r="G107" t="str">
        <f t="shared" ref="G107" si="778">C106</f>
        <v>Brooklyn Nets</v>
      </c>
      <c r="H107" s="31">
        <f>VLOOKUP($C107,'Four Factors - Home'!$B:$O,7,FALSE)/100</f>
        <v>0.504</v>
      </c>
      <c r="I107" s="31">
        <f>VLOOKUP($C107,'Four Factors - Home'!$B:$O,8,FALSE)</f>
        <v>0.27</v>
      </c>
      <c r="J107" s="31">
        <f>VLOOKUP($C107,'Four Factors - Home'!$B:$O,9,FALSE)/100</f>
        <v>0.16300000000000001</v>
      </c>
      <c r="K107" s="31">
        <f>VLOOKUP($C107,'Four Factors - Home'!$B:$O,10,FALSE)/100</f>
        <v>0.21199999999999999</v>
      </c>
      <c r="L107" s="31">
        <f>VLOOKUP($C107,'Four Factors - Home'!$B:$O,11,FALSE)/100</f>
        <v>0.49399999999999999</v>
      </c>
      <c r="M107" s="31">
        <f>VLOOKUP($C107,'Four Factors - Home'!$B:$O,12,FALSE)</f>
        <v>0.312</v>
      </c>
      <c r="N107" s="31">
        <f>VLOOKUP($C107,'Four Factors - Home'!$B:$O,13,FALSE)/100</f>
        <v>0.14599999999999999</v>
      </c>
      <c r="O107" s="31">
        <f>VLOOKUP($C107,'Four Factors - Home'!$B:$O,14,FALSE)/100</f>
        <v>0.23499999999999999</v>
      </c>
      <c r="P107" s="17">
        <f>VLOOKUP($C107,'Advanced - Home'!B:T,18,FALSE)</f>
        <v>100.43</v>
      </c>
      <c r="Q107" s="17">
        <f>(P107+'Advanced - Home'!$S$33)/2</f>
        <v>99.641912943871716</v>
      </c>
      <c r="R107" s="31">
        <f t="shared" ref="R107" si="779">AVERAGE(H107,L106)</f>
        <v>0.51700000000000002</v>
      </c>
      <c r="S107" s="31">
        <f t="shared" ref="S107" si="780">AVERAGE(I107,M106)</f>
        <v>0.27</v>
      </c>
      <c r="T107" s="31">
        <f t="shared" ref="T107" si="781">AVERAGE(J107,N106)</f>
        <v>0.14150000000000001</v>
      </c>
      <c r="U107" s="31">
        <f t="shared" ref="U107" si="782">AVERAGE(K107,O106)</f>
        <v>0.22500000000000001</v>
      </c>
      <c r="V107" s="17">
        <f>Q107*Q106/'Advanced - Road'!$S$33</f>
        <v>102.63512205446595</v>
      </c>
      <c r="W107" s="17">
        <f t="shared" ref="W107" si="783">W106</f>
        <v>102.63860073180086</v>
      </c>
      <c r="X107" s="17">
        <f t="shared" si="650"/>
        <v>0</v>
      </c>
      <c r="Y107" s="19">
        <f>ROUND(Regression!$B$17+Regression!$B$18*Games!R107+Regression!$B$19*Games!T107+Regression!$B$20*Games!U107+Regression!$B$21*Games!S107+Regression!$B$22*Games!W107,0)</f>
        <v>111</v>
      </c>
      <c r="Z107" s="19">
        <f t="shared" ref="Z107" si="784">-Z106</f>
        <v>-3</v>
      </c>
      <c r="AA107" s="19">
        <f t="shared" ref="AA107" si="785">AA106</f>
        <v>219</v>
      </c>
      <c r="AB107" s="4"/>
      <c r="AC107" s="4"/>
      <c r="AD107" s="4">
        <f t="shared" si="655"/>
        <v>111</v>
      </c>
    </row>
    <row r="108" spans="1:30" x14ac:dyDescent="0.3">
      <c r="A108" s="11" t="s">
        <v>133</v>
      </c>
      <c r="B108" s="14" t="s">
        <v>57</v>
      </c>
      <c r="C108" s="11" t="str">
        <f>VLOOKUP(B108,'Team Lookup'!A:B,2,FALSE)</f>
        <v>Brooklyn Nets</v>
      </c>
      <c r="D108" s="12"/>
      <c r="E108" s="12"/>
      <c r="F108" s="13" t="str">
        <f>B109</f>
        <v>PHO</v>
      </c>
      <c r="G108" s="11" t="str">
        <f t="shared" ref="G108" si="786">C109</f>
        <v>Phoenix Suns</v>
      </c>
      <c r="H108" s="32">
        <f>VLOOKUP($C108,'Four Factors - Road'!$B:$O,7,FALSE)/100</f>
        <v>0.51700000000000002</v>
      </c>
      <c r="I108" s="32">
        <f>VLOOKUP($C108,'Four Factors - Road'!$B:$O,8,FALSE)</f>
        <v>0.28299999999999997</v>
      </c>
      <c r="J108" s="32">
        <f>VLOOKUP($C108,'Four Factors - Road'!$B:$O,9,FALSE)/100</f>
        <v>0.159</v>
      </c>
      <c r="K108" s="32">
        <f>VLOOKUP($C108,'Four Factors - Road'!$B:$O,10,FALSE)/100</f>
        <v>0.182</v>
      </c>
      <c r="L108" s="32">
        <f>VLOOKUP($C108,'Four Factors - Road'!$B:$O,11,FALSE)/100</f>
        <v>0.53</v>
      </c>
      <c r="M108" s="32">
        <f>VLOOKUP($C108,'Four Factors - Road'!$B:$O,12,FALSE)</f>
        <v>0.27</v>
      </c>
      <c r="N108" s="32">
        <f>VLOOKUP($C108,'Four Factors - Road'!$B:$O,13,FALSE)/100</f>
        <v>0.12</v>
      </c>
      <c r="O108" s="32">
        <f>VLOOKUP($C108,'Four Factors - Road'!$B:$O,14,FALSE)/100</f>
        <v>0.23800000000000002</v>
      </c>
      <c r="P108" s="21">
        <f>VLOOKUP($C108,'Advanced - Road'!B:T,18,FALSE)</f>
        <v>104.8</v>
      </c>
      <c r="Q108" s="21">
        <f>(P108+'Advanced - Road'!$S$33)/2</f>
        <v>101.83026345933563</v>
      </c>
      <c r="R108" s="32">
        <f t="shared" ref="R108" si="787">AVERAGE(H108,L109)</f>
        <v>0.51849999999999996</v>
      </c>
      <c r="S108" s="32">
        <f t="shared" ref="S108" si="788">AVERAGE(I108,M109)</f>
        <v>0.30599999999999999</v>
      </c>
      <c r="T108" s="32">
        <f t="shared" ref="T108" si="789">AVERAGE(J108,N109)</f>
        <v>0.1525</v>
      </c>
      <c r="U108" s="32">
        <f t="shared" ref="U108" si="790">AVERAGE(K108,O109)</f>
        <v>0.20200000000000001</v>
      </c>
      <c r="V108" s="21">
        <f>Q108*Q109/'Advanced - Home'!$S$33</f>
        <v>103.203489077269</v>
      </c>
      <c r="W108" s="21">
        <f t="shared" ref="W108" si="791">AVERAGE(V108:V109)</f>
        <v>103.19999137300965</v>
      </c>
      <c r="X108" s="21">
        <f t="shared" si="650"/>
        <v>0</v>
      </c>
      <c r="Y108" s="23">
        <f>ROUND(Regression!$B$17+Regression!$B$18*Games!R108+Regression!$B$19*Games!T108+Regression!$B$20*Games!U108+Regression!$B$21*Games!S108+Regression!$B$22*Games!W108,0)</f>
        <v>111</v>
      </c>
      <c r="Z108" s="23">
        <f t="shared" ref="Z108" si="792">Y109-Y108</f>
        <v>3</v>
      </c>
      <c r="AA108" s="23">
        <f t="shared" ref="AA108" si="793">Y108+Y109</f>
        <v>225</v>
      </c>
      <c r="AB108" s="22">
        <f t="shared" ref="AB108" si="794">D108-Z108</f>
        <v>-3</v>
      </c>
      <c r="AC108" s="22">
        <f t="shared" ref="AC108" si="795">AA108-E108</f>
        <v>225</v>
      </c>
      <c r="AD108" s="22">
        <f t="shared" si="655"/>
        <v>111</v>
      </c>
    </row>
    <row r="109" spans="1:30" x14ac:dyDescent="0.3">
      <c r="A109" s="11" t="s">
        <v>134</v>
      </c>
      <c r="B109" s="14" t="s">
        <v>76</v>
      </c>
      <c r="C109" s="11" t="str">
        <f>VLOOKUP(B109,'Team Lookup'!A:B,2,FALSE)</f>
        <v>Phoenix Suns</v>
      </c>
      <c r="D109" s="15">
        <f t="shared" ref="D109" si="796">D108*-1</f>
        <v>0</v>
      </c>
      <c r="E109" s="15">
        <f t="shared" ref="E109" si="797">E108</f>
        <v>0</v>
      </c>
      <c r="F109" s="11" t="str">
        <f>B108</f>
        <v>BRK</v>
      </c>
      <c r="G109" s="11" t="str">
        <f t="shared" ref="G109" si="798">C108</f>
        <v>Brooklyn Nets</v>
      </c>
      <c r="H109" s="32">
        <f>VLOOKUP($C109,'Four Factors - Home'!$B:$O,7,FALSE)/100</f>
        <v>0.496</v>
      </c>
      <c r="I109" s="32">
        <f>VLOOKUP($C109,'Four Factors - Home'!$B:$O,8,FALSE)</f>
        <v>0.30099999999999999</v>
      </c>
      <c r="J109" s="32">
        <f>VLOOKUP($C109,'Four Factors - Home'!$B:$O,9,FALSE)/100</f>
        <v>0.152</v>
      </c>
      <c r="K109" s="32">
        <f>VLOOKUP($C109,'Four Factors - Home'!$B:$O,10,FALSE)/100</f>
        <v>0.27500000000000002</v>
      </c>
      <c r="L109" s="32">
        <f>VLOOKUP($C109,'Four Factors - Home'!$B:$O,11,FALSE)/100</f>
        <v>0.52</v>
      </c>
      <c r="M109" s="32">
        <f>VLOOKUP($C109,'Four Factors - Home'!$B:$O,12,FALSE)</f>
        <v>0.32900000000000001</v>
      </c>
      <c r="N109" s="32">
        <f>VLOOKUP($C109,'Four Factors - Home'!$B:$O,13,FALSE)/100</f>
        <v>0.14599999999999999</v>
      </c>
      <c r="O109" s="32">
        <f>VLOOKUP($C109,'Four Factors - Home'!$B:$O,14,FALSE)/100</f>
        <v>0.222</v>
      </c>
      <c r="P109" s="21">
        <f>VLOOKUP($C109,'Advanced - Home'!B:T,18,FALSE)</f>
        <v>101.52</v>
      </c>
      <c r="Q109" s="21">
        <f>(P109+'Advanced - Home'!$S$33)/2</f>
        <v>100.1869129438717</v>
      </c>
      <c r="R109" s="32">
        <f t="shared" ref="R109" si="799">AVERAGE(H109,L108)</f>
        <v>0.51300000000000001</v>
      </c>
      <c r="S109" s="32">
        <f t="shared" ref="S109" si="800">AVERAGE(I109,M108)</f>
        <v>0.28549999999999998</v>
      </c>
      <c r="T109" s="32">
        <f t="shared" ref="T109" si="801">AVERAGE(J109,N108)</f>
        <v>0.13600000000000001</v>
      </c>
      <c r="U109" s="32">
        <f t="shared" ref="U109" si="802">AVERAGE(K109,O108)</f>
        <v>0.25650000000000001</v>
      </c>
      <c r="V109" s="21">
        <f>Q109*Q108/'Advanced - Road'!$S$33</f>
        <v>103.19649366875031</v>
      </c>
      <c r="W109" s="21">
        <f t="shared" ref="W109" si="803">W108</f>
        <v>103.19999137300965</v>
      </c>
      <c r="X109" s="21">
        <f t="shared" si="650"/>
        <v>0</v>
      </c>
      <c r="Y109" s="23">
        <f>ROUND(Regression!$B$17+Regression!$B$18*Games!R109+Regression!$B$19*Games!T109+Regression!$B$20*Games!U109+Regression!$B$21*Games!S109+Regression!$B$22*Games!W109,0)</f>
        <v>114</v>
      </c>
      <c r="Z109" s="23">
        <f t="shared" ref="Z109" si="804">-Z108</f>
        <v>-3</v>
      </c>
      <c r="AA109" s="23">
        <f t="shared" ref="AA109" si="805">AA108</f>
        <v>225</v>
      </c>
      <c r="AB109" s="22"/>
      <c r="AC109" s="22"/>
      <c r="AD109" s="22">
        <f t="shared" si="655"/>
        <v>114</v>
      </c>
    </row>
    <row r="110" spans="1:30" x14ac:dyDescent="0.3">
      <c r="A110" t="s">
        <v>133</v>
      </c>
      <c r="B110" s="8" t="s">
        <v>57</v>
      </c>
      <c r="C110" t="str">
        <f>VLOOKUP(B110,'Team Lookup'!A:B,2,FALSE)</f>
        <v>Brooklyn Nets</v>
      </c>
      <c r="D110" s="6"/>
      <c r="E110" s="6"/>
      <c r="F110" s="7" t="str">
        <f>B111</f>
        <v>POR</v>
      </c>
      <c r="G110" t="str">
        <f t="shared" ref="G110" si="806">C111</f>
        <v>Portland Trail Blazers</v>
      </c>
      <c r="H110" s="31">
        <f>VLOOKUP($C110,'Four Factors - Road'!$B:$O,7,FALSE)/100</f>
        <v>0.51700000000000002</v>
      </c>
      <c r="I110" s="31">
        <f>VLOOKUP($C110,'Four Factors - Road'!$B:$O,8,FALSE)</f>
        <v>0.28299999999999997</v>
      </c>
      <c r="J110" s="31">
        <f>VLOOKUP($C110,'Four Factors - Road'!$B:$O,9,FALSE)/100</f>
        <v>0.159</v>
      </c>
      <c r="K110" s="31">
        <f>VLOOKUP($C110,'Four Factors - Road'!$B:$O,10,FALSE)/100</f>
        <v>0.182</v>
      </c>
      <c r="L110" s="31">
        <f>VLOOKUP($C110,'Four Factors - Road'!$B:$O,11,FALSE)/100</f>
        <v>0.53</v>
      </c>
      <c r="M110" s="31">
        <f>VLOOKUP($C110,'Four Factors - Road'!$B:$O,12,FALSE)</f>
        <v>0.27</v>
      </c>
      <c r="N110" s="31">
        <f>VLOOKUP($C110,'Four Factors - Road'!$B:$O,13,FALSE)/100</f>
        <v>0.12</v>
      </c>
      <c r="O110" s="31">
        <f>VLOOKUP($C110,'Four Factors - Road'!$B:$O,14,FALSE)/100</f>
        <v>0.23800000000000002</v>
      </c>
      <c r="P110" s="17">
        <f>VLOOKUP($C110,'Advanced - Road'!B:T,18,FALSE)</f>
        <v>104.8</v>
      </c>
      <c r="Q110" s="17">
        <f>(P110+'Advanced - Road'!$S$33)/2</f>
        <v>101.83026345933563</v>
      </c>
      <c r="R110" s="31">
        <f t="shared" ref="R110" si="807">AVERAGE(H110,L111)</f>
        <v>0.51</v>
      </c>
      <c r="S110" s="31">
        <f t="shared" ref="S110" si="808">AVERAGE(I110,M111)</f>
        <v>0.30299999999999999</v>
      </c>
      <c r="T110" s="31">
        <f t="shared" ref="T110" si="809">AVERAGE(J110,N111)</f>
        <v>0.14400000000000002</v>
      </c>
      <c r="U110" s="31">
        <f t="shared" ref="U110" si="810">AVERAGE(K110,O111)</f>
        <v>0.20549999999999999</v>
      </c>
      <c r="V110" s="17">
        <f>Q110*Q111/'Advanced - Home'!$S$33</f>
        <v>101.92615331858056</v>
      </c>
      <c r="W110" s="17">
        <f t="shared" ref="W110" si="811">AVERAGE(V110:V111)</f>
        <v>101.92269890493827</v>
      </c>
      <c r="X110" s="17">
        <f t="shared" si="650"/>
        <v>0</v>
      </c>
      <c r="Y110" s="19">
        <f>ROUND(Regression!$B$17+Regression!$B$18*Games!R110+Regression!$B$19*Games!T110+Regression!$B$20*Games!U110+Regression!$B$21*Games!S110+Regression!$B$22*Games!W110,0)</f>
        <v>109</v>
      </c>
      <c r="Z110" s="19">
        <f t="shared" ref="Z110" si="812">Y111-Y110</f>
        <v>5</v>
      </c>
      <c r="AA110" s="19">
        <f t="shared" ref="AA110" si="813">Y110+Y111</f>
        <v>223</v>
      </c>
      <c r="AB110" s="4">
        <f t="shared" ref="AB110" si="814">D110-Z110</f>
        <v>-5</v>
      </c>
      <c r="AC110" s="4">
        <f t="shared" ref="AC110" si="815">AA110-E110</f>
        <v>223</v>
      </c>
      <c r="AD110" s="4">
        <f t="shared" si="655"/>
        <v>109</v>
      </c>
    </row>
    <row r="111" spans="1:30" x14ac:dyDescent="0.3">
      <c r="A111" t="s">
        <v>134</v>
      </c>
      <c r="B111" s="8" t="s">
        <v>77</v>
      </c>
      <c r="C111" t="str">
        <f>VLOOKUP(B111,'Team Lookup'!A:B,2,FALSE)</f>
        <v>Portland Trail Blazers</v>
      </c>
      <c r="D111" s="9">
        <f t="shared" ref="D111" si="816">D110*-1</f>
        <v>0</v>
      </c>
      <c r="E111" s="9">
        <f t="shared" ref="E111" si="817">E110</f>
        <v>0</v>
      </c>
      <c r="F111" t="str">
        <f>B110</f>
        <v>BRK</v>
      </c>
      <c r="G111" t="str">
        <f t="shared" ref="G111" si="818">C110</f>
        <v>Brooklyn Nets</v>
      </c>
      <c r="H111" s="31">
        <f>VLOOKUP($C111,'Four Factors - Home'!$B:$O,7,FALSE)/100</f>
        <v>0.52500000000000002</v>
      </c>
      <c r="I111" s="31">
        <f>VLOOKUP($C111,'Four Factors - Home'!$B:$O,8,FALSE)</f>
        <v>0.26100000000000001</v>
      </c>
      <c r="J111" s="31">
        <f>VLOOKUP($C111,'Four Factors - Home'!$B:$O,9,FALSE)/100</f>
        <v>0.13500000000000001</v>
      </c>
      <c r="K111" s="31">
        <f>VLOOKUP($C111,'Four Factors - Home'!$B:$O,10,FALSE)/100</f>
        <v>0.23</v>
      </c>
      <c r="L111" s="31">
        <f>VLOOKUP($C111,'Four Factors - Home'!$B:$O,11,FALSE)/100</f>
        <v>0.503</v>
      </c>
      <c r="M111" s="31">
        <f>VLOOKUP($C111,'Four Factors - Home'!$B:$O,12,FALSE)</f>
        <v>0.32300000000000001</v>
      </c>
      <c r="N111" s="31">
        <f>VLOOKUP($C111,'Four Factors - Home'!$B:$O,13,FALSE)/100</f>
        <v>0.129</v>
      </c>
      <c r="O111" s="31">
        <f>VLOOKUP($C111,'Four Factors - Home'!$B:$O,14,FALSE)/100</f>
        <v>0.22899999999999998</v>
      </c>
      <c r="P111" s="17">
        <f>VLOOKUP($C111,'Advanced - Home'!B:T,18,FALSE)</f>
        <v>99.04</v>
      </c>
      <c r="Q111" s="17">
        <f>(P111+'Advanced - Home'!$S$33)/2</f>
        <v>98.946912943871709</v>
      </c>
      <c r="R111" s="31">
        <f t="shared" ref="R111" si="819">AVERAGE(H111,L110)</f>
        <v>0.52750000000000008</v>
      </c>
      <c r="S111" s="31">
        <f t="shared" ref="S111" si="820">AVERAGE(I111,M110)</f>
        <v>0.26550000000000001</v>
      </c>
      <c r="T111" s="31">
        <f t="shared" ref="T111" si="821">AVERAGE(J111,N110)</f>
        <v>0.1275</v>
      </c>
      <c r="U111" s="31">
        <f t="shared" ref="U111" si="822">AVERAGE(K111,O110)</f>
        <v>0.23400000000000001</v>
      </c>
      <c r="V111" s="17">
        <f>Q111*Q110/'Advanced - Road'!$S$33</f>
        <v>101.91924449129597</v>
      </c>
      <c r="W111" s="17">
        <f t="shared" ref="W111" si="823">W110</f>
        <v>101.92269890493827</v>
      </c>
      <c r="X111" s="17">
        <f t="shared" si="650"/>
        <v>0</v>
      </c>
      <c r="Y111" s="19">
        <f>ROUND(Regression!$B$17+Regression!$B$18*Games!R111+Regression!$B$19*Games!T111+Regression!$B$20*Games!U111+Regression!$B$21*Games!S111+Regression!$B$22*Games!W111,0)</f>
        <v>114</v>
      </c>
      <c r="Z111" s="19">
        <f t="shared" ref="Z111" si="824">-Z110</f>
        <v>-5</v>
      </c>
      <c r="AA111" s="19">
        <f t="shared" ref="AA111" si="825">AA110</f>
        <v>223</v>
      </c>
      <c r="AB111" s="4"/>
      <c r="AC111" s="4"/>
      <c r="AD111" s="4">
        <f t="shared" si="655"/>
        <v>114</v>
      </c>
    </row>
    <row r="112" spans="1:30" x14ac:dyDescent="0.3">
      <c r="A112" s="11" t="s">
        <v>133</v>
      </c>
      <c r="B112" s="14" t="s">
        <v>57</v>
      </c>
      <c r="C112" s="11" t="str">
        <f>VLOOKUP(B112,'Team Lookup'!A:B,2,FALSE)</f>
        <v>Brooklyn Nets</v>
      </c>
      <c r="D112" s="12"/>
      <c r="E112" s="12"/>
      <c r="F112" s="13" t="str">
        <f>B113</f>
        <v>SAC</v>
      </c>
      <c r="G112" s="11" t="str">
        <f t="shared" ref="G112" si="826">C113</f>
        <v>Sacramento Kings</v>
      </c>
      <c r="H112" s="32">
        <f>VLOOKUP($C112,'Four Factors - Road'!$B:$O,7,FALSE)/100</f>
        <v>0.51700000000000002</v>
      </c>
      <c r="I112" s="32">
        <f>VLOOKUP($C112,'Four Factors - Road'!$B:$O,8,FALSE)</f>
        <v>0.28299999999999997</v>
      </c>
      <c r="J112" s="32">
        <f>VLOOKUP($C112,'Four Factors - Road'!$B:$O,9,FALSE)/100</f>
        <v>0.159</v>
      </c>
      <c r="K112" s="32">
        <f>VLOOKUP($C112,'Four Factors - Road'!$B:$O,10,FALSE)/100</f>
        <v>0.182</v>
      </c>
      <c r="L112" s="32">
        <f>VLOOKUP($C112,'Four Factors - Road'!$B:$O,11,FALSE)/100</f>
        <v>0.53</v>
      </c>
      <c r="M112" s="32">
        <f>VLOOKUP($C112,'Four Factors - Road'!$B:$O,12,FALSE)</f>
        <v>0.27</v>
      </c>
      <c r="N112" s="32">
        <f>VLOOKUP($C112,'Four Factors - Road'!$B:$O,13,FALSE)/100</f>
        <v>0.12</v>
      </c>
      <c r="O112" s="32">
        <f>VLOOKUP($C112,'Four Factors - Road'!$B:$O,14,FALSE)/100</f>
        <v>0.23800000000000002</v>
      </c>
      <c r="P112" s="21">
        <f>VLOOKUP($C112,'Advanced - Road'!B:T,18,FALSE)</f>
        <v>104.8</v>
      </c>
      <c r="Q112" s="21">
        <f>(P112+'Advanced - Road'!$S$33)/2</f>
        <v>101.83026345933563</v>
      </c>
      <c r="R112" s="32">
        <f t="shared" ref="R112" si="827">AVERAGE(H112,L113)</f>
        <v>0.52300000000000002</v>
      </c>
      <c r="S112" s="32">
        <f t="shared" ref="S112" si="828">AVERAGE(I112,M113)</f>
        <v>0.29399999999999998</v>
      </c>
      <c r="T112" s="32">
        <f t="shared" ref="T112" si="829">AVERAGE(J112,N113)</f>
        <v>0.153</v>
      </c>
      <c r="U112" s="32">
        <f t="shared" ref="U112" si="830">AVERAGE(K112,O113)</f>
        <v>0.20200000000000001</v>
      </c>
      <c r="V112" s="21">
        <f>Q112*Q113/'Advanced - Home'!$S$33</f>
        <v>101.27718434440818</v>
      </c>
      <c r="W112" s="21">
        <f t="shared" ref="W112" si="831">AVERAGE(V112:V113)</f>
        <v>101.2737519251923</v>
      </c>
      <c r="X112" s="21">
        <f t="shared" si="650"/>
        <v>0</v>
      </c>
      <c r="Y112" s="23">
        <f>ROUND(Regression!$B$17+Regression!$B$18*Games!R112+Regression!$B$19*Games!T112+Regression!$B$20*Games!U112+Regression!$B$21*Games!S112+Regression!$B$22*Games!W112,0)</f>
        <v>109</v>
      </c>
      <c r="Z112" s="23">
        <f t="shared" ref="Z112" si="832">Y113-Y112</f>
        <v>4</v>
      </c>
      <c r="AA112" s="23">
        <f t="shared" ref="AA112" si="833">Y112+Y113</f>
        <v>222</v>
      </c>
      <c r="AB112" s="22">
        <f t="shared" ref="AB112" si="834">D112-Z112</f>
        <v>-4</v>
      </c>
      <c r="AC112" s="22">
        <f t="shared" ref="AC112" si="835">AA112-E112</f>
        <v>222</v>
      </c>
      <c r="AD112" s="22">
        <f t="shared" si="655"/>
        <v>109</v>
      </c>
    </row>
    <row r="113" spans="1:30" x14ac:dyDescent="0.3">
      <c r="A113" s="11" t="s">
        <v>134</v>
      </c>
      <c r="B113" s="14" t="s">
        <v>78</v>
      </c>
      <c r="C113" s="11" t="str">
        <f>VLOOKUP(B113,'Team Lookup'!A:B,2,FALSE)</f>
        <v>Sacramento Kings</v>
      </c>
      <c r="D113" s="15">
        <f t="shared" ref="D113" si="836">D112*-1</f>
        <v>0</v>
      </c>
      <c r="E113" s="15">
        <f t="shared" ref="E113" si="837">E112</f>
        <v>0</v>
      </c>
      <c r="F113" s="11" t="str">
        <f>B112</f>
        <v>BRK</v>
      </c>
      <c r="G113" s="11" t="str">
        <f t="shared" ref="G113" si="838">C112</f>
        <v>Brooklyn Nets</v>
      </c>
      <c r="H113" s="32">
        <f>VLOOKUP($C113,'Four Factors - Home'!$B:$O,7,FALSE)/100</f>
        <v>0.52700000000000002</v>
      </c>
      <c r="I113" s="32">
        <f>VLOOKUP($C113,'Four Factors - Home'!$B:$O,8,FALSE)</f>
        <v>0.30199999999999999</v>
      </c>
      <c r="J113" s="32">
        <f>VLOOKUP($C113,'Four Factors - Home'!$B:$O,9,FALSE)/100</f>
        <v>0.157</v>
      </c>
      <c r="K113" s="32">
        <f>VLOOKUP($C113,'Four Factors - Home'!$B:$O,10,FALSE)/100</f>
        <v>0.21100000000000002</v>
      </c>
      <c r="L113" s="32">
        <f>VLOOKUP($C113,'Four Factors - Home'!$B:$O,11,FALSE)/100</f>
        <v>0.52900000000000003</v>
      </c>
      <c r="M113" s="32">
        <f>VLOOKUP($C113,'Four Factors - Home'!$B:$O,12,FALSE)</f>
        <v>0.30499999999999999</v>
      </c>
      <c r="N113" s="32">
        <f>VLOOKUP($C113,'Four Factors - Home'!$B:$O,13,FALSE)/100</f>
        <v>0.14699999999999999</v>
      </c>
      <c r="O113" s="32">
        <f>VLOOKUP($C113,'Four Factors - Home'!$B:$O,14,FALSE)/100</f>
        <v>0.222</v>
      </c>
      <c r="P113" s="21">
        <f>VLOOKUP($C113,'Advanced - Home'!B:T,18,FALSE)</f>
        <v>97.78</v>
      </c>
      <c r="Q113" s="21">
        <f>(P113+'Advanced - Home'!$S$33)/2</f>
        <v>98.316912943871699</v>
      </c>
      <c r="R113" s="32">
        <f t="shared" ref="R113" si="839">AVERAGE(H113,L112)</f>
        <v>0.52849999999999997</v>
      </c>
      <c r="S113" s="32">
        <f t="shared" ref="S113" si="840">AVERAGE(I113,M112)</f>
        <v>0.28600000000000003</v>
      </c>
      <c r="T113" s="32">
        <f t="shared" ref="T113" si="841">AVERAGE(J113,N112)</f>
        <v>0.13850000000000001</v>
      </c>
      <c r="U113" s="32">
        <f t="shared" ref="U113" si="842">AVERAGE(K113,O112)</f>
        <v>0.22450000000000003</v>
      </c>
      <c r="V113" s="21">
        <f>Q113*Q112/'Advanced - Road'!$S$33</f>
        <v>101.27031950597642</v>
      </c>
      <c r="W113" s="21">
        <f t="shared" ref="W113" si="843">W112</f>
        <v>101.2737519251923</v>
      </c>
      <c r="X113" s="21">
        <f t="shared" si="650"/>
        <v>0</v>
      </c>
      <c r="Y113" s="23">
        <f>ROUND(Regression!$B$17+Regression!$B$18*Games!R113+Regression!$B$19*Games!T113+Regression!$B$20*Games!U113+Regression!$B$21*Games!S113+Regression!$B$22*Games!W113,0)</f>
        <v>113</v>
      </c>
      <c r="Z113" s="23">
        <f t="shared" ref="Z113" si="844">-Z112</f>
        <v>-4</v>
      </c>
      <c r="AA113" s="23">
        <f t="shared" ref="AA113" si="845">AA112</f>
        <v>222</v>
      </c>
      <c r="AB113" s="22"/>
      <c r="AC113" s="22"/>
      <c r="AD113" s="22">
        <f t="shared" si="655"/>
        <v>113</v>
      </c>
    </row>
    <row r="114" spans="1:30" x14ac:dyDescent="0.3">
      <c r="A114" t="s">
        <v>133</v>
      </c>
      <c r="B114" s="5" t="s">
        <v>57</v>
      </c>
      <c r="C114" t="str">
        <f>VLOOKUP(B114,'Team Lookup'!A:B,2,FALSE)</f>
        <v>Brooklyn Nets</v>
      </c>
      <c r="D114" s="6"/>
      <c r="E114" s="6"/>
      <c r="F114" s="7" t="str">
        <f>B115</f>
        <v>SAS</v>
      </c>
      <c r="G114" t="str">
        <f t="shared" ref="G114" si="846">C115</f>
        <v>San Antonio Spurs</v>
      </c>
      <c r="H114" s="31">
        <f>VLOOKUP($C114,'Four Factors - Road'!$B:$O,7,FALSE)/100</f>
        <v>0.51700000000000002</v>
      </c>
      <c r="I114" s="31">
        <f>VLOOKUP($C114,'Four Factors - Road'!$B:$O,8,FALSE)</f>
        <v>0.28299999999999997</v>
      </c>
      <c r="J114" s="31">
        <f>VLOOKUP($C114,'Four Factors - Road'!$B:$O,9,FALSE)/100</f>
        <v>0.159</v>
      </c>
      <c r="K114" s="31">
        <f>VLOOKUP($C114,'Four Factors - Road'!$B:$O,10,FALSE)/100</f>
        <v>0.182</v>
      </c>
      <c r="L114" s="31">
        <f>VLOOKUP($C114,'Four Factors - Road'!$B:$O,11,FALSE)/100</f>
        <v>0.53</v>
      </c>
      <c r="M114" s="31">
        <f>VLOOKUP($C114,'Four Factors - Road'!$B:$O,12,FALSE)</f>
        <v>0.27</v>
      </c>
      <c r="N114" s="31">
        <f>VLOOKUP($C114,'Four Factors - Road'!$B:$O,13,FALSE)/100</f>
        <v>0.12</v>
      </c>
      <c r="O114" s="31">
        <f>VLOOKUP($C114,'Four Factors - Road'!$B:$O,14,FALSE)/100</f>
        <v>0.23800000000000002</v>
      </c>
      <c r="P114" s="17">
        <f>VLOOKUP($C114,'Advanced - Road'!B:T,18,FALSE)</f>
        <v>104.8</v>
      </c>
      <c r="Q114" s="17">
        <f>(P114+'Advanced - Road'!$S$33)/2</f>
        <v>101.83026345933563</v>
      </c>
      <c r="R114" s="31">
        <f t="shared" ref="R114" si="847">AVERAGE(H114,L115)</f>
        <v>0.50249999999999995</v>
      </c>
      <c r="S114" s="31">
        <f t="shared" ref="S114" si="848">AVERAGE(I114,M115)</f>
        <v>0.26649999999999996</v>
      </c>
      <c r="T114" s="31">
        <f t="shared" ref="T114" si="849">AVERAGE(J114,N115)</f>
        <v>0.155</v>
      </c>
      <c r="U114" s="31">
        <f t="shared" ref="U114" si="850">AVERAGE(K114,O115)</f>
        <v>0.19400000000000001</v>
      </c>
      <c r="V114" s="17">
        <f>Q114*Q115/'Advanced - Home'!$S$33</f>
        <v>101.12781846940027</v>
      </c>
      <c r="W114" s="17">
        <f t="shared" ref="W114" si="851">AVERAGE(V114:V115)</f>
        <v>101.12439111239362</v>
      </c>
      <c r="X114" s="17">
        <f t="shared" si="650"/>
        <v>0</v>
      </c>
      <c r="Y114" s="19">
        <f>ROUND(Regression!$B$17+Regression!$B$18*Games!R114+Regression!$B$19*Games!T114+Regression!$B$20*Games!U114+Regression!$B$21*Games!S114+Regression!$B$22*Games!W114,0)</f>
        <v>104</v>
      </c>
      <c r="Z114" s="19">
        <f t="shared" ref="Z114" si="852">Y115-Y114</f>
        <v>10</v>
      </c>
      <c r="AA114" s="19">
        <f t="shared" ref="AA114" si="853">Y114+Y115</f>
        <v>218</v>
      </c>
      <c r="AB114" s="4">
        <f t="shared" ref="AB114" si="854">D114-Z114</f>
        <v>-10</v>
      </c>
      <c r="AC114" s="4">
        <f t="shared" ref="AC114" si="855">AA114-E114</f>
        <v>218</v>
      </c>
      <c r="AD114" s="4">
        <f t="shared" si="655"/>
        <v>104</v>
      </c>
    </row>
    <row r="115" spans="1:30" x14ac:dyDescent="0.3">
      <c r="A115" t="s">
        <v>134</v>
      </c>
      <c r="B115" s="8" t="s">
        <v>79</v>
      </c>
      <c r="C115" t="str">
        <f>VLOOKUP(B115,'Team Lookup'!A:B,2,FALSE)</f>
        <v>San Antonio Spurs</v>
      </c>
      <c r="D115" s="9">
        <f t="shared" ref="D115" si="856">D114*-1</f>
        <v>0</v>
      </c>
      <c r="E115" s="9">
        <f t="shared" ref="E115" si="857">E114</f>
        <v>0</v>
      </c>
      <c r="F115" t="str">
        <f>B114</f>
        <v>BRK</v>
      </c>
      <c r="G115" t="str">
        <f t="shared" ref="G115" si="858">C114</f>
        <v>Brooklyn Nets</v>
      </c>
      <c r="H115" s="31">
        <f>VLOOKUP($C115,'Four Factors - Home'!$B:$O,7,FALSE)/100</f>
        <v>0.53299999999999992</v>
      </c>
      <c r="I115" s="31">
        <f>VLOOKUP($C115,'Four Factors - Home'!$B:$O,8,FALSE)</f>
        <v>0.29299999999999998</v>
      </c>
      <c r="J115" s="31">
        <f>VLOOKUP($C115,'Four Factors - Home'!$B:$O,9,FALSE)/100</f>
        <v>0.13500000000000001</v>
      </c>
      <c r="K115" s="31">
        <f>VLOOKUP($C115,'Four Factors - Home'!$B:$O,10,FALSE)/100</f>
        <v>0.22500000000000001</v>
      </c>
      <c r="L115" s="31">
        <f>VLOOKUP($C115,'Four Factors - Home'!$B:$O,11,FALSE)/100</f>
        <v>0.48799999999999999</v>
      </c>
      <c r="M115" s="31">
        <f>VLOOKUP($C115,'Four Factors - Home'!$B:$O,12,FALSE)</f>
        <v>0.25</v>
      </c>
      <c r="N115" s="31">
        <f>VLOOKUP($C115,'Four Factors - Home'!$B:$O,13,FALSE)/100</f>
        <v>0.151</v>
      </c>
      <c r="O115" s="31">
        <f>VLOOKUP($C115,'Four Factors - Home'!$B:$O,14,FALSE)/100</f>
        <v>0.20600000000000002</v>
      </c>
      <c r="P115" s="17">
        <f>VLOOKUP($C115,'Advanced - Home'!B:T,18,FALSE)</f>
        <v>97.49</v>
      </c>
      <c r="Q115" s="17">
        <f>(P115+'Advanced - Home'!$S$33)/2</f>
        <v>98.171912943871703</v>
      </c>
      <c r="R115" s="31">
        <f t="shared" ref="R115" si="859">AVERAGE(H115,L114)</f>
        <v>0.53149999999999997</v>
      </c>
      <c r="S115" s="31">
        <f t="shared" ref="S115" si="860">AVERAGE(I115,M114)</f>
        <v>0.28149999999999997</v>
      </c>
      <c r="T115" s="31">
        <f t="shared" ref="T115" si="861">AVERAGE(J115,N114)</f>
        <v>0.1275</v>
      </c>
      <c r="U115" s="31">
        <f t="shared" ref="U115" si="862">AVERAGE(K115,O114)</f>
        <v>0.23150000000000001</v>
      </c>
      <c r="V115" s="17">
        <f>Q115*Q114/'Advanced - Road'!$S$33</f>
        <v>101.120963755387</v>
      </c>
      <c r="W115" s="17">
        <f t="shared" ref="W115" si="863">W114</f>
        <v>101.12439111239362</v>
      </c>
      <c r="X115" s="17">
        <f t="shared" si="650"/>
        <v>0</v>
      </c>
      <c r="Y115" s="19">
        <f>ROUND(Regression!$B$17+Regression!$B$18*Games!R115+Regression!$B$19*Games!T115+Regression!$B$20*Games!U115+Regression!$B$21*Games!S115+Regression!$B$22*Games!W115,0)</f>
        <v>114</v>
      </c>
      <c r="Z115" s="19">
        <f t="shared" ref="Z115" si="864">-Z114</f>
        <v>-10</v>
      </c>
      <c r="AA115" s="19">
        <f t="shared" ref="AA115" si="865">AA114</f>
        <v>218</v>
      </c>
      <c r="AB115" s="4"/>
      <c r="AC115" s="4"/>
      <c r="AD115" s="4">
        <f t="shared" si="655"/>
        <v>114</v>
      </c>
    </row>
    <row r="116" spans="1:30" x14ac:dyDescent="0.3">
      <c r="A116" s="11" t="s">
        <v>133</v>
      </c>
      <c r="B116" s="10" t="s">
        <v>57</v>
      </c>
      <c r="C116" s="11" t="str">
        <f>VLOOKUP(B116,'Team Lookup'!A:B,2,FALSE)</f>
        <v>Brooklyn Nets</v>
      </c>
      <c r="D116" s="12"/>
      <c r="E116" s="12"/>
      <c r="F116" s="13" t="str">
        <f>B117</f>
        <v>TOR</v>
      </c>
      <c r="G116" s="11" t="str">
        <f t="shared" ref="G116" si="866">C117</f>
        <v>Toronto Raptors</v>
      </c>
      <c r="H116" s="32">
        <f>VLOOKUP($C116,'Four Factors - Road'!$B:$O,7,FALSE)/100</f>
        <v>0.51700000000000002</v>
      </c>
      <c r="I116" s="32">
        <f>VLOOKUP($C116,'Four Factors - Road'!$B:$O,8,FALSE)</f>
        <v>0.28299999999999997</v>
      </c>
      <c r="J116" s="32">
        <f>VLOOKUP($C116,'Four Factors - Road'!$B:$O,9,FALSE)/100</f>
        <v>0.159</v>
      </c>
      <c r="K116" s="32">
        <f>VLOOKUP($C116,'Four Factors - Road'!$B:$O,10,FALSE)/100</f>
        <v>0.182</v>
      </c>
      <c r="L116" s="32">
        <f>VLOOKUP($C116,'Four Factors - Road'!$B:$O,11,FALSE)/100</f>
        <v>0.53</v>
      </c>
      <c r="M116" s="32">
        <f>VLOOKUP($C116,'Four Factors - Road'!$B:$O,12,FALSE)</f>
        <v>0.27</v>
      </c>
      <c r="N116" s="32">
        <f>VLOOKUP($C116,'Four Factors - Road'!$B:$O,13,FALSE)/100</f>
        <v>0.12</v>
      </c>
      <c r="O116" s="32">
        <f>VLOOKUP($C116,'Four Factors - Road'!$B:$O,14,FALSE)/100</f>
        <v>0.23800000000000002</v>
      </c>
      <c r="P116" s="21">
        <f>VLOOKUP($C116,'Advanced - Road'!B:T,18,FALSE)</f>
        <v>104.8</v>
      </c>
      <c r="Q116" s="21">
        <f>(P116+'Advanced - Road'!$S$33)/2</f>
        <v>101.83026345933563</v>
      </c>
      <c r="R116" s="32">
        <f t="shared" ref="R116" si="867">AVERAGE(H116,L117)</f>
        <v>0.51049999999999995</v>
      </c>
      <c r="S116" s="32">
        <f t="shared" ref="S116" si="868">AVERAGE(I116,M117)</f>
        <v>0.27600000000000002</v>
      </c>
      <c r="T116" s="32">
        <f t="shared" ref="T116" si="869">AVERAGE(J116,N117)</f>
        <v>0.152</v>
      </c>
      <c r="U116" s="32">
        <f t="shared" ref="U116" si="870">AVERAGE(K116,O117)</f>
        <v>0.215</v>
      </c>
      <c r="V116" s="21">
        <f>Q116*Q117/'Advanced - Home'!$S$33</f>
        <v>101.15357120647062</v>
      </c>
      <c r="W116" s="21">
        <f t="shared" ref="W116" si="871">AVERAGE(V116:V117)</f>
        <v>101.15014297666929</v>
      </c>
      <c r="X116" s="21">
        <f t="shared" si="650"/>
        <v>0</v>
      </c>
      <c r="Y116" s="23">
        <f>ROUND(Regression!$B$17+Regression!$B$18*Games!R116+Regression!$B$19*Games!T116+Regression!$B$20*Games!U116+Regression!$B$21*Games!S116+Regression!$B$22*Games!W116,0)</f>
        <v>107</v>
      </c>
      <c r="Z116" s="23">
        <f t="shared" ref="Z116" si="872">Y117-Y116</f>
        <v>9</v>
      </c>
      <c r="AA116" s="23">
        <f t="shared" ref="AA116" si="873">Y116+Y117</f>
        <v>223</v>
      </c>
      <c r="AB116" s="22">
        <f t="shared" ref="AB116" si="874">D116-Z116</f>
        <v>-9</v>
      </c>
      <c r="AC116" s="22">
        <f t="shared" ref="AC116" si="875">AA116-E116</f>
        <v>223</v>
      </c>
      <c r="AD116" s="22">
        <f t="shared" si="655"/>
        <v>107</v>
      </c>
    </row>
    <row r="117" spans="1:30" x14ac:dyDescent="0.3">
      <c r="A117" s="11" t="s">
        <v>134</v>
      </c>
      <c r="B117" s="14" t="s">
        <v>80</v>
      </c>
      <c r="C117" s="11" t="str">
        <f>VLOOKUP(B117,'Team Lookup'!A:B,2,FALSE)</f>
        <v>Toronto Raptors</v>
      </c>
      <c r="D117" s="15">
        <f t="shared" ref="D117" si="876">D116*-1</f>
        <v>0</v>
      </c>
      <c r="E117" s="15">
        <f t="shared" ref="E117" si="877">E116</f>
        <v>0</v>
      </c>
      <c r="F117" s="11" t="str">
        <f>B116</f>
        <v>BRK</v>
      </c>
      <c r="G117" s="11" t="str">
        <f t="shared" ref="G117" si="878">C116</f>
        <v>Brooklyn Nets</v>
      </c>
      <c r="H117" s="32">
        <f>VLOOKUP($C117,'Four Factors - Home'!$B:$O,7,FALSE)/100</f>
        <v>0.52900000000000003</v>
      </c>
      <c r="I117" s="32">
        <f>VLOOKUP($C117,'Four Factors - Home'!$B:$O,8,FALSE)</f>
        <v>0.315</v>
      </c>
      <c r="J117" s="32">
        <f>VLOOKUP($C117,'Four Factors - Home'!$B:$O,9,FALSE)/100</f>
        <v>0.128</v>
      </c>
      <c r="K117" s="32">
        <f>VLOOKUP($C117,'Four Factors - Home'!$B:$O,10,FALSE)/100</f>
        <v>0.27100000000000002</v>
      </c>
      <c r="L117" s="32">
        <f>VLOOKUP($C117,'Four Factors - Home'!$B:$O,11,FALSE)/100</f>
        <v>0.504</v>
      </c>
      <c r="M117" s="32">
        <f>VLOOKUP($C117,'Four Factors - Home'!$B:$O,12,FALSE)</f>
        <v>0.26900000000000002</v>
      </c>
      <c r="N117" s="32">
        <f>VLOOKUP($C117,'Four Factors - Home'!$B:$O,13,FALSE)/100</f>
        <v>0.14499999999999999</v>
      </c>
      <c r="O117" s="32">
        <f>VLOOKUP($C117,'Four Factors - Home'!$B:$O,14,FALSE)/100</f>
        <v>0.248</v>
      </c>
      <c r="P117" s="21">
        <f>VLOOKUP($C117,'Advanced - Home'!B:T,18,FALSE)</f>
        <v>97.54</v>
      </c>
      <c r="Q117" s="21">
        <f>(P117+'Advanced - Home'!$S$33)/2</f>
        <v>98.196912943871709</v>
      </c>
      <c r="R117" s="32">
        <f t="shared" ref="R117" si="879">AVERAGE(H117,L116)</f>
        <v>0.52950000000000008</v>
      </c>
      <c r="S117" s="32">
        <f t="shared" ref="S117" si="880">AVERAGE(I117,M116)</f>
        <v>0.29249999999999998</v>
      </c>
      <c r="T117" s="32">
        <f t="shared" ref="T117" si="881">AVERAGE(J117,N116)</f>
        <v>0.124</v>
      </c>
      <c r="U117" s="32">
        <f t="shared" ref="U117" si="882">AVERAGE(K117,O116)</f>
        <v>0.2545</v>
      </c>
      <c r="V117" s="21">
        <f>Q117*Q116/'Advanced - Road'!$S$33</f>
        <v>101.14671474686794</v>
      </c>
      <c r="W117" s="21">
        <f t="shared" ref="W117" si="883">W116</f>
        <v>101.15014297666929</v>
      </c>
      <c r="X117" s="21">
        <f t="shared" si="650"/>
        <v>0</v>
      </c>
      <c r="Y117" s="23">
        <f>ROUND(Regression!$B$17+Regression!$B$18*Games!R117+Regression!$B$19*Games!T117+Regression!$B$20*Games!U117+Regression!$B$21*Games!S117+Regression!$B$22*Games!W117,0)</f>
        <v>116</v>
      </c>
      <c r="Z117" s="23">
        <f t="shared" ref="Z117" si="884">-Z116</f>
        <v>-9</v>
      </c>
      <c r="AA117" s="23">
        <f t="shared" ref="AA117" si="885">AA116</f>
        <v>223</v>
      </c>
      <c r="AB117" s="22"/>
      <c r="AC117" s="22"/>
      <c r="AD117" s="22">
        <f t="shared" si="655"/>
        <v>116</v>
      </c>
    </row>
    <row r="118" spans="1:30" x14ac:dyDescent="0.3">
      <c r="A118" t="s">
        <v>133</v>
      </c>
      <c r="B118" s="5" t="s">
        <v>57</v>
      </c>
      <c r="C118" t="str">
        <f>VLOOKUP(B118,'Team Lookup'!A:B,2,FALSE)</f>
        <v>Brooklyn Nets</v>
      </c>
      <c r="D118" s="6"/>
      <c r="E118" s="6"/>
      <c r="F118" s="7" t="str">
        <f>B119</f>
        <v>UTA</v>
      </c>
      <c r="G118" t="str">
        <f t="shared" ref="G118" si="886">C119</f>
        <v>Utah Jazz</v>
      </c>
      <c r="H118" s="31">
        <f>VLOOKUP($C118,'Four Factors - Road'!$B:$O,7,FALSE)/100</f>
        <v>0.51700000000000002</v>
      </c>
      <c r="I118" s="31">
        <f>VLOOKUP($C118,'Four Factors - Road'!$B:$O,8,FALSE)</f>
        <v>0.28299999999999997</v>
      </c>
      <c r="J118" s="31">
        <f>VLOOKUP($C118,'Four Factors - Road'!$B:$O,9,FALSE)/100</f>
        <v>0.159</v>
      </c>
      <c r="K118" s="31">
        <f>VLOOKUP($C118,'Four Factors - Road'!$B:$O,10,FALSE)/100</f>
        <v>0.182</v>
      </c>
      <c r="L118" s="31">
        <f>VLOOKUP($C118,'Four Factors - Road'!$B:$O,11,FALSE)/100</f>
        <v>0.53</v>
      </c>
      <c r="M118" s="31">
        <f>VLOOKUP($C118,'Four Factors - Road'!$B:$O,12,FALSE)</f>
        <v>0.27</v>
      </c>
      <c r="N118" s="31">
        <f>VLOOKUP($C118,'Four Factors - Road'!$B:$O,13,FALSE)/100</f>
        <v>0.12</v>
      </c>
      <c r="O118" s="31">
        <f>VLOOKUP($C118,'Four Factors - Road'!$B:$O,14,FALSE)/100</f>
        <v>0.23800000000000002</v>
      </c>
      <c r="P118" s="17">
        <f>VLOOKUP($C118,'Advanced - Road'!B:T,18,FALSE)</f>
        <v>104.8</v>
      </c>
      <c r="Q118" s="17">
        <f>(P118+'Advanced - Road'!$S$33)/2</f>
        <v>101.83026345933563</v>
      </c>
      <c r="R118" s="31">
        <f t="shared" ref="R118" si="887">AVERAGE(H118,L119)</f>
        <v>0.50150000000000006</v>
      </c>
      <c r="S118" s="31">
        <f t="shared" ref="S118" si="888">AVERAGE(I118,M119)</f>
        <v>0.25750000000000001</v>
      </c>
      <c r="T118" s="31">
        <f t="shared" ref="T118" si="889">AVERAGE(J118,N119)</f>
        <v>0.14700000000000002</v>
      </c>
      <c r="U118" s="31">
        <f t="shared" ref="U118" si="890">AVERAGE(K118,O119)</f>
        <v>0.19400000000000001</v>
      </c>
      <c r="V118" s="17">
        <f>Q118*Q119/'Advanced - Home'!$S$33</f>
        <v>99.12940607274254</v>
      </c>
      <c r="W118" s="17">
        <f t="shared" ref="W118" si="891">AVERAGE(V118:V119)</f>
        <v>99.126046444604512</v>
      </c>
      <c r="X118" s="17">
        <f t="shared" si="650"/>
        <v>0</v>
      </c>
      <c r="Y118" s="19">
        <f>ROUND(Regression!$B$17+Regression!$B$18*Games!R118+Regression!$B$19*Games!T118+Regression!$B$20*Games!U118+Regression!$B$21*Games!S118+Regression!$B$22*Games!W118,0)</f>
        <v>103</v>
      </c>
      <c r="Z118" s="19">
        <f t="shared" ref="Z118" si="892">Y119-Y118</f>
        <v>8</v>
      </c>
      <c r="AA118" s="19">
        <f t="shared" ref="AA118" si="893">Y118+Y119</f>
        <v>214</v>
      </c>
      <c r="AB118" s="4">
        <f t="shared" ref="AB118" si="894">D118-Z118</f>
        <v>-8</v>
      </c>
      <c r="AC118" s="4">
        <f t="shared" ref="AC118" si="895">AA118-E118</f>
        <v>214</v>
      </c>
      <c r="AD118" s="4">
        <f t="shared" si="655"/>
        <v>103</v>
      </c>
    </row>
    <row r="119" spans="1:30" x14ac:dyDescent="0.3">
      <c r="A119" t="s">
        <v>134</v>
      </c>
      <c r="B119" s="8" t="s">
        <v>81</v>
      </c>
      <c r="C119" t="str">
        <f>VLOOKUP(B119,'Team Lookup'!A:B,2,FALSE)</f>
        <v>Utah Jazz</v>
      </c>
      <c r="D119" s="9">
        <f t="shared" ref="D119" si="896">D118*-1</f>
        <v>0</v>
      </c>
      <c r="E119" s="9">
        <f t="shared" ref="E119" si="897">E118</f>
        <v>0</v>
      </c>
      <c r="F119" t="str">
        <f>B118</f>
        <v>BRK</v>
      </c>
      <c r="G119" t="str">
        <f t="shared" ref="G119" si="898">C118</f>
        <v>Brooklyn Nets</v>
      </c>
      <c r="H119" s="31">
        <f>VLOOKUP($C119,'Four Factors - Home'!$B:$O,7,FALSE)/100</f>
        <v>0.52800000000000002</v>
      </c>
      <c r="I119" s="31">
        <f>VLOOKUP($C119,'Four Factors - Home'!$B:$O,8,FALSE)</f>
        <v>0.314</v>
      </c>
      <c r="J119" s="31">
        <f>VLOOKUP($C119,'Four Factors - Home'!$B:$O,9,FALSE)/100</f>
        <v>0.14499999999999999</v>
      </c>
      <c r="K119" s="31">
        <f>VLOOKUP($C119,'Four Factors - Home'!$B:$O,10,FALSE)/100</f>
        <v>0.214</v>
      </c>
      <c r="L119" s="31">
        <f>VLOOKUP($C119,'Four Factors - Home'!$B:$O,11,FALSE)/100</f>
        <v>0.48599999999999999</v>
      </c>
      <c r="M119" s="31">
        <f>VLOOKUP($C119,'Four Factors - Home'!$B:$O,12,FALSE)</f>
        <v>0.23200000000000001</v>
      </c>
      <c r="N119" s="31">
        <f>VLOOKUP($C119,'Four Factors - Home'!$B:$O,13,FALSE)/100</f>
        <v>0.13500000000000001</v>
      </c>
      <c r="O119" s="31">
        <f>VLOOKUP($C119,'Four Factors - Home'!$B:$O,14,FALSE)/100</f>
        <v>0.20600000000000002</v>
      </c>
      <c r="P119" s="17">
        <f>VLOOKUP($C119,'Advanced - Home'!B:T,18,FALSE)</f>
        <v>93.61</v>
      </c>
      <c r="Q119" s="17">
        <f>(P119+'Advanced - Home'!$S$33)/2</f>
        <v>96.231912943871706</v>
      </c>
      <c r="R119" s="31">
        <f t="shared" ref="R119" si="899">AVERAGE(H119,L118)</f>
        <v>0.52900000000000003</v>
      </c>
      <c r="S119" s="31">
        <f t="shared" ref="S119" si="900">AVERAGE(I119,M118)</f>
        <v>0.29200000000000004</v>
      </c>
      <c r="T119" s="31">
        <f t="shared" ref="T119" si="901">AVERAGE(J119,N118)</f>
        <v>0.13250000000000001</v>
      </c>
      <c r="U119" s="31">
        <f t="shared" ref="U119" si="902">AVERAGE(K119,O118)</f>
        <v>0.22600000000000001</v>
      </c>
      <c r="V119" s="17">
        <f>Q119*Q118/'Advanced - Road'!$S$33</f>
        <v>99.122686816466484</v>
      </c>
      <c r="W119" s="17">
        <f t="shared" ref="W119" si="903">W118</f>
        <v>99.126046444604512</v>
      </c>
      <c r="X119" s="17">
        <f t="shared" si="650"/>
        <v>0</v>
      </c>
      <c r="Y119" s="19">
        <f>ROUND(Regression!$B$17+Regression!$B$18*Games!R119+Regression!$B$19*Games!T119+Regression!$B$20*Games!U119+Regression!$B$21*Games!S119+Regression!$B$22*Games!W119,0)</f>
        <v>111</v>
      </c>
      <c r="Z119" s="19">
        <f t="shared" ref="Z119" si="904">-Z118</f>
        <v>-8</v>
      </c>
      <c r="AA119" s="19">
        <f t="shared" ref="AA119" si="905">AA118</f>
        <v>214</v>
      </c>
      <c r="AB119" s="4"/>
      <c r="AC119" s="4"/>
      <c r="AD119" s="4">
        <f t="shared" si="655"/>
        <v>111</v>
      </c>
    </row>
    <row r="120" spans="1:30" x14ac:dyDescent="0.3">
      <c r="A120" s="11" t="s">
        <v>133</v>
      </c>
      <c r="B120" s="10" t="s">
        <v>57</v>
      </c>
      <c r="C120" s="11" t="str">
        <f>VLOOKUP(B120,'Team Lookup'!A:B,2,FALSE)</f>
        <v>Brooklyn Nets</v>
      </c>
      <c r="D120" s="12"/>
      <c r="E120" s="12"/>
      <c r="F120" s="13" t="str">
        <f>B121</f>
        <v>WAS</v>
      </c>
      <c r="G120" s="11" t="str">
        <f t="shared" ref="G120" si="906">C121</f>
        <v>Washington Wizards</v>
      </c>
      <c r="H120" s="32">
        <f>VLOOKUP($C120,'Four Factors - Road'!$B:$O,7,FALSE)/100</f>
        <v>0.51700000000000002</v>
      </c>
      <c r="I120" s="32">
        <f>VLOOKUP($C120,'Four Factors - Road'!$B:$O,8,FALSE)</f>
        <v>0.28299999999999997</v>
      </c>
      <c r="J120" s="32">
        <f>VLOOKUP($C120,'Four Factors - Road'!$B:$O,9,FALSE)/100</f>
        <v>0.159</v>
      </c>
      <c r="K120" s="32">
        <f>VLOOKUP($C120,'Four Factors - Road'!$B:$O,10,FALSE)/100</f>
        <v>0.182</v>
      </c>
      <c r="L120" s="32">
        <f>VLOOKUP($C120,'Four Factors - Road'!$B:$O,11,FALSE)/100</f>
        <v>0.53</v>
      </c>
      <c r="M120" s="32">
        <f>VLOOKUP($C120,'Four Factors - Road'!$B:$O,12,FALSE)</f>
        <v>0.27</v>
      </c>
      <c r="N120" s="32">
        <f>VLOOKUP($C120,'Four Factors - Road'!$B:$O,13,FALSE)/100</f>
        <v>0.12</v>
      </c>
      <c r="O120" s="32">
        <f>VLOOKUP($C120,'Four Factors - Road'!$B:$O,14,FALSE)/100</f>
        <v>0.23800000000000002</v>
      </c>
      <c r="P120" s="21">
        <f>VLOOKUP($C120,'Advanced - Road'!B:T,18,FALSE)</f>
        <v>104.8</v>
      </c>
      <c r="Q120" s="21">
        <f>(P120+'Advanced - Road'!$S$33)/2</f>
        <v>101.83026345933563</v>
      </c>
      <c r="R120" s="32">
        <f t="shared" ref="R120" si="907">AVERAGE(H120,L121)</f>
        <v>0.51400000000000001</v>
      </c>
      <c r="S120" s="32">
        <f t="shared" ref="S120" si="908">AVERAGE(I120,M121)</f>
        <v>0.28549999999999998</v>
      </c>
      <c r="T120" s="32">
        <f t="shared" ref="T120" si="909">AVERAGE(J120,N121)</f>
        <v>0.159</v>
      </c>
      <c r="U120" s="32">
        <f t="shared" ref="U120" si="910">AVERAGE(K120,O121)</f>
        <v>0.2165</v>
      </c>
      <c r="V120" s="21">
        <f>Q120*Q121/'Advanced - Home'!$S$33</f>
        <v>101.98280934013528</v>
      </c>
      <c r="W120" s="21">
        <f t="shared" ref="W120" si="911">AVERAGE(V120:V121)</f>
        <v>101.97935300634465</v>
      </c>
      <c r="X120" s="21">
        <f t="shared" si="650"/>
        <v>0</v>
      </c>
      <c r="Y120" s="23">
        <f>ROUND(Regression!$B$17+Regression!$B$18*Games!R120+Regression!$B$19*Games!T120+Regression!$B$20*Games!U120+Regression!$B$21*Games!S120+Regression!$B$22*Games!W120,0)</f>
        <v>108</v>
      </c>
      <c r="Z120" s="23">
        <f t="shared" ref="Z120" si="912">Y121-Y120</f>
        <v>8</v>
      </c>
      <c r="AA120" s="23">
        <f t="shared" ref="AA120" si="913">Y120+Y121</f>
        <v>224</v>
      </c>
      <c r="AB120" s="22">
        <f t="shared" ref="AB120" si="914">D120-Z120</f>
        <v>-8</v>
      </c>
      <c r="AC120" s="22">
        <f t="shared" ref="AC120" si="915">AA120-E120</f>
        <v>224</v>
      </c>
      <c r="AD120" s="22">
        <f t="shared" si="655"/>
        <v>108</v>
      </c>
    </row>
    <row r="121" spans="1:30" x14ac:dyDescent="0.3">
      <c r="A121" s="11" t="s">
        <v>134</v>
      </c>
      <c r="B121" s="14" t="s">
        <v>82</v>
      </c>
      <c r="C121" s="11" t="str">
        <f>VLOOKUP(B121,'Team Lookup'!A:B,2,FALSE)</f>
        <v>Washington Wizards</v>
      </c>
      <c r="D121" s="15">
        <f t="shared" ref="D121" si="916">D120*-1</f>
        <v>0</v>
      </c>
      <c r="E121" s="15">
        <f t="shared" ref="E121" si="917">E120</f>
        <v>0</v>
      </c>
      <c r="F121" s="11" t="str">
        <f>B120</f>
        <v>BRK</v>
      </c>
      <c r="G121" s="11" t="str">
        <f t="shared" ref="G121" si="918">C120</f>
        <v>Brooklyn Nets</v>
      </c>
      <c r="H121" s="32">
        <f>VLOOKUP($C121,'Four Factors - Home'!$B:$O,7,FALSE)/100</f>
        <v>0.54700000000000004</v>
      </c>
      <c r="I121" s="32">
        <f>VLOOKUP($C121,'Four Factors - Home'!$B:$O,8,FALSE)</f>
        <v>0.26400000000000001</v>
      </c>
      <c r="J121" s="32">
        <f>VLOOKUP($C121,'Four Factors - Home'!$B:$O,9,FALSE)/100</f>
        <v>0.14899999999999999</v>
      </c>
      <c r="K121" s="32">
        <f>VLOOKUP($C121,'Four Factors - Home'!$B:$O,10,FALSE)/100</f>
        <v>0.252</v>
      </c>
      <c r="L121" s="32">
        <f>VLOOKUP($C121,'Four Factors - Home'!$B:$O,11,FALSE)/100</f>
        <v>0.51100000000000001</v>
      </c>
      <c r="M121" s="32">
        <f>VLOOKUP($C121,'Four Factors - Home'!$B:$O,12,FALSE)</f>
        <v>0.28799999999999998</v>
      </c>
      <c r="N121" s="32">
        <f>VLOOKUP($C121,'Four Factors - Home'!$B:$O,13,FALSE)/100</f>
        <v>0.159</v>
      </c>
      <c r="O121" s="32">
        <f>VLOOKUP($C121,'Four Factors - Home'!$B:$O,14,FALSE)/100</f>
        <v>0.251</v>
      </c>
      <c r="P121" s="21">
        <f>VLOOKUP($C121,'Advanced - Home'!B:T,18,FALSE)</f>
        <v>99.15</v>
      </c>
      <c r="Q121" s="21">
        <f>(P121+'Advanced - Home'!$S$33)/2</f>
        <v>99.001912943871702</v>
      </c>
      <c r="R121" s="32">
        <f t="shared" ref="R121" si="919">AVERAGE(H121,L120)</f>
        <v>0.53849999999999998</v>
      </c>
      <c r="S121" s="32">
        <f t="shared" ref="S121" si="920">AVERAGE(I121,M120)</f>
        <v>0.26700000000000002</v>
      </c>
      <c r="T121" s="32">
        <f t="shared" ref="T121" si="921">AVERAGE(J121,N120)</f>
        <v>0.13450000000000001</v>
      </c>
      <c r="U121" s="32">
        <f t="shared" ref="U121" si="922">AVERAGE(K121,O120)</f>
        <v>0.245</v>
      </c>
      <c r="V121" s="21">
        <f>Q121*Q120/'Advanced - Road'!$S$33</f>
        <v>101.97589667255403</v>
      </c>
      <c r="W121" s="21">
        <f t="shared" ref="W121" si="923">W120</f>
        <v>101.97935300634465</v>
      </c>
      <c r="X121" s="21">
        <f t="shared" si="650"/>
        <v>0</v>
      </c>
      <c r="Y121" s="23">
        <f>ROUND(Regression!$B$17+Regression!$B$18*Games!R121+Regression!$B$19*Games!T121+Regression!$B$20*Games!U121+Regression!$B$21*Games!S121+Regression!$B$22*Games!W121,0)</f>
        <v>116</v>
      </c>
      <c r="Z121" s="23">
        <f t="shared" ref="Z121" si="924">-Z120</f>
        <v>-8</v>
      </c>
      <c r="AA121" s="23">
        <f t="shared" ref="AA121" si="925">AA120</f>
        <v>224</v>
      </c>
      <c r="AB121" s="22"/>
      <c r="AC121" s="22"/>
      <c r="AD121" s="22">
        <f t="shared" si="655"/>
        <v>116</v>
      </c>
    </row>
    <row r="122" spans="1:30" x14ac:dyDescent="0.3">
      <c r="A122" t="s">
        <v>133</v>
      </c>
      <c r="B122" s="8" t="s">
        <v>58</v>
      </c>
      <c r="C122" t="str">
        <f>VLOOKUP(B122,'Team Lookup'!A:B,2,FALSE)</f>
        <v>Boston Celtics</v>
      </c>
      <c r="D122" s="6"/>
      <c r="E122" s="6"/>
      <c r="F122" s="7" t="str">
        <f>B123</f>
        <v>ATL</v>
      </c>
      <c r="G122" t="str">
        <f t="shared" ref="G122" si="926">C123</f>
        <v>Atlanta Hawks</v>
      </c>
      <c r="H122" s="31">
        <f>VLOOKUP($C122,'Four Factors - Road'!$B:$O,7,FALSE)/100</f>
        <v>0.52500000000000002</v>
      </c>
      <c r="I122" s="31">
        <f>VLOOKUP($C122,'Four Factors - Road'!$B:$O,8,FALSE)</f>
        <v>0.25800000000000001</v>
      </c>
      <c r="J122" s="31">
        <f>VLOOKUP($C122,'Four Factors - Road'!$B:$O,9,FALSE)/100</f>
        <v>0.121</v>
      </c>
      <c r="K122" s="31">
        <f>VLOOKUP($C122,'Four Factors - Road'!$B:$O,10,FALSE)/100</f>
        <v>0.19699999999999998</v>
      </c>
      <c r="L122" s="31">
        <f>VLOOKUP($C122,'Four Factors - Road'!$B:$O,11,FALSE)/100</f>
        <v>0.51</v>
      </c>
      <c r="M122" s="31">
        <f>VLOOKUP($C122,'Four Factors - Road'!$B:$O,12,FALSE)</f>
        <v>0.318</v>
      </c>
      <c r="N122" s="31">
        <f>VLOOKUP($C122,'Four Factors - Road'!$B:$O,13,FALSE)/100</f>
        <v>0.14400000000000002</v>
      </c>
      <c r="O122" s="31">
        <f>VLOOKUP($C122,'Four Factors - Road'!$B:$O,14,FALSE)/100</f>
        <v>0.253</v>
      </c>
      <c r="P122" s="17">
        <f>VLOOKUP($C122,'Advanced - Road'!B:T,18,FALSE)</f>
        <v>97.51</v>
      </c>
      <c r="Q122" s="17">
        <f>(P122+'Advanced - Road'!$S$33)/2</f>
        <v>98.18526345933563</v>
      </c>
      <c r="R122" s="31">
        <f t="shared" ref="R122" si="927">AVERAGE(H122,L123)</f>
        <v>0.52150000000000007</v>
      </c>
      <c r="S122" s="31">
        <f t="shared" ref="S122" si="928">AVERAGE(I122,M123)</f>
        <v>0.23799999999999999</v>
      </c>
      <c r="T122" s="31">
        <f t="shared" ref="T122" si="929">AVERAGE(J122,N123)</f>
        <v>0.13900000000000001</v>
      </c>
      <c r="U122" s="31">
        <f t="shared" ref="U122" si="930">AVERAGE(K122,O123)</f>
        <v>0.22199999999999998</v>
      </c>
      <c r="V122" s="17">
        <f>Q122*Q123/'Advanced - Home'!$S$33</f>
        <v>98.193295821557697</v>
      </c>
      <c r="W122" s="17">
        <f t="shared" ref="W122" si="931">AVERAGE(V122:V123)</f>
        <v>98.189967919447952</v>
      </c>
      <c r="X122" s="17">
        <f t="shared" si="650"/>
        <v>0</v>
      </c>
      <c r="Y122" s="19">
        <f>ROUND(Regression!$B$17+Regression!$B$18*Games!R122+Regression!$B$19*Games!T122+Regression!$B$20*Games!U122+Regression!$B$21*Games!S122+Regression!$B$22*Games!W122,0)</f>
        <v>107</v>
      </c>
      <c r="Z122" s="19">
        <f t="shared" ref="Z122" si="932">Y123-Y122</f>
        <v>1</v>
      </c>
      <c r="AA122" s="19">
        <f t="shared" ref="AA122" si="933">Y122+Y123</f>
        <v>215</v>
      </c>
      <c r="AB122" s="4">
        <f t="shared" ref="AB122" si="934">D122-Z122</f>
        <v>-1</v>
      </c>
      <c r="AC122" s="4">
        <f t="shared" ref="AC122" si="935">AA122-E122</f>
        <v>215</v>
      </c>
      <c r="AD122" s="4">
        <f t="shared" si="655"/>
        <v>107</v>
      </c>
    </row>
    <row r="123" spans="1:30" x14ac:dyDescent="0.3">
      <c r="A123" t="s">
        <v>134</v>
      </c>
      <c r="B123" s="8" t="s">
        <v>56</v>
      </c>
      <c r="C123" t="str">
        <f>VLOOKUP(B123,'Team Lookup'!A:B,2,FALSE)</f>
        <v>Atlanta Hawks</v>
      </c>
      <c r="D123" s="9">
        <f t="shared" ref="D123" si="936">D122*-1</f>
        <v>0</v>
      </c>
      <c r="E123" s="9">
        <f t="shared" ref="E123" si="937">E122</f>
        <v>0</v>
      </c>
      <c r="F123" t="str">
        <f>B122</f>
        <v>BOS</v>
      </c>
      <c r="G123" t="str">
        <f t="shared" ref="G123" si="938">C122</f>
        <v>Boston Celtics</v>
      </c>
      <c r="H123" s="31">
        <f>VLOOKUP($C123,'Four Factors - Home'!$B:$O,7,FALSE)/100</f>
        <v>0.51100000000000001</v>
      </c>
      <c r="I123" s="31">
        <f>VLOOKUP($C123,'Four Factors - Home'!$B:$O,8,FALSE)</f>
        <v>0.28199999999999997</v>
      </c>
      <c r="J123" s="31">
        <f>VLOOKUP($C123,'Four Factors - Home'!$B:$O,9,FALSE)/100</f>
        <v>0.14800000000000002</v>
      </c>
      <c r="K123" s="31">
        <f>VLOOKUP($C123,'Four Factors - Home'!$B:$O,10,FALSE)/100</f>
        <v>0.249</v>
      </c>
      <c r="L123" s="31">
        <f>VLOOKUP($C123,'Four Factors - Home'!$B:$O,11,FALSE)/100</f>
        <v>0.51800000000000002</v>
      </c>
      <c r="M123" s="31">
        <f>VLOOKUP($C123,'Four Factors - Home'!$B:$O,12,FALSE)</f>
        <v>0.218</v>
      </c>
      <c r="N123" s="31">
        <f>VLOOKUP($C123,'Four Factors - Home'!$B:$O,13,FALSE)/100</f>
        <v>0.157</v>
      </c>
      <c r="O123" s="31">
        <f>VLOOKUP($C123,'Four Factors - Home'!$B:$O,14,FALSE)/100</f>
        <v>0.247</v>
      </c>
      <c r="P123" s="17">
        <f>VLOOKUP($C123,'Advanced - Home'!B:T,18,FALSE)</f>
        <v>98.87</v>
      </c>
      <c r="Q123" s="17">
        <f>(P123+'Advanced - Home'!$S$33)/2</f>
        <v>98.861912943871715</v>
      </c>
      <c r="R123" s="31">
        <f t="shared" ref="R123" si="939">AVERAGE(H123,L122)</f>
        <v>0.51049999999999995</v>
      </c>
      <c r="S123" s="31">
        <f t="shared" ref="S123" si="940">AVERAGE(I123,M122)</f>
        <v>0.3</v>
      </c>
      <c r="T123" s="31">
        <f t="shared" ref="T123" si="941">AVERAGE(J123,N122)</f>
        <v>0.14600000000000002</v>
      </c>
      <c r="U123" s="31">
        <f t="shared" ref="U123" si="942">AVERAGE(K123,O122)</f>
        <v>0.251</v>
      </c>
      <c r="V123" s="17">
        <f>Q123*Q122/'Advanced - Road'!$S$33</f>
        <v>98.186640017338192</v>
      </c>
      <c r="W123" s="17">
        <f t="shared" ref="W123" si="943">W122</f>
        <v>98.189967919447952</v>
      </c>
      <c r="X123" s="17">
        <f t="shared" si="650"/>
        <v>0</v>
      </c>
      <c r="Y123" s="19">
        <f>ROUND(Regression!$B$17+Regression!$B$18*Games!R123+Regression!$B$19*Games!T123+Regression!$B$20*Games!U123+Regression!$B$21*Games!S123+Regression!$B$22*Games!W123,0)</f>
        <v>108</v>
      </c>
      <c r="Z123" s="19">
        <f t="shared" ref="Z123" si="944">-Z122</f>
        <v>-1</v>
      </c>
      <c r="AA123" s="19">
        <f t="shared" ref="AA123" si="945">AA122</f>
        <v>215</v>
      </c>
      <c r="AB123" s="4"/>
      <c r="AC123" s="4"/>
      <c r="AD123" s="4">
        <f t="shared" si="655"/>
        <v>108</v>
      </c>
    </row>
    <row r="124" spans="1:30" x14ac:dyDescent="0.3">
      <c r="A124" s="11" t="s">
        <v>133</v>
      </c>
      <c r="B124" s="14" t="s">
        <v>58</v>
      </c>
      <c r="C124" s="11" t="str">
        <f>VLOOKUP(B124,'Team Lookup'!A:B,2,FALSE)</f>
        <v>Boston Celtics</v>
      </c>
      <c r="D124" s="12"/>
      <c r="E124" s="12"/>
      <c r="F124" s="13" t="str">
        <f>B125</f>
        <v>BRK</v>
      </c>
      <c r="G124" s="11" t="str">
        <f t="shared" ref="G124" si="946">C125</f>
        <v>Brooklyn Nets</v>
      </c>
      <c r="H124" s="32">
        <f>VLOOKUP($C124,'Four Factors - Road'!$B:$O,7,FALSE)/100</f>
        <v>0.52500000000000002</v>
      </c>
      <c r="I124" s="32">
        <f>VLOOKUP($C124,'Four Factors - Road'!$B:$O,8,FALSE)</f>
        <v>0.25800000000000001</v>
      </c>
      <c r="J124" s="32">
        <f>VLOOKUP($C124,'Four Factors - Road'!$B:$O,9,FALSE)/100</f>
        <v>0.121</v>
      </c>
      <c r="K124" s="32">
        <f>VLOOKUP($C124,'Four Factors - Road'!$B:$O,10,FALSE)/100</f>
        <v>0.19699999999999998</v>
      </c>
      <c r="L124" s="32">
        <f>VLOOKUP($C124,'Four Factors - Road'!$B:$O,11,FALSE)/100</f>
        <v>0.51</v>
      </c>
      <c r="M124" s="32">
        <f>VLOOKUP($C124,'Four Factors - Road'!$B:$O,12,FALSE)</f>
        <v>0.318</v>
      </c>
      <c r="N124" s="32">
        <f>VLOOKUP($C124,'Four Factors - Road'!$B:$O,13,FALSE)/100</f>
        <v>0.14400000000000002</v>
      </c>
      <c r="O124" s="32">
        <f>VLOOKUP($C124,'Four Factors - Road'!$B:$O,14,FALSE)/100</f>
        <v>0.253</v>
      </c>
      <c r="P124" s="21">
        <f>VLOOKUP($C124,'Advanced - Road'!B:T,18,FALSE)</f>
        <v>97.51</v>
      </c>
      <c r="Q124" s="21">
        <f>(P124+'Advanced - Road'!$S$33)/2</f>
        <v>98.18526345933563</v>
      </c>
      <c r="R124" s="32">
        <f t="shared" ref="R124" si="947">AVERAGE(H124,L125)</f>
        <v>0.51649999999999996</v>
      </c>
      <c r="S124" s="32">
        <f t="shared" ref="S124" si="948">AVERAGE(I124,M125)</f>
        <v>0.26300000000000001</v>
      </c>
      <c r="T124" s="32">
        <f t="shared" ref="T124" si="949">AVERAGE(J124,N125)</f>
        <v>0.125</v>
      </c>
      <c r="U124" s="32">
        <f t="shared" ref="U124" si="950">AVERAGE(K124,O125)</f>
        <v>0.22249999999999998</v>
      </c>
      <c r="V124" s="21">
        <f>Q124*Q125/'Advanced - Home'!$S$33</f>
        <v>100.31882269839888</v>
      </c>
      <c r="W124" s="21">
        <f t="shared" ref="W124" si="951">AVERAGE(V124:V125)</f>
        <v>100.31542275934079</v>
      </c>
      <c r="X124" s="21">
        <f t="shared" si="650"/>
        <v>0</v>
      </c>
      <c r="Y124" s="23">
        <f>ROUND(Regression!$B$17+Regression!$B$18*Games!R124+Regression!$B$19*Games!T124+Regression!$B$20*Games!U124+Regression!$B$21*Games!S124+Regression!$B$22*Games!W124,0)</f>
        <v>111</v>
      </c>
      <c r="Z124" s="23">
        <f t="shared" ref="Z124" si="952">Y125-Y124</f>
        <v>-5</v>
      </c>
      <c r="AA124" s="23">
        <f t="shared" ref="AA124" si="953">Y124+Y125</f>
        <v>217</v>
      </c>
      <c r="AB124" s="22">
        <f t="shared" ref="AB124" si="954">D124-Z124</f>
        <v>5</v>
      </c>
      <c r="AC124" s="22">
        <f t="shared" ref="AC124" si="955">AA124-E124</f>
        <v>217</v>
      </c>
      <c r="AD124" s="22">
        <f t="shared" si="655"/>
        <v>111</v>
      </c>
    </row>
    <row r="125" spans="1:30" x14ac:dyDescent="0.3">
      <c r="A125" s="11" t="s">
        <v>134</v>
      </c>
      <c r="B125" s="14" t="s">
        <v>57</v>
      </c>
      <c r="C125" s="11" t="str">
        <f>VLOOKUP(B125,'Team Lookup'!A:B,2,FALSE)</f>
        <v>Brooklyn Nets</v>
      </c>
      <c r="D125" s="15">
        <f t="shared" ref="D125" si="956">D124*-1</f>
        <v>0</v>
      </c>
      <c r="E125" s="15">
        <f t="shared" ref="E125" si="957">E124</f>
        <v>0</v>
      </c>
      <c r="F125" s="11" t="str">
        <f>B124</f>
        <v>BOS</v>
      </c>
      <c r="G125" s="11" t="str">
        <f t="shared" ref="G125" si="958">C124</f>
        <v>Boston Celtics</v>
      </c>
      <c r="H125" s="32">
        <f>VLOOKUP($C125,'Four Factors - Home'!$B:$O,7,FALSE)/100</f>
        <v>0.49700000000000005</v>
      </c>
      <c r="I125" s="32">
        <f>VLOOKUP($C125,'Four Factors - Home'!$B:$O,8,FALSE)</f>
        <v>0.27</v>
      </c>
      <c r="J125" s="32">
        <f>VLOOKUP($C125,'Four Factors - Home'!$B:$O,9,FALSE)/100</f>
        <v>0.16699999999999998</v>
      </c>
      <c r="K125" s="32">
        <f>VLOOKUP($C125,'Four Factors - Home'!$B:$O,10,FALSE)/100</f>
        <v>0.20600000000000002</v>
      </c>
      <c r="L125" s="32">
        <f>VLOOKUP($C125,'Four Factors - Home'!$B:$O,11,FALSE)/100</f>
        <v>0.50800000000000001</v>
      </c>
      <c r="M125" s="32">
        <f>VLOOKUP($C125,'Four Factors - Home'!$B:$O,12,FALSE)</f>
        <v>0.26800000000000002</v>
      </c>
      <c r="N125" s="32">
        <f>VLOOKUP($C125,'Four Factors - Home'!$B:$O,13,FALSE)/100</f>
        <v>0.129</v>
      </c>
      <c r="O125" s="32">
        <f>VLOOKUP($C125,'Four Factors - Home'!$B:$O,14,FALSE)/100</f>
        <v>0.248</v>
      </c>
      <c r="P125" s="21">
        <f>VLOOKUP($C125,'Advanced - Home'!B:T,18,FALSE)</f>
        <v>103.15</v>
      </c>
      <c r="Q125" s="21">
        <f>(P125+'Advanced - Home'!$S$33)/2</f>
        <v>101.0019129438717</v>
      </c>
      <c r="R125" s="32">
        <f t="shared" ref="R125" si="959">AVERAGE(H125,L124)</f>
        <v>0.50350000000000006</v>
      </c>
      <c r="S125" s="32">
        <f t="shared" ref="S125" si="960">AVERAGE(I125,M124)</f>
        <v>0.29400000000000004</v>
      </c>
      <c r="T125" s="32">
        <f t="shared" ref="T125" si="961">AVERAGE(J125,N124)</f>
        <v>0.1555</v>
      </c>
      <c r="U125" s="32">
        <f t="shared" ref="U125" si="962">AVERAGE(K125,O124)</f>
        <v>0.22950000000000001</v>
      </c>
      <c r="V125" s="21">
        <f>Q125*Q124/'Advanced - Road'!$S$33</f>
        <v>100.31202282028271</v>
      </c>
      <c r="W125" s="21">
        <f t="shared" ref="W125" si="963">W124</f>
        <v>100.31542275934079</v>
      </c>
      <c r="X125" s="21">
        <f t="shared" si="650"/>
        <v>0</v>
      </c>
      <c r="Y125" s="23">
        <f>ROUND(Regression!$B$17+Regression!$B$18*Games!R125+Regression!$B$19*Games!T125+Regression!$B$20*Games!U125+Regression!$B$21*Games!S125+Regression!$B$22*Games!W125,0)</f>
        <v>106</v>
      </c>
      <c r="Z125" s="23">
        <f t="shared" ref="Z125" si="964">-Z124</f>
        <v>5</v>
      </c>
      <c r="AA125" s="23">
        <f t="shared" ref="AA125" si="965">AA124</f>
        <v>217</v>
      </c>
      <c r="AB125" s="22"/>
      <c r="AC125" s="22"/>
      <c r="AD125" s="22">
        <f t="shared" si="655"/>
        <v>106</v>
      </c>
    </row>
    <row r="126" spans="1:30" x14ac:dyDescent="0.3">
      <c r="A126" t="s">
        <v>133</v>
      </c>
      <c r="B126" s="8" t="s">
        <v>58</v>
      </c>
      <c r="C126" t="str">
        <f>VLOOKUP(B126,'Team Lookup'!A:B,2,FALSE)</f>
        <v>Boston Celtics</v>
      </c>
      <c r="D126" s="6"/>
      <c r="E126" s="6"/>
      <c r="F126" s="7" t="str">
        <f>B127</f>
        <v>BOS</v>
      </c>
      <c r="G126" t="str">
        <f t="shared" ref="G126" si="966">C127</f>
        <v>Boston Celtics</v>
      </c>
      <c r="H126" s="31">
        <f>VLOOKUP($C126,'Four Factors - Road'!$B:$O,7,FALSE)/100</f>
        <v>0.52500000000000002</v>
      </c>
      <c r="I126" s="31">
        <f>VLOOKUP($C126,'Four Factors - Road'!$B:$O,8,FALSE)</f>
        <v>0.25800000000000001</v>
      </c>
      <c r="J126" s="31">
        <f>VLOOKUP($C126,'Four Factors - Road'!$B:$O,9,FALSE)/100</f>
        <v>0.121</v>
      </c>
      <c r="K126" s="31">
        <f>VLOOKUP($C126,'Four Factors - Road'!$B:$O,10,FALSE)/100</f>
        <v>0.19699999999999998</v>
      </c>
      <c r="L126" s="31">
        <f>VLOOKUP($C126,'Four Factors - Road'!$B:$O,11,FALSE)/100</f>
        <v>0.51</v>
      </c>
      <c r="M126" s="31">
        <f>VLOOKUP($C126,'Four Factors - Road'!$B:$O,12,FALSE)</f>
        <v>0.318</v>
      </c>
      <c r="N126" s="31">
        <f>VLOOKUP($C126,'Four Factors - Road'!$B:$O,13,FALSE)/100</f>
        <v>0.14400000000000002</v>
      </c>
      <c r="O126" s="31">
        <f>VLOOKUP($C126,'Four Factors - Road'!$B:$O,14,FALSE)/100</f>
        <v>0.253</v>
      </c>
      <c r="P126" s="17">
        <f>VLOOKUP($C126,'Advanced - Road'!B:T,18,FALSE)</f>
        <v>97.51</v>
      </c>
      <c r="Q126" s="17">
        <f>(P126+'Advanced - Road'!$S$33)/2</f>
        <v>98.18526345933563</v>
      </c>
      <c r="R126" s="31">
        <f t="shared" ref="R126" si="967">AVERAGE(H126,L127)</f>
        <v>0.51449999999999996</v>
      </c>
      <c r="S126" s="31">
        <f t="shared" ref="S126" si="968">AVERAGE(I126,M127)</f>
        <v>0.26100000000000001</v>
      </c>
      <c r="T126" s="31">
        <f t="shared" ref="T126" si="969">AVERAGE(J126,N127)</f>
        <v>0.129</v>
      </c>
      <c r="U126" s="31">
        <f t="shared" ref="U126" si="970">AVERAGE(K126,O127)</f>
        <v>0.22499999999999998</v>
      </c>
      <c r="V126" s="17">
        <f>Q126*Q127/'Advanced - Home'!$S$33</f>
        <v>98.620387670642614</v>
      </c>
      <c r="W126" s="17">
        <f t="shared" ref="W126" si="971">AVERAGE(V126:V127)</f>
        <v>98.617045293818947</v>
      </c>
      <c r="X126" s="17">
        <f t="shared" si="650"/>
        <v>0</v>
      </c>
      <c r="Y126" s="19">
        <f>ROUND(Regression!$B$17+Regression!$B$18*Games!R126+Regression!$B$19*Games!T126+Regression!$B$20*Games!U126+Regression!$B$21*Games!S126+Regression!$B$22*Games!W126,0)</f>
        <v>108</v>
      </c>
      <c r="Z126" s="19">
        <f t="shared" ref="Z126" si="972">Y127-Y126</f>
        <v>1</v>
      </c>
      <c r="AA126" s="19">
        <f t="shared" ref="AA126" si="973">Y126+Y127</f>
        <v>217</v>
      </c>
      <c r="AB126" s="4">
        <f t="shared" ref="AB126" si="974">D126-Z126</f>
        <v>-1</v>
      </c>
      <c r="AC126" s="4">
        <f t="shared" ref="AC126" si="975">AA126-E126</f>
        <v>217</v>
      </c>
      <c r="AD126" s="4">
        <f t="shared" si="655"/>
        <v>108</v>
      </c>
    </row>
    <row r="127" spans="1:30" x14ac:dyDescent="0.3">
      <c r="A127" t="s">
        <v>134</v>
      </c>
      <c r="B127" s="8" t="s">
        <v>58</v>
      </c>
      <c r="C127" t="str">
        <f>VLOOKUP(B127,'Team Lookup'!A:B,2,FALSE)</f>
        <v>Boston Celtics</v>
      </c>
      <c r="D127" s="9">
        <f t="shared" ref="D127" si="976">D126*-1</f>
        <v>0</v>
      </c>
      <c r="E127" s="9">
        <f t="shared" ref="E127" si="977">E126</f>
        <v>0</v>
      </c>
      <c r="F127" t="str">
        <f>B126</f>
        <v>BOS</v>
      </c>
      <c r="G127" t="str">
        <f t="shared" ref="G127" si="978">C126</f>
        <v>Boston Celtics</v>
      </c>
      <c r="H127" s="31">
        <f>VLOOKUP($C127,'Four Factors - Home'!$B:$O,7,FALSE)/100</f>
        <v>0.53100000000000003</v>
      </c>
      <c r="I127" s="31">
        <f>VLOOKUP($C127,'Four Factors - Home'!$B:$O,8,FALSE)</f>
        <v>0.26600000000000001</v>
      </c>
      <c r="J127" s="31">
        <f>VLOOKUP($C127,'Four Factors - Home'!$B:$O,9,FALSE)/100</f>
        <v>0.13800000000000001</v>
      </c>
      <c r="K127" s="31">
        <f>VLOOKUP($C127,'Four Factors - Home'!$B:$O,10,FALSE)/100</f>
        <v>0.22500000000000001</v>
      </c>
      <c r="L127" s="31">
        <f>VLOOKUP($C127,'Four Factors - Home'!$B:$O,11,FALSE)/100</f>
        <v>0.504</v>
      </c>
      <c r="M127" s="31">
        <f>VLOOKUP($C127,'Four Factors - Home'!$B:$O,12,FALSE)</f>
        <v>0.26400000000000001</v>
      </c>
      <c r="N127" s="31">
        <f>VLOOKUP($C127,'Four Factors - Home'!$B:$O,13,FALSE)/100</f>
        <v>0.13699999999999998</v>
      </c>
      <c r="O127" s="31">
        <f>VLOOKUP($C127,'Four Factors - Home'!$B:$O,14,FALSE)/100</f>
        <v>0.253</v>
      </c>
      <c r="P127" s="17">
        <f>VLOOKUP($C127,'Advanced - Home'!B:T,18,FALSE)</f>
        <v>99.73</v>
      </c>
      <c r="Q127" s="17">
        <f>(P127+'Advanced - Home'!$S$33)/2</f>
        <v>99.291912943871708</v>
      </c>
      <c r="R127" s="31">
        <f t="shared" ref="R127" si="979">AVERAGE(H127,L126)</f>
        <v>0.52049999999999996</v>
      </c>
      <c r="S127" s="31">
        <f t="shared" ref="S127" si="980">AVERAGE(I127,M126)</f>
        <v>0.29200000000000004</v>
      </c>
      <c r="T127" s="31">
        <f t="shared" ref="T127" si="981">AVERAGE(J127,N126)</f>
        <v>0.14100000000000001</v>
      </c>
      <c r="U127" s="31">
        <f t="shared" ref="U127" si="982">AVERAGE(K127,O126)</f>
        <v>0.23899999999999999</v>
      </c>
      <c r="V127" s="17">
        <f>Q127*Q126/'Advanced - Road'!$S$33</f>
        <v>98.61370291699528</v>
      </c>
      <c r="W127" s="17">
        <f t="shared" ref="W127" si="983">W126</f>
        <v>98.617045293818947</v>
      </c>
      <c r="X127" s="17">
        <f t="shared" si="650"/>
        <v>0</v>
      </c>
      <c r="Y127" s="19">
        <f>ROUND(Regression!$B$17+Regression!$B$18*Games!R127+Regression!$B$19*Games!T127+Regression!$B$20*Games!U127+Regression!$B$21*Games!S127+Regression!$B$22*Games!W127,0)</f>
        <v>109</v>
      </c>
      <c r="Z127" s="19">
        <f t="shared" ref="Z127" si="984">-Z126</f>
        <v>-1</v>
      </c>
      <c r="AA127" s="19">
        <f t="shared" ref="AA127" si="985">AA126</f>
        <v>217</v>
      </c>
      <c r="AB127" s="4"/>
      <c r="AC127" s="4"/>
      <c r="AD127" s="4">
        <f t="shared" si="655"/>
        <v>109</v>
      </c>
    </row>
    <row r="128" spans="1:30" x14ac:dyDescent="0.3">
      <c r="A128" s="11" t="s">
        <v>133</v>
      </c>
      <c r="B128" s="14" t="s">
        <v>58</v>
      </c>
      <c r="C128" s="11" t="str">
        <f>VLOOKUP(B128,'Team Lookup'!A:B,2,FALSE)</f>
        <v>Boston Celtics</v>
      </c>
      <c r="D128" s="12"/>
      <c r="E128" s="12"/>
      <c r="F128" s="13" t="str">
        <f>B129</f>
        <v>CHO</v>
      </c>
      <c r="G128" s="11" t="str">
        <f t="shared" ref="G128" si="986">C129</f>
        <v>Charlotte Hornets</v>
      </c>
      <c r="H128" s="32">
        <f>VLOOKUP($C128,'Four Factors - Road'!$B:$O,7,FALSE)/100</f>
        <v>0.52500000000000002</v>
      </c>
      <c r="I128" s="32">
        <f>VLOOKUP($C128,'Four Factors - Road'!$B:$O,8,FALSE)</f>
        <v>0.25800000000000001</v>
      </c>
      <c r="J128" s="32">
        <f>VLOOKUP($C128,'Four Factors - Road'!$B:$O,9,FALSE)/100</f>
        <v>0.121</v>
      </c>
      <c r="K128" s="32">
        <f>VLOOKUP($C128,'Four Factors - Road'!$B:$O,10,FALSE)/100</f>
        <v>0.19699999999999998</v>
      </c>
      <c r="L128" s="32">
        <f>VLOOKUP($C128,'Four Factors - Road'!$B:$O,11,FALSE)/100</f>
        <v>0.51</v>
      </c>
      <c r="M128" s="32">
        <f>VLOOKUP($C128,'Four Factors - Road'!$B:$O,12,FALSE)</f>
        <v>0.318</v>
      </c>
      <c r="N128" s="32">
        <f>VLOOKUP($C128,'Four Factors - Road'!$B:$O,13,FALSE)/100</f>
        <v>0.14400000000000002</v>
      </c>
      <c r="O128" s="32">
        <f>VLOOKUP($C128,'Four Factors - Road'!$B:$O,14,FALSE)/100</f>
        <v>0.253</v>
      </c>
      <c r="P128" s="21">
        <f>VLOOKUP($C128,'Advanced - Road'!B:T,18,FALSE)</f>
        <v>97.51</v>
      </c>
      <c r="Q128" s="21">
        <f>(P128+'Advanced - Road'!$S$33)/2</f>
        <v>98.18526345933563</v>
      </c>
      <c r="R128" s="32">
        <f t="shared" ref="R128" si="987">AVERAGE(H128,L129)</f>
        <v>0.51400000000000001</v>
      </c>
      <c r="S128" s="32">
        <f t="shared" ref="S128" si="988">AVERAGE(I128,M129)</f>
        <v>0.22750000000000001</v>
      </c>
      <c r="T128" s="32">
        <f t="shared" ref="T128" si="989">AVERAGE(J128,N129)</f>
        <v>0.1255</v>
      </c>
      <c r="U128" s="32">
        <f t="shared" ref="U128" si="990">AVERAGE(K128,O129)</f>
        <v>0.19650000000000001</v>
      </c>
      <c r="V128" s="21">
        <f>Q128*Q129/'Advanced - Home'!$S$33</f>
        <v>98.272754770224651</v>
      </c>
      <c r="W128" s="21">
        <f t="shared" ref="W128" si="991">AVERAGE(V128:V129)</f>
        <v>98.269424175144877</v>
      </c>
      <c r="X128" s="21">
        <f t="shared" si="650"/>
        <v>0</v>
      </c>
      <c r="Y128" s="23">
        <f>ROUND(Regression!$B$17+Regression!$B$18*Games!R128+Regression!$B$19*Games!T128+Regression!$B$20*Games!U128+Regression!$B$21*Games!S128+Regression!$B$22*Games!W128,0)</f>
        <v>106</v>
      </c>
      <c r="Z128" s="23">
        <f t="shared" ref="Z128" si="992">Y129-Y128</f>
        <v>2</v>
      </c>
      <c r="AA128" s="23">
        <f t="shared" ref="AA128" si="993">Y128+Y129</f>
        <v>214</v>
      </c>
      <c r="AB128" s="22">
        <f t="shared" ref="AB128" si="994">D128-Z128</f>
        <v>-2</v>
      </c>
      <c r="AC128" s="22">
        <f t="shared" ref="AC128" si="995">AA128-E128</f>
        <v>214</v>
      </c>
      <c r="AD128" s="22">
        <f t="shared" si="655"/>
        <v>106</v>
      </c>
    </row>
    <row r="129" spans="1:30" x14ac:dyDescent="0.3">
      <c r="A129" s="11" t="s">
        <v>134</v>
      </c>
      <c r="B129" s="14" t="s">
        <v>59</v>
      </c>
      <c r="C129" s="11" t="str">
        <f>VLOOKUP(B129,'Team Lookup'!A:B,2,FALSE)</f>
        <v>Charlotte Hornets</v>
      </c>
      <c r="D129" s="15">
        <f t="shared" ref="D129" si="996">D128*-1</f>
        <v>0</v>
      </c>
      <c r="E129" s="15">
        <f t="shared" ref="E129" si="997">E128</f>
        <v>0</v>
      </c>
      <c r="F129" s="11" t="str">
        <f>B128</f>
        <v>BOS</v>
      </c>
      <c r="G129" s="11" t="str">
        <f t="shared" ref="G129" si="998">C128</f>
        <v>Boston Celtics</v>
      </c>
      <c r="H129" s="32">
        <f>VLOOKUP($C129,'Four Factors - Home'!$B:$O,7,FALSE)/100</f>
        <v>0.499</v>
      </c>
      <c r="I129" s="32">
        <f>VLOOKUP($C129,'Four Factors - Home'!$B:$O,8,FALSE)</f>
        <v>0.307</v>
      </c>
      <c r="J129" s="32">
        <f>VLOOKUP($C129,'Four Factors - Home'!$B:$O,9,FALSE)/100</f>
        <v>0.11900000000000001</v>
      </c>
      <c r="K129" s="32">
        <f>VLOOKUP($C129,'Four Factors - Home'!$B:$O,10,FALSE)/100</f>
        <v>0.20499999999999999</v>
      </c>
      <c r="L129" s="32">
        <f>VLOOKUP($C129,'Four Factors - Home'!$B:$O,11,FALSE)/100</f>
        <v>0.503</v>
      </c>
      <c r="M129" s="32">
        <f>VLOOKUP($C129,'Four Factors - Home'!$B:$O,12,FALSE)</f>
        <v>0.19700000000000001</v>
      </c>
      <c r="N129" s="32">
        <f>VLOOKUP($C129,'Four Factors - Home'!$B:$O,13,FALSE)/100</f>
        <v>0.13</v>
      </c>
      <c r="O129" s="32">
        <f>VLOOKUP($C129,'Four Factors - Home'!$B:$O,14,FALSE)/100</f>
        <v>0.19600000000000001</v>
      </c>
      <c r="P129" s="21">
        <f>VLOOKUP($C129,'Advanced - Home'!B:T,18,FALSE)</f>
        <v>99.03</v>
      </c>
      <c r="Q129" s="21">
        <f>(P129+'Advanced - Home'!$S$33)/2</f>
        <v>98.941912943871699</v>
      </c>
      <c r="R129" s="32">
        <f t="shared" ref="R129" si="999">AVERAGE(H129,L128)</f>
        <v>0.50449999999999995</v>
      </c>
      <c r="S129" s="32">
        <f t="shared" ref="S129" si="1000">AVERAGE(I129,M128)</f>
        <v>0.3125</v>
      </c>
      <c r="T129" s="32">
        <f t="shared" ref="T129" si="1001">AVERAGE(J129,N128)</f>
        <v>0.13150000000000001</v>
      </c>
      <c r="U129" s="32">
        <f t="shared" ref="U129" si="1002">AVERAGE(K129,O128)</f>
        <v>0.22899999999999998</v>
      </c>
      <c r="V129" s="21">
        <f>Q129*Q128/'Advanced - Road'!$S$33</f>
        <v>98.266093580065089</v>
      </c>
      <c r="W129" s="21">
        <f t="shared" ref="W129" si="1003">W128</f>
        <v>98.269424175144877</v>
      </c>
      <c r="X129" s="21">
        <f t="shared" si="650"/>
        <v>0</v>
      </c>
      <c r="Y129" s="23">
        <f>ROUND(Regression!$B$17+Regression!$B$18*Games!R129+Regression!$B$19*Games!T129+Regression!$B$20*Games!U129+Regression!$B$21*Games!S129+Regression!$B$22*Games!W129,0)</f>
        <v>108</v>
      </c>
      <c r="Z129" s="23">
        <f t="shared" ref="Z129" si="1004">-Z128</f>
        <v>-2</v>
      </c>
      <c r="AA129" s="23">
        <f t="shared" ref="AA129" si="1005">AA128</f>
        <v>214</v>
      </c>
      <c r="AB129" s="22"/>
      <c r="AC129" s="22"/>
      <c r="AD129" s="22">
        <f t="shared" si="655"/>
        <v>108</v>
      </c>
    </row>
    <row r="130" spans="1:30" x14ac:dyDescent="0.3">
      <c r="A130" t="s">
        <v>133</v>
      </c>
      <c r="B130" s="8" t="s">
        <v>58</v>
      </c>
      <c r="C130" t="str">
        <f>VLOOKUP(B130,'Team Lookup'!A:B,2,FALSE)</f>
        <v>Boston Celtics</v>
      </c>
      <c r="D130" s="6"/>
      <c r="E130" s="6"/>
      <c r="F130" s="7" t="str">
        <f>B131</f>
        <v>CHI</v>
      </c>
      <c r="G130" t="str">
        <f t="shared" ref="G130" si="1006">C131</f>
        <v>Chicago Bulls</v>
      </c>
      <c r="H130" s="31">
        <f>VLOOKUP($C130,'Four Factors - Road'!$B:$O,7,FALSE)/100</f>
        <v>0.52500000000000002</v>
      </c>
      <c r="I130" s="31">
        <f>VLOOKUP($C130,'Four Factors - Road'!$B:$O,8,FALSE)</f>
        <v>0.25800000000000001</v>
      </c>
      <c r="J130" s="31">
        <f>VLOOKUP($C130,'Four Factors - Road'!$B:$O,9,FALSE)/100</f>
        <v>0.121</v>
      </c>
      <c r="K130" s="31">
        <f>VLOOKUP($C130,'Four Factors - Road'!$B:$O,10,FALSE)/100</f>
        <v>0.19699999999999998</v>
      </c>
      <c r="L130" s="31">
        <f>VLOOKUP($C130,'Four Factors - Road'!$B:$O,11,FALSE)/100</f>
        <v>0.51</v>
      </c>
      <c r="M130" s="31">
        <f>VLOOKUP($C130,'Four Factors - Road'!$B:$O,12,FALSE)</f>
        <v>0.318</v>
      </c>
      <c r="N130" s="31">
        <f>VLOOKUP($C130,'Four Factors - Road'!$B:$O,13,FALSE)/100</f>
        <v>0.14400000000000002</v>
      </c>
      <c r="O130" s="31">
        <f>VLOOKUP($C130,'Four Factors - Road'!$B:$O,14,FALSE)/100</f>
        <v>0.253</v>
      </c>
      <c r="P130" s="17">
        <f>VLOOKUP($C130,'Advanced - Road'!B:T,18,FALSE)</f>
        <v>97.51</v>
      </c>
      <c r="Q130" s="17">
        <f>(P130+'Advanced - Road'!$S$33)/2</f>
        <v>98.18526345933563</v>
      </c>
      <c r="R130" s="31">
        <f t="shared" ref="R130" si="1007">AVERAGE(H130,L131)</f>
        <v>0.52100000000000002</v>
      </c>
      <c r="S130" s="31">
        <f t="shared" ref="S130" si="1008">AVERAGE(I130,M131)</f>
        <v>0.23949999999999999</v>
      </c>
      <c r="T130" s="31">
        <f t="shared" ref="T130" si="1009">AVERAGE(J130,N131)</f>
        <v>0.128</v>
      </c>
      <c r="U130" s="31">
        <f t="shared" ref="U130" si="1010">AVERAGE(K130,O131)</f>
        <v>0.20049999999999998</v>
      </c>
      <c r="V130" s="17">
        <f>Q130*Q131/'Advanced - Home'!$S$33</f>
        <v>97.443401993513248</v>
      </c>
      <c r="W130" s="17">
        <f t="shared" ref="W130" si="1011">AVERAGE(V130:V131)</f>
        <v>97.440099506308172</v>
      </c>
      <c r="X130" s="17">
        <f t="shared" si="650"/>
        <v>0</v>
      </c>
      <c r="Y130" s="19">
        <f>ROUND(Regression!$B$17+Regression!$B$18*Games!R130+Regression!$B$19*Games!T130+Regression!$B$20*Games!U130+Regression!$B$21*Games!S130+Regression!$B$22*Games!W130,0)</f>
        <v>106</v>
      </c>
      <c r="Z130" s="19">
        <f t="shared" ref="Z130" si="1012">Y131-Y130</f>
        <v>1</v>
      </c>
      <c r="AA130" s="19">
        <f t="shared" ref="AA130" si="1013">Y130+Y131</f>
        <v>213</v>
      </c>
      <c r="AB130" s="4">
        <f t="shared" ref="AB130" si="1014">D130-Z130</f>
        <v>-1</v>
      </c>
      <c r="AC130" s="4">
        <f t="shared" ref="AC130" si="1015">AA130-E130</f>
        <v>213</v>
      </c>
      <c r="AD130" s="4">
        <f t="shared" si="655"/>
        <v>106</v>
      </c>
    </row>
    <row r="131" spans="1:30" x14ac:dyDescent="0.3">
      <c r="A131" t="s">
        <v>134</v>
      </c>
      <c r="B131" s="8" t="s">
        <v>60</v>
      </c>
      <c r="C131" t="str">
        <f>VLOOKUP(B131,'Team Lookup'!A:B,2,FALSE)</f>
        <v>Chicago Bulls</v>
      </c>
      <c r="D131" s="9">
        <f t="shared" ref="D131" si="1016">D130*-1</f>
        <v>0</v>
      </c>
      <c r="E131" s="9">
        <f t="shared" ref="E131" si="1017">E130</f>
        <v>0</v>
      </c>
      <c r="F131" t="str">
        <f>B130</f>
        <v>BOS</v>
      </c>
      <c r="G131" t="str">
        <f t="shared" ref="G131" si="1018">C130</f>
        <v>Boston Celtics</v>
      </c>
      <c r="H131" s="31">
        <f>VLOOKUP($C131,'Four Factors - Home'!$B:$O,7,FALSE)/100</f>
        <v>0.47100000000000003</v>
      </c>
      <c r="I131" s="31">
        <f>VLOOKUP($C131,'Four Factors - Home'!$B:$O,8,FALSE)</f>
        <v>0.29599999999999999</v>
      </c>
      <c r="J131" s="31">
        <f>VLOOKUP($C131,'Four Factors - Home'!$B:$O,9,FALSE)/100</f>
        <v>0.129</v>
      </c>
      <c r="K131" s="31">
        <f>VLOOKUP($C131,'Four Factors - Home'!$B:$O,10,FALSE)/100</f>
        <v>0.30199999999999999</v>
      </c>
      <c r="L131" s="31">
        <f>VLOOKUP($C131,'Four Factors - Home'!$B:$O,11,FALSE)/100</f>
        <v>0.51700000000000002</v>
      </c>
      <c r="M131" s="31">
        <f>VLOOKUP($C131,'Four Factors - Home'!$B:$O,12,FALSE)</f>
        <v>0.221</v>
      </c>
      <c r="N131" s="31">
        <f>VLOOKUP($C131,'Four Factors - Home'!$B:$O,13,FALSE)/100</f>
        <v>0.13500000000000001</v>
      </c>
      <c r="O131" s="31">
        <f>VLOOKUP($C131,'Four Factors - Home'!$B:$O,14,FALSE)/100</f>
        <v>0.20399999999999999</v>
      </c>
      <c r="P131" s="17">
        <f>VLOOKUP($C131,'Advanced - Home'!B:T,18,FALSE)</f>
        <v>97.36</v>
      </c>
      <c r="Q131" s="17">
        <f>(P131+'Advanced - Home'!$S$33)/2</f>
        <v>98.106912943871706</v>
      </c>
      <c r="R131" s="31">
        <f t="shared" ref="R131" si="1019">AVERAGE(H131,L130)</f>
        <v>0.49050000000000005</v>
      </c>
      <c r="S131" s="31">
        <f t="shared" ref="S131" si="1020">AVERAGE(I131,M130)</f>
        <v>0.307</v>
      </c>
      <c r="T131" s="31">
        <f t="shared" ref="T131" si="1021">AVERAGE(J131,N130)</f>
        <v>0.13650000000000001</v>
      </c>
      <c r="U131" s="31">
        <f t="shared" ref="U131" si="1022">AVERAGE(K131,O130)</f>
        <v>0.27749999999999997</v>
      </c>
      <c r="V131" s="17">
        <f>Q131*Q130/'Advanced - Road'!$S$33</f>
        <v>97.436797019103082</v>
      </c>
      <c r="W131" s="17">
        <f t="shared" ref="W131" si="1023">W130</f>
        <v>97.440099506308172</v>
      </c>
      <c r="X131" s="17">
        <f t="shared" si="650"/>
        <v>0</v>
      </c>
      <c r="Y131" s="19">
        <f>ROUND(Regression!$B$17+Regression!$B$18*Games!R131+Regression!$B$19*Games!T131+Regression!$B$20*Games!U131+Regression!$B$21*Games!S131+Regression!$B$22*Games!W131,0)</f>
        <v>107</v>
      </c>
      <c r="Z131" s="19">
        <f t="shared" ref="Z131" si="1024">-Z130</f>
        <v>-1</v>
      </c>
      <c r="AA131" s="19">
        <f t="shared" ref="AA131" si="1025">AA130</f>
        <v>213</v>
      </c>
      <c r="AB131" s="4"/>
      <c r="AC131" s="4"/>
      <c r="AD131" s="4">
        <f t="shared" si="655"/>
        <v>107</v>
      </c>
    </row>
    <row r="132" spans="1:30" x14ac:dyDescent="0.3">
      <c r="A132" s="11" t="s">
        <v>133</v>
      </c>
      <c r="B132" s="14" t="s">
        <v>58</v>
      </c>
      <c r="C132" s="11" t="str">
        <f>VLOOKUP(B132,'Team Lookup'!A:B,2,FALSE)</f>
        <v>Boston Celtics</v>
      </c>
      <c r="D132" s="12"/>
      <c r="E132" s="12"/>
      <c r="F132" s="13" t="str">
        <f>B133</f>
        <v>CLE</v>
      </c>
      <c r="G132" s="11" t="str">
        <f t="shared" ref="G132" si="1026">C133</f>
        <v>Cleveland Cavaliers</v>
      </c>
      <c r="H132" s="32">
        <f>VLOOKUP($C132,'Four Factors - Road'!$B:$O,7,FALSE)/100</f>
        <v>0.52500000000000002</v>
      </c>
      <c r="I132" s="32">
        <f>VLOOKUP($C132,'Four Factors - Road'!$B:$O,8,FALSE)</f>
        <v>0.25800000000000001</v>
      </c>
      <c r="J132" s="32">
        <f>VLOOKUP($C132,'Four Factors - Road'!$B:$O,9,FALSE)/100</f>
        <v>0.121</v>
      </c>
      <c r="K132" s="32">
        <f>VLOOKUP($C132,'Four Factors - Road'!$B:$O,10,FALSE)/100</f>
        <v>0.19699999999999998</v>
      </c>
      <c r="L132" s="32">
        <f>VLOOKUP($C132,'Four Factors - Road'!$B:$O,11,FALSE)/100</f>
        <v>0.51</v>
      </c>
      <c r="M132" s="32">
        <f>VLOOKUP($C132,'Four Factors - Road'!$B:$O,12,FALSE)</f>
        <v>0.318</v>
      </c>
      <c r="N132" s="32">
        <f>VLOOKUP($C132,'Four Factors - Road'!$B:$O,13,FALSE)/100</f>
        <v>0.14400000000000002</v>
      </c>
      <c r="O132" s="32">
        <f>VLOOKUP($C132,'Four Factors - Road'!$B:$O,14,FALSE)/100</f>
        <v>0.253</v>
      </c>
      <c r="P132" s="21">
        <f>VLOOKUP($C132,'Advanced - Road'!B:T,18,FALSE)</f>
        <v>97.51</v>
      </c>
      <c r="Q132" s="21">
        <f>(P132+'Advanced - Road'!$S$33)/2</f>
        <v>98.18526345933563</v>
      </c>
      <c r="R132" s="32">
        <f t="shared" ref="R132" si="1027">AVERAGE(H132,L133)</f>
        <v>0.51249999999999996</v>
      </c>
      <c r="S132" s="32">
        <f t="shared" ref="S132" si="1028">AVERAGE(I132,M133)</f>
        <v>0.23649999999999999</v>
      </c>
      <c r="T132" s="32">
        <f t="shared" ref="T132" si="1029">AVERAGE(J132,N133)</f>
        <v>0.1245</v>
      </c>
      <c r="U132" s="32">
        <f t="shared" ref="U132" si="1030">AVERAGE(K132,O133)</f>
        <v>0.219</v>
      </c>
      <c r="V132" s="21">
        <f>Q132*Q133/'Advanced - Home'!$S$33</f>
        <v>98.213160558724425</v>
      </c>
      <c r="W132" s="21">
        <f t="shared" ref="W132" si="1031">AVERAGE(V132:V133)</f>
        <v>98.209831983372169</v>
      </c>
      <c r="X132" s="21">
        <f t="shared" si="650"/>
        <v>0</v>
      </c>
      <c r="Y132" s="23">
        <f>ROUND(Regression!$B$17+Regression!$B$18*Games!R132+Regression!$B$19*Games!T132+Regression!$B$20*Games!U132+Regression!$B$21*Games!S132+Regression!$B$22*Games!W132,0)</f>
        <v>107</v>
      </c>
      <c r="Z132" s="23">
        <f t="shared" ref="Z132" si="1032">Y133-Y132</f>
        <v>5</v>
      </c>
      <c r="AA132" s="23">
        <f t="shared" ref="AA132" si="1033">Y132+Y133</f>
        <v>219</v>
      </c>
      <c r="AB132" s="22">
        <f t="shared" ref="AB132" si="1034">D132-Z132</f>
        <v>-5</v>
      </c>
      <c r="AC132" s="22">
        <f t="shared" ref="AC132" si="1035">AA132-E132</f>
        <v>219</v>
      </c>
      <c r="AD132" s="22">
        <f t="shared" si="655"/>
        <v>107</v>
      </c>
    </row>
    <row r="133" spans="1:30" x14ac:dyDescent="0.3">
      <c r="A133" s="11" t="s">
        <v>134</v>
      </c>
      <c r="B133" s="14" t="s">
        <v>54</v>
      </c>
      <c r="C133" s="11" t="str">
        <f>VLOOKUP(B133,'Team Lookup'!A:B,2,FALSE)</f>
        <v>Cleveland Cavaliers</v>
      </c>
      <c r="D133" s="15">
        <f t="shared" ref="D133" si="1036">D132*-1</f>
        <v>0</v>
      </c>
      <c r="E133" s="15">
        <f t="shared" ref="E133" si="1037">E132</f>
        <v>0</v>
      </c>
      <c r="F133" s="11" t="str">
        <f>B132</f>
        <v>BOS</v>
      </c>
      <c r="G133" s="11" t="str">
        <f t="shared" ref="G133" si="1038">C132</f>
        <v>Boston Celtics</v>
      </c>
      <c r="H133" s="32">
        <f>VLOOKUP($C133,'Four Factors - Home'!$B:$O,7,FALSE)/100</f>
        <v>0.55700000000000005</v>
      </c>
      <c r="I133" s="32">
        <f>VLOOKUP($C133,'Four Factors - Home'!$B:$O,8,FALSE)</f>
        <v>0.27700000000000002</v>
      </c>
      <c r="J133" s="32">
        <f>VLOOKUP($C133,'Four Factors - Home'!$B:$O,9,FALSE)/100</f>
        <v>0.129</v>
      </c>
      <c r="K133" s="32">
        <f>VLOOKUP($C133,'Four Factors - Home'!$B:$O,10,FALSE)/100</f>
        <v>0.23899999999999999</v>
      </c>
      <c r="L133" s="32">
        <f>VLOOKUP($C133,'Four Factors - Home'!$B:$O,11,FALSE)/100</f>
        <v>0.5</v>
      </c>
      <c r="M133" s="32">
        <f>VLOOKUP($C133,'Four Factors - Home'!$B:$O,12,FALSE)</f>
        <v>0.215</v>
      </c>
      <c r="N133" s="32">
        <f>VLOOKUP($C133,'Four Factors - Home'!$B:$O,13,FALSE)/100</f>
        <v>0.128</v>
      </c>
      <c r="O133" s="32">
        <f>VLOOKUP($C133,'Four Factors - Home'!$B:$O,14,FALSE)/100</f>
        <v>0.24100000000000002</v>
      </c>
      <c r="P133" s="21">
        <f>VLOOKUP($C133,'Advanced - Home'!B:T,18,FALSE)</f>
        <v>98.91</v>
      </c>
      <c r="Q133" s="21">
        <f>(P133+'Advanced - Home'!$S$33)/2</f>
        <v>98.881912943871697</v>
      </c>
      <c r="R133" s="32">
        <f t="shared" ref="R133" si="1039">AVERAGE(H133,L132)</f>
        <v>0.53350000000000009</v>
      </c>
      <c r="S133" s="32">
        <f t="shared" ref="S133" si="1040">AVERAGE(I133,M132)</f>
        <v>0.29749999999999999</v>
      </c>
      <c r="T133" s="32">
        <f t="shared" ref="T133" si="1041">AVERAGE(J133,N132)</f>
        <v>0.13650000000000001</v>
      </c>
      <c r="U133" s="32">
        <f t="shared" ref="U133" si="1042">AVERAGE(K133,O132)</f>
        <v>0.246</v>
      </c>
      <c r="V133" s="21">
        <f>Q133*Q132/'Advanced - Road'!$S$33</f>
        <v>98.206503408019898</v>
      </c>
      <c r="W133" s="21">
        <f t="shared" ref="W133" si="1043">W132</f>
        <v>98.209831983372169</v>
      </c>
      <c r="X133" s="21">
        <f t="shared" si="650"/>
        <v>0</v>
      </c>
      <c r="Y133" s="23">
        <f>ROUND(Regression!$B$17+Regression!$B$18*Games!R133+Regression!$B$19*Games!T133+Regression!$B$20*Games!U133+Regression!$B$21*Games!S133+Regression!$B$22*Games!W133,0)</f>
        <v>112</v>
      </c>
      <c r="Z133" s="23">
        <f t="shared" ref="Z133" si="1044">-Z132</f>
        <v>-5</v>
      </c>
      <c r="AA133" s="23">
        <f t="shared" ref="AA133" si="1045">AA132</f>
        <v>219</v>
      </c>
      <c r="AB133" s="22"/>
      <c r="AC133" s="22"/>
      <c r="AD133" s="22">
        <f t="shared" si="655"/>
        <v>112</v>
      </c>
    </row>
    <row r="134" spans="1:30" x14ac:dyDescent="0.3">
      <c r="A134" t="s">
        <v>133</v>
      </c>
      <c r="B134" s="8" t="s">
        <v>58</v>
      </c>
      <c r="C134" t="str">
        <f>VLOOKUP(B134,'Team Lookup'!A:B,2,FALSE)</f>
        <v>Boston Celtics</v>
      </c>
      <c r="D134" s="6"/>
      <c r="E134" s="6"/>
      <c r="F134" s="7" t="str">
        <f>B135</f>
        <v>DAL</v>
      </c>
      <c r="G134" t="str">
        <f t="shared" ref="G134" si="1046">C135</f>
        <v>Dallas Mavericks</v>
      </c>
      <c r="H134" s="31">
        <f>VLOOKUP($C134,'Four Factors - Road'!$B:$O,7,FALSE)/100</f>
        <v>0.52500000000000002</v>
      </c>
      <c r="I134" s="31">
        <f>VLOOKUP($C134,'Four Factors - Road'!$B:$O,8,FALSE)</f>
        <v>0.25800000000000001</v>
      </c>
      <c r="J134" s="31">
        <f>VLOOKUP($C134,'Four Factors - Road'!$B:$O,9,FALSE)/100</f>
        <v>0.121</v>
      </c>
      <c r="K134" s="31">
        <f>VLOOKUP($C134,'Four Factors - Road'!$B:$O,10,FALSE)/100</f>
        <v>0.19699999999999998</v>
      </c>
      <c r="L134" s="31">
        <f>VLOOKUP($C134,'Four Factors - Road'!$B:$O,11,FALSE)/100</f>
        <v>0.51</v>
      </c>
      <c r="M134" s="31">
        <f>VLOOKUP($C134,'Four Factors - Road'!$B:$O,12,FALSE)</f>
        <v>0.318</v>
      </c>
      <c r="N134" s="31">
        <f>VLOOKUP($C134,'Four Factors - Road'!$B:$O,13,FALSE)/100</f>
        <v>0.14400000000000002</v>
      </c>
      <c r="O134" s="31">
        <f>VLOOKUP($C134,'Four Factors - Road'!$B:$O,14,FALSE)/100</f>
        <v>0.253</v>
      </c>
      <c r="P134" s="17">
        <f>VLOOKUP($C134,'Advanced - Road'!B:T,18,FALSE)</f>
        <v>97.51</v>
      </c>
      <c r="Q134" s="17">
        <f>(P134+'Advanced - Road'!$S$33)/2</f>
        <v>98.18526345933563</v>
      </c>
      <c r="R134" s="31">
        <f t="shared" ref="R134" si="1047">AVERAGE(H134,L135)</f>
        <v>0.51550000000000007</v>
      </c>
      <c r="S134" s="31">
        <f t="shared" ref="S134" si="1048">AVERAGE(I134,M135)</f>
        <v>0.26800000000000002</v>
      </c>
      <c r="T134" s="31">
        <f t="shared" ref="T134" si="1049">AVERAGE(J134,N135)</f>
        <v>0.14200000000000002</v>
      </c>
      <c r="U134" s="31">
        <f t="shared" ref="U134" si="1050">AVERAGE(K134,O135)</f>
        <v>0.21149999999999999</v>
      </c>
      <c r="V134" s="17">
        <f>Q134*Q135/'Advanced - Home'!$S$33</f>
        <v>95.615846174173157</v>
      </c>
      <c r="W134" s="17">
        <f t="shared" ref="W134" si="1051">AVERAGE(V134:V135)</f>
        <v>95.612605625278803</v>
      </c>
      <c r="X134" s="17">
        <f t="shared" si="650"/>
        <v>0</v>
      </c>
      <c r="Y134" s="19">
        <f>ROUND(Regression!$B$17+Regression!$B$18*Games!R134+Regression!$B$19*Games!T134+Regression!$B$20*Games!U134+Regression!$B$21*Games!S134+Regression!$B$22*Games!W134,0)</f>
        <v>103</v>
      </c>
      <c r="Z134" s="19">
        <f t="shared" ref="Z134" si="1052">Y135-Y134</f>
        <v>1</v>
      </c>
      <c r="AA134" s="19">
        <f t="shared" ref="AA134" si="1053">Y134+Y135</f>
        <v>207</v>
      </c>
      <c r="AB134" s="4">
        <f t="shared" ref="AB134" si="1054">D134-Z134</f>
        <v>-1</v>
      </c>
      <c r="AC134" s="4">
        <f t="shared" ref="AC134" si="1055">AA134-E134</f>
        <v>207</v>
      </c>
      <c r="AD134" s="4">
        <f t="shared" si="655"/>
        <v>103</v>
      </c>
    </row>
    <row r="135" spans="1:30" x14ac:dyDescent="0.3">
      <c r="A135" t="s">
        <v>134</v>
      </c>
      <c r="B135" s="8" t="s">
        <v>61</v>
      </c>
      <c r="C135" t="str">
        <f>VLOOKUP(B135,'Team Lookup'!A:B,2,FALSE)</f>
        <v>Dallas Mavericks</v>
      </c>
      <c r="D135" s="9">
        <f t="shared" ref="D135" si="1056">D134*-1</f>
        <v>0</v>
      </c>
      <c r="E135" s="9">
        <f t="shared" ref="E135" si="1057">E134</f>
        <v>0</v>
      </c>
      <c r="F135" t="str">
        <f>B134</f>
        <v>BOS</v>
      </c>
      <c r="G135" t="str">
        <f t="shared" ref="G135" si="1058">C134</f>
        <v>Boston Celtics</v>
      </c>
      <c r="H135" s="31">
        <f>VLOOKUP($C135,'Four Factors - Home'!$B:$O,7,FALSE)/100</f>
        <v>0.51400000000000001</v>
      </c>
      <c r="I135" s="31">
        <f>VLOOKUP($C135,'Four Factors - Home'!$B:$O,8,FALSE)</f>
        <v>0.24299999999999999</v>
      </c>
      <c r="J135" s="31">
        <f>VLOOKUP($C135,'Four Factors - Home'!$B:$O,9,FALSE)/100</f>
        <v>0.129</v>
      </c>
      <c r="K135" s="31">
        <f>VLOOKUP($C135,'Four Factors - Home'!$B:$O,10,FALSE)/100</f>
        <v>0.188</v>
      </c>
      <c r="L135" s="31">
        <f>VLOOKUP($C135,'Four Factors - Home'!$B:$O,11,FALSE)/100</f>
        <v>0.50600000000000001</v>
      </c>
      <c r="M135" s="31">
        <f>VLOOKUP($C135,'Four Factors - Home'!$B:$O,12,FALSE)</f>
        <v>0.27800000000000002</v>
      </c>
      <c r="N135" s="31">
        <f>VLOOKUP($C135,'Four Factors - Home'!$B:$O,13,FALSE)/100</f>
        <v>0.16300000000000001</v>
      </c>
      <c r="O135" s="31">
        <f>VLOOKUP($C135,'Four Factors - Home'!$B:$O,14,FALSE)/100</f>
        <v>0.22600000000000001</v>
      </c>
      <c r="P135" s="17">
        <f>VLOOKUP($C135,'Advanced - Home'!B:T,18,FALSE)</f>
        <v>93.68</v>
      </c>
      <c r="Q135" s="17">
        <f>(P135+'Advanced - Home'!$S$33)/2</f>
        <v>96.266912943871716</v>
      </c>
      <c r="R135" s="31">
        <f t="shared" ref="R135" si="1059">AVERAGE(H135,L134)</f>
        <v>0.51200000000000001</v>
      </c>
      <c r="S135" s="31">
        <f t="shared" ref="S135" si="1060">AVERAGE(I135,M134)</f>
        <v>0.28049999999999997</v>
      </c>
      <c r="T135" s="31">
        <f t="shared" ref="T135" si="1061">AVERAGE(J135,N134)</f>
        <v>0.13650000000000001</v>
      </c>
      <c r="U135" s="31">
        <f t="shared" ref="U135" si="1062">AVERAGE(K135,O134)</f>
        <v>0.2205</v>
      </c>
      <c r="V135" s="17">
        <f>Q135*Q134/'Advanced - Road'!$S$33</f>
        <v>95.609365076384435</v>
      </c>
      <c r="W135" s="17">
        <f t="shared" ref="W135" si="1063">W134</f>
        <v>95.612605625278803</v>
      </c>
      <c r="X135" s="17">
        <f t="shared" si="650"/>
        <v>0</v>
      </c>
      <c r="Y135" s="19">
        <f>ROUND(Regression!$B$17+Regression!$B$18*Games!R135+Regression!$B$19*Games!T135+Regression!$B$20*Games!U135+Regression!$B$21*Games!S135+Regression!$B$22*Games!W135,0)</f>
        <v>104</v>
      </c>
      <c r="Z135" s="19">
        <f t="shared" ref="Z135" si="1064">-Z134</f>
        <v>-1</v>
      </c>
      <c r="AA135" s="19">
        <f t="shared" ref="AA135" si="1065">AA134</f>
        <v>207</v>
      </c>
      <c r="AB135" s="4"/>
      <c r="AC135" s="4"/>
      <c r="AD135" s="4">
        <f t="shared" si="655"/>
        <v>104</v>
      </c>
    </row>
    <row r="136" spans="1:30" x14ac:dyDescent="0.3">
      <c r="A136" s="11" t="s">
        <v>133</v>
      </c>
      <c r="B136" s="14" t="s">
        <v>58</v>
      </c>
      <c r="C136" s="11" t="str">
        <f>VLOOKUP(B136,'Team Lookup'!A:B,2,FALSE)</f>
        <v>Boston Celtics</v>
      </c>
      <c r="D136" s="12"/>
      <c r="E136" s="12"/>
      <c r="F136" s="13" t="str">
        <f>B137</f>
        <v>DEN</v>
      </c>
      <c r="G136" s="11" t="str">
        <f t="shared" ref="G136" si="1066">C137</f>
        <v>Denver Nuggets</v>
      </c>
      <c r="H136" s="32">
        <f>VLOOKUP($C136,'Four Factors - Road'!$B:$O,7,FALSE)/100</f>
        <v>0.52500000000000002</v>
      </c>
      <c r="I136" s="32">
        <f>VLOOKUP($C136,'Four Factors - Road'!$B:$O,8,FALSE)</f>
        <v>0.25800000000000001</v>
      </c>
      <c r="J136" s="32">
        <f>VLOOKUP($C136,'Four Factors - Road'!$B:$O,9,FALSE)/100</f>
        <v>0.121</v>
      </c>
      <c r="K136" s="32">
        <f>VLOOKUP($C136,'Four Factors - Road'!$B:$O,10,FALSE)/100</f>
        <v>0.19699999999999998</v>
      </c>
      <c r="L136" s="32">
        <f>VLOOKUP($C136,'Four Factors - Road'!$B:$O,11,FALSE)/100</f>
        <v>0.51</v>
      </c>
      <c r="M136" s="32">
        <f>VLOOKUP($C136,'Four Factors - Road'!$B:$O,12,FALSE)</f>
        <v>0.318</v>
      </c>
      <c r="N136" s="32">
        <f>VLOOKUP($C136,'Four Factors - Road'!$B:$O,13,FALSE)/100</f>
        <v>0.14400000000000002</v>
      </c>
      <c r="O136" s="32">
        <f>VLOOKUP($C136,'Four Factors - Road'!$B:$O,14,FALSE)/100</f>
        <v>0.253</v>
      </c>
      <c r="P136" s="21">
        <f>VLOOKUP($C136,'Advanced - Road'!B:T,18,FALSE)</f>
        <v>97.51</v>
      </c>
      <c r="Q136" s="21">
        <f>(P136+'Advanced - Road'!$S$33)/2</f>
        <v>98.18526345933563</v>
      </c>
      <c r="R136" s="32">
        <f t="shared" ref="R136" si="1067">AVERAGE(H136,L137)</f>
        <v>0.52899999999999991</v>
      </c>
      <c r="S136" s="32">
        <f t="shared" ref="S136" si="1068">AVERAGE(I136,M137)</f>
        <v>0.25650000000000001</v>
      </c>
      <c r="T136" s="32">
        <f t="shared" ref="T136" si="1069">AVERAGE(J136,N137)</f>
        <v>0.11699999999999999</v>
      </c>
      <c r="U136" s="32">
        <f t="shared" ref="U136" si="1070">AVERAGE(K136,O137)</f>
        <v>0.2</v>
      </c>
      <c r="V136" s="21">
        <f>Q136*Q137/'Advanced - Home'!$S$33</f>
        <v>98.997817676810655</v>
      </c>
      <c r="W136" s="21">
        <f t="shared" ref="W136" si="1071">AVERAGE(V136:V137)</f>
        <v>98.994462508379343</v>
      </c>
      <c r="X136" s="21">
        <f t="shared" si="650"/>
        <v>0</v>
      </c>
      <c r="Y136" s="23">
        <f>ROUND(Regression!$B$17+Regression!$B$18*Games!R136+Regression!$B$19*Games!T136+Regression!$B$20*Games!U136+Regression!$B$21*Games!S136+Regression!$B$22*Games!W136,0)</f>
        <v>111</v>
      </c>
      <c r="Z136" s="23">
        <f t="shared" ref="Z136" si="1072">Y137-Y136</f>
        <v>1</v>
      </c>
      <c r="AA136" s="23">
        <f t="shared" ref="AA136" si="1073">Y136+Y137</f>
        <v>223</v>
      </c>
      <c r="AB136" s="22">
        <f t="shared" ref="AB136" si="1074">D136-Z136</f>
        <v>-1</v>
      </c>
      <c r="AC136" s="22">
        <f t="shared" ref="AC136" si="1075">AA136-E136</f>
        <v>223</v>
      </c>
      <c r="AD136" s="22">
        <f t="shared" si="655"/>
        <v>111</v>
      </c>
    </row>
    <row r="137" spans="1:30" x14ac:dyDescent="0.3">
      <c r="A137" s="11" t="s">
        <v>134</v>
      </c>
      <c r="B137" s="14" t="s">
        <v>62</v>
      </c>
      <c r="C137" s="11" t="str">
        <f>VLOOKUP(B137,'Team Lookup'!A:B,2,FALSE)</f>
        <v>Denver Nuggets</v>
      </c>
      <c r="D137" s="15">
        <f t="shared" ref="D137" si="1076">D136*-1</f>
        <v>0</v>
      </c>
      <c r="E137" s="15">
        <f t="shared" ref="E137" si="1077">E136</f>
        <v>0</v>
      </c>
      <c r="F137" s="11" t="str">
        <f>B136</f>
        <v>BOS</v>
      </c>
      <c r="G137" s="11" t="str">
        <f t="shared" ref="G137" si="1078">C136</f>
        <v>Boston Celtics</v>
      </c>
      <c r="H137" s="32">
        <f>VLOOKUP($C137,'Four Factors - Home'!$B:$O,7,FALSE)/100</f>
        <v>0.53900000000000003</v>
      </c>
      <c r="I137" s="32">
        <f>VLOOKUP($C137,'Four Factors - Home'!$B:$O,8,FALSE)</f>
        <v>0.28799999999999998</v>
      </c>
      <c r="J137" s="32">
        <f>VLOOKUP($C137,'Four Factors - Home'!$B:$O,9,FALSE)/100</f>
        <v>0.14400000000000002</v>
      </c>
      <c r="K137" s="32">
        <f>VLOOKUP($C137,'Four Factors - Home'!$B:$O,10,FALSE)/100</f>
        <v>0.28399999999999997</v>
      </c>
      <c r="L137" s="32">
        <f>VLOOKUP($C137,'Four Factors - Home'!$B:$O,11,FALSE)/100</f>
        <v>0.53299999999999992</v>
      </c>
      <c r="M137" s="32">
        <f>VLOOKUP($C137,'Four Factors - Home'!$B:$O,12,FALSE)</f>
        <v>0.255</v>
      </c>
      <c r="N137" s="32">
        <f>VLOOKUP($C137,'Four Factors - Home'!$B:$O,13,FALSE)/100</f>
        <v>0.113</v>
      </c>
      <c r="O137" s="32">
        <f>VLOOKUP($C137,'Four Factors - Home'!$B:$O,14,FALSE)/100</f>
        <v>0.20300000000000001</v>
      </c>
      <c r="P137" s="21">
        <f>VLOOKUP($C137,'Advanced - Home'!B:T,18,FALSE)</f>
        <v>100.49</v>
      </c>
      <c r="Q137" s="21">
        <f>(P137+'Advanced - Home'!$S$33)/2</f>
        <v>99.671912943871703</v>
      </c>
      <c r="R137" s="32">
        <f t="shared" ref="R137" si="1079">AVERAGE(H137,L136)</f>
        <v>0.52449999999999997</v>
      </c>
      <c r="S137" s="32">
        <f t="shared" ref="S137" si="1080">AVERAGE(I137,M136)</f>
        <v>0.30299999999999999</v>
      </c>
      <c r="T137" s="32">
        <f t="shared" ref="T137" si="1081">AVERAGE(J137,N136)</f>
        <v>0.14400000000000002</v>
      </c>
      <c r="U137" s="32">
        <f t="shared" ref="U137" si="1082">AVERAGE(K137,O136)</f>
        <v>0.26849999999999996</v>
      </c>
      <c r="V137" s="21">
        <f>Q137*Q136/'Advanced - Road'!$S$33</f>
        <v>98.99110733994803</v>
      </c>
      <c r="W137" s="21">
        <f t="shared" ref="W137" si="1083">W136</f>
        <v>98.994462508379343</v>
      </c>
      <c r="X137" s="21">
        <f t="shared" si="650"/>
        <v>0</v>
      </c>
      <c r="Y137" s="23">
        <f>ROUND(Regression!$B$17+Regression!$B$18*Games!R137+Regression!$B$19*Games!T137+Regression!$B$20*Games!U137+Regression!$B$21*Games!S137+Regression!$B$22*Games!W137,0)</f>
        <v>112</v>
      </c>
      <c r="Z137" s="23">
        <f t="shared" ref="Z137" si="1084">-Z136</f>
        <v>-1</v>
      </c>
      <c r="AA137" s="23">
        <f t="shared" ref="AA137" si="1085">AA136</f>
        <v>223</v>
      </c>
      <c r="AB137" s="22"/>
      <c r="AC137" s="22"/>
      <c r="AD137" s="22">
        <f t="shared" si="655"/>
        <v>112</v>
      </c>
    </row>
    <row r="138" spans="1:30" x14ac:dyDescent="0.3">
      <c r="A138" t="s">
        <v>133</v>
      </c>
      <c r="B138" s="8" t="s">
        <v>58</v>
      </c>
      <c r="C138" t="str">
        <f>VLOOKUP(B138,'Team Lookup'!A:B,2,FALSE)</f>
        <v>Boston Celtics</v>
      </c>
      <c r="D138" s="6"/>
      <c r="E138" s="6"/>
      <c r="F138" s="7" t="str">
        <f>B139</f>
        <v>DET</v>
      </c>
      <c r="G138" t="str">
        <f t="shared" ref="G138" si="1086">C139</f>
        <v>Detroit Pistons</v>
      </c>
      <c r="H138" s="31">
        <f>VLOOKUP($C138,'Four Factors - Road'!$B:$O,7,FALSE)/100</f>
        <v>0.52500000000000002</v>
      </c>
      <c r="I138" s="31">
        <f>VLOOKUP($C138,'Four Factors - Road'!$B:$O,8,FALSE)</f>
        <v>0.25800000000000001</v>
      </c>
      <c r="J138" s="31">
        <f>VLOOKUP($C138,'Four Factors - Road'!$B:$O,9,FALSE)/100</f>
        <v>0.121</v>
      </c>
      <c r="K138" s="31">
        <f>VLOOKUP($C138,'Four Factors - Road'!$B:$O,10,FALSE)/100</f>
        <v>0.19699999999999998</v>
      </c>
      <c r="L138" s="31">
        <f>VLOOKUP($C138,'Four Factors - Road'!$B:$O,11,FALSE)/100</f>
        <v>0.51</v>
      </c>
      <c r="M138" s="31">
        <f>VLOOKUP($C138,'Four Factors - Road'!$B:$O,12,FALSE)</f>
        <v>0.318</v>
      </c>
      <c r="N138" s="31">
        <f>VLOOKUP($C138,'Four Factors - Road'!$B:$O,13,FALSE)/100</f>
        <v>0.14400000000000002</v>
      </c>
      <c r="O138" s="31">
        <f>VLOOKUP($C138,'Four Factors - Road'!$B:$O,14,FALSE)/100</f>
        <v>0.253</v>
      </c>
      <c r="P138" s="17">
        <f>VLOOKUP($C138,'Advanced - Road'!B:T,18,FALSE)</f>
        <v>97.51</v>
      </c>
      <c r="Q138" s="17">
        <f>(P138+'Advanced - Road'!$S$33)/2</f>
        <v>98.18526345933563</v>
      </c>
      <c r="R138" s="31">
        <f t="shared" ref="R138" si="1087">AVERAGE(H138,L139)</f>
        <v>0.50700000000000001</v>
      </c>
      <c r="S138" s="31">
        <f t="shared" ref="S138" si="1088">AVERAGE(I138,M139)</f>
        <v>0.26450000000000001</v>
      </c>
      <c r="T138" s="31">
        <f t="shared" ref="T138" si="1089">AVERAGE(J138,N139)</f>
        <v>0.128</v>
      </c>
      <c r="U138" s="31">
        <f t="shared" ref="U138" si="1090">AVERAGE(K138,O139)</f>
        <v>0.19299999999999998</v>
      </c>
      <c r="V138" s="17">
        <f>Q138*Q139/'Advanced - Home'!$S$33</f>
        <v>97.796001078222886</v>
      </c>
      <c r="W138" s="17">
        <f t="shared" ref="W138" si="1091">AVERAGE(V138:V139)</f>
        <v>97.792686640963296</v>
      </c>
      <c r="X138" s="17">
        <f t="shared" si="650"/>
        <v>0</v>
      </c>
      <c r="Y138" s="19">
        <f>ROUND(Regression!$B$17+Regression!$B$18*Games!R138+Regression!$B$19*Games!T138+Regression!$B$20*Games!U138+Regression!$B$21*Games!S138+Regression!$B$22*Games!W138,0)</f>
        <v>105</v>
      </c>
      <c r="Z138" s="19">
        <f t="shared" ref="Z138" si="1092">Y139-Y138</f>
        <v>2</v>
      </c>
      <c r="AA138" s="19">
        <f t="shared" ref="AA138" si="1093">Y138+Y139</f>
        <v>212</v>
      </c>
      <c r="AB138" s="4">
        <f t="shared" ref="AB138" si="1094">D138-Z138</f>
        <v>-2</v>
      </c>
      <c r="AC138" s="4">
        <f t="shared" ref="AC138" si="1095">AA138-E138</f>
        <v>212</v>
      </c>
      <c r="AD138" s="4">
        <f t="shared" si="655"/>
        <v>105</v>
      </c>
    </row>
    <row r="139" spans="1:30" x14ac:dyDescent="0.3">
      <c r="A139" t="s">
        <v>134</v>
      </c>
      <c r="B139" s="8" t="s">
        <v>63</v>
      </c>
      <c r="C139" t="str">
        <f>VLOOKUP(B139,'Team Lookup'!A:B,2,FALSE)</f>
        <v>Detroit Pistons</v>
      </c>
      <c r="D139" s="9">
        <f t="shared" ref="D139" si="1096">D138*-1</f>
        <v>0</v>
      </c>
      <c r="E139" s="9">
        <f t="shared" ref="E139" si="1097">E138</f>
        <v>0</v>
      </c>
      <c r="F139" t="str">
        <f>B138</f>
        <v>BOS</v>
      </c>
      <c r="G139" t="str">
        <f t="shared" ref="G139" si="1098">C138</f>
        <v>Boston Celtics</v>
      </c>
      <c r="H139" s="31">
        <f>VLOOKUP($C139,'Four Factors - Home'!$B:$O,7,FALSE)/100</f>
        <v>0.505</v>
      </c>
      <c r="I139" s="31">
        <f>VLOOKUP($C139,'Four Factors - Home'!$B:$O,8,FALSE)</f>
        <v>0.217</v>
      </c>
      <c r="J139" s="31">
        <f>VLOOKUP($C139,'Four Factors - Home'!$B:$O,9,FALSE)/100</f>
        <v>0.124</v>
      </c>
      <c r="K139" s="31">
        <f>VLOOKUP($C139,'Four Factors - Home'!$B:$O,10,FALSE)/100</f>
        <v>0.24299999999999999</v>
      </c>
      <c r="L139" s="31">
        <f>VLOOKUP($C139,'Four Factors - Home'!$B:$O,11,FALSE)/100</f>
        <v>0.48899999999999999</v>
      </c>
      <c r="M139" s="31">
        <f>VLOOKUP($C139,'Four Factors - Home'!$B:$O,12,FALSE)</f>
        <v>0.27100000000000002</v>
      </c>
      <c r="N139" s="31">
        <f>VLOOKUP($C139,'Four Factors - Home'!$B:$O,13,FALSE)/100</f>
        <v>0.13500000000000001</v>
      </c>
      <c r="O139" s="31">
        <f>VLOOKUP($C139,'Four Factors - Home'!$B:$O,14,FALSE)/100</f>
        <v>0.18899999999999997</v>
      </c>
      <c r="P139" s="17">
        <f>VLOOKUP($C139,'Advanced - Home'!B:T,18,FALSE)</f>
        <v>98.07</v>
      </c>
      <c r="Q139" s="17">
        <f>(P139+'Advanced - Home'!$S$33)/2</f>
        <v>98.46191294387171</v>
      </c>
      <c r="R139" s="31">
        <f t="shared" ref="R139" si="1099">AVERAGE(H139,L138)</f>
        <v>0.50750000000000006</v>
      </c>
      <c r="S139" s="31">
        <f t="shared" ref="S139" si="1100">AVERAGE(I139,M138)</f>
        <v>0.26750000000000002</v>
      </c>
      <c r="T139" s="31">
        <f t="shared" ref="T139" si="1101">AVERAGE(J139,N138)</f>
        <v>0.13400000000000001</v>
      </c>
      <c r="U139" s="31">
        <f t="shared" ref="U139" si="1102">AVERAGE(K139,O138)</f>
        <v>0.248</v>
      </c>
      <c r="V139" s="17">
        <f>Q139*Q138/'Advanced - Road'!$S$33</f>
        <v>97.789372203703707</v>
      </c>
      <c r="W139" s="17">
        <f t="shared" ref="W139" si="1103">W138</f>
        <v>97.792686640963296</v>
      </c>
      <c r="X139" s="17">
        <f t="shared" si="650"/>
        <v>0</v>
      </c>
      <c r="Y139" s="19">
        <f>ROUND(Regression!$B$17+Regression!$B$18*Games!R139+Regression!$B$19*Games!T139+Regression!$B$20*Games!U139+Regression!$B$21*Games!S139+Regression!$B$22*Games!W139,0)</f>
        <v>107</v>
      </c>
      <c r="Z139" s="19">
        <f t="shared" ref="Z139" si="1104">-Z138</f>
        <v>-2</v>
      </c>
      <c r="AA139" s="19">
        <f t="shared" ref="AA139" si="1105">AA138</f>
        <v>212</v>
      </c>
      <c r="AB139" s="4"/>
      <c r="AC139" s="4"/>
      <c r="AD139" s="4">
        <f t="shared" si="655"/>
        <v>107</v>
      </c>
    </row>
    <row r="140" spans="1:30" x14ac:dyDescent="0.3">
      <c r="A140" s="11" t="s">
        <v>133</v>
      </c>
      <c r="B140" s="14" t="s">
        <v>58</v>
      </c>
      <c r="C140" s="11" t="str">
        <f>VLOOKUP(B140,'Team Lookup'!A:B,2,FALSE)</f>
        <v>Boston Celtics</v>
      </c>
      <c r="D140" s="12"/>
      <c r="E140" s="12"/>
      <c r="F140" s="13" t="str">
        <f>B141</f>
        <v>GSW</v>
      </c>
      <c r="G140" s="11" t="str">
        <f t="shared" ref="G140" si="1106">C141</f>
        <v>Golden State Warriors</v>
      </c>
      <c r="H140" s="32">
        <f>VLOOKUP($C140,'Four Factors - Road'!$B:$O,7,FALSE)/100</f>
        <v>0.52500000000000002</v>
      </c>
      <c r="I140" s="32">
        <f>VLOOKUP($C140,'Four Factors - Road'!$B:$O,8,FALSE)</f>
        <v>0.25800000000000001</v>
      </c>
      <c r="J140" s="32">
        <f>VLOOKUP($C140,'Four Factors - Road'!$B:$O,9,FALSE)/100</f>
        <v>0.121</v>
      </c>
      <c r="K140" s="32">
        <f>VLOOKUP($C140,'Four Factors - Road'!$B:$O,10,FALSE)/100</f>
        <v>0.19699999999999998</v>
      </c>
      <c r="L140" s="32">
        <f>VLOOKUP($C140,'Four Factors - Road'!$B:$O,11,FALSE)/100</f>
        <v>0.51</v>
      </c>
      <c r="M140" s="32">
        <f>VLOOKUP($C140,'Four Factors - Road'!$B:$O,12,FALSE)</f>
        <v>0.318</v>
      </c>
      <c r="N140" s="32">
        <f>VLOOKUP($C140,'Four Factors - Road'!$B:$O,13,FALSE)/100</f>
        <v>0.14400000000000002</v>
      </c>
      <c r="O140" s="32">
        <f>VLOOKUP($C140,'Four Factors - Road'!$B:$O,14,FALSE)/100</f>
        <v>0.253</v>
      </c>
      <c r="P140" s="21">
        <f>VLOOKUP($C140,'Advanced - Road'!B:T,18,FALSE)</f>
        <v>97.51</v>
      </c>
      <c r="Q140" s="21">
        <f>(P140+'Advanced - Road'!$S$33)/2</f>
        <v>98.18526345933563</v>
      </c>
      <c r="R140" s="32">
        <f t="shared" ref="R140" si="1107">AVERAGE(H140,L141)</f>
        <v>0.501</v>
      </c>
      <c r="S140" s="32">
        <f t="shared" ref="S140" si="1108">AVERAGE(I140,M141)</f>
        <v>0.25600000000000001</v>
      </c>
      <c r="T140" s="32">
        <f t="shared" ref="T140" si="1109">AVERAGE(J140,N141)</f>
        <v>0.13150000000000001</v>
      </c>
      <c r="U140" s="32">
        <f t="shared" ref="U140" si="1110">AVERAGE(K140,O141)</f>
        <v>0.21599999999999997</v>
      </c>
      <c r="V140" s="21">
        <f>Q140*Q141/'Advanced - Home'!$S$33</f>
        <v>100.10031058956474</v>
      </c>
      <c r="W140" s="21">
        <f t="shared" ref="W140" si="1111">AVERAGE(V140:V141)</f>
        <v>100.09691805617425</v>
      </c>
      <c r="X140" s="21">
        <f t="shared" si="650"/>
        <v>0</v>
      </c>
      <c r="Y140" s="23">
        <f>ROUND(Regression!$B$17+Regression!$B$18*Games!R140+Regression!$B$19*Games!T140+Regression!$B$20*Games!U140+Regression!$B$21*Games!S140+Regression!$B$22*Games!W140,0)</f>
        <v>107</v>
      </c>
      <c r="Z140" s="23">
        <f t="shared" ref="Z140" si="1112">Y141-Y140</f>
        <v>8</v>
      </c>
      <c r="AA140" s="23">
        <f t="shared" ref="AA140" si="1113">Y140+Y141</f>
        <v>222</v>
      </c>
      <c r="AB140" s="22">
        <f t="shared" ref="AB140" si="1114">D140-Z140</f>
        <v>-8</v>
      </c>
      <c r="AC140" s="22">
        <f t="shared" ref="AC140" si="1115">AA140-E140</f>
        <v>222</v>
      </c>
      <c r="AD140" s="22">
        <f t="shared" si="655"/>
        <v>107</v>
      </c>
    </row>
    <row r="141" spans="1:30" x14ac:dyDescent="0.3">
      <c r="A141" s="11" t="s">
        <v>134</v>
      </c>
      <c r="B141" s="14" t="s">
        <v>55</v>
      </c>
      <c r="C141" s="11" t="str">
        <f>VLOOKUP(B141,'Team Lookup'!A:B,2,FALSE)</f>
        <v>Golden State Warriors</v>
      </c>
      <c r="D141" s="15">
        <f t="shared" ref="D141" si="1116">D140*-1</f>
        <v>0</v>
      </c>
      <c r="E141" s="15">
        <f t="shared" ref="E141" si="1117">E140</f>
        <v>0</v>
      </c>
      <c r="F141" s="11" t="str">
        <f>B140</f>
        <v>BOS</v>
      </c>
      <c r="G141" s="11" t="str">
        <f t="shared" ref="G141" si="1118">C140</f>
        <v>Boston Celtics</v>
      </c>
      <c r="H141" s="32">
        <f>VLOOKUP($C141,'Four Factors - Home'!$B:$O,7,FALSE)/100</f>
        <v>0.59099999999999997</v>
      </c>
      <c r="I141" s="32">
        <f>VLOOKUP($C141,'Four Factors - Home'!$B:$O,8,FALSE)</f>
        <v>0.255</v>
      </c>
      <c r="J141" s="32">
        <f>VLOOKUP($C141,'Four Factors - Home'!$B:$O,9,FALSE)/100</f>
        <v>0.14099999999999999</v>
      </c>
      <c r="K141" s="32">
        <f>VLOOKUP($C141,'Four Factors - Home'!$B:$O,10,FALSE)/100</f>
        <v>0.22600000000000001</v>
      </c>
      <c r="L141" s="32">
        <f>VLOOKUP($C141,'Four Factors - Home'!$B:$O,11,FALSE)/100</f>
        <v>0.47700000000000004</v>
      </c>
      <c r="M141" s="32">
        <f>VLOOKUP($C141,'Four Factors - Home'!$B:$O,12,FALSE)</f>
        <v>0.254</v>
      </c>
      <c r="N141" s="32">
        <f>VLOOKUP($C141,'Four Factors - Home'!$B:$O,13,FALSE)/100</f>
        <v>0.14199999999999999</v>
      </c>
      <c r="O141" s="32">
        <f>VLOOKUP($C141,'Four Factors - Home'!$B:$O,14,FALSE)/100</f>
        <v>0.23499999999999999</v>
      </c>
      <c r="P141" s="21">
        <f>VLOOKUP($C141,'Advanced - Home'!B:T,18,FALSE)</f>
        <v>102.71</v>
      </c>
      <c r="Q141" s="21">
        <f>(P141+'Advanced - Home'!$S$33)/2</f>
        <v>100.7819129438717</v>
      </c>
      <c r="R141" s="32">
        <f t="shared" ref="R141" si="1119">AVERAGE(H141,L140)</f>
        <v>0.55049999999999999</v>
      </c>
      <c r="S141" s="32">
        <f t="shared" ref="S141" si="1120">AVERAGE(I141,M140)</f>
        <v>0.28649999999999998</v>
      </c>
      <c r="T141" s="32">
        <f t="shared" ref="T141" si="1121">AVERAGE(J141,N140)</f>
        <v>0.14250000000000002</v>
      </c>
      <c r="U141" s="32">
        <f t="shared" ref="U141" si="1122">AVERAGE(K141,O140)</f>
        <v>0.23949999999999999</v>
      </c>
      <c r="V141" s="21">
        <f>Q141*Q140/'Advanced - Road'!$S$33</f>
        <v>100.09352552278375</v>
      </c>
      <c r="W141" s="21">
        <f t="shared" ref="W141" si="1123">W140</f>
        <v>100.09691805617425</v>
      </c>
      <c r="X141" s="21">
        <f t="shared" si="650"/>
        <v>0</v>
      </c>
      <c r="Y141" s="23">
        <f>ROUND(Regression!$B$17+Regression!$B$18*Games!R141+Regression!$B$19*Games!T141+Regression!$B$20*Games!U141+Regression!$B$21*Games!S141+Regression!$B$22*Games!W141,0)</f>
        <v>115</v>
      </c>
      <c r="Z141" s="23">
        <f t="shared" ref="Z141" si="1124">-Z140</f>
        <v>-8</v>
      </c>
      <c r="AA141" s="23">
        <f t="shared" ref="AA141" si="1125">AA140</f>
        <v>222</v>
      </c>
      <c r="AB141" s="22"/>
      <c r="AC141" s="22"/>
      <c r="AD141" s="22">
        <f t="shared" si="655"/>
        <v>115</v>
      </c>
    </row>
    <row r="142" spans="1:30" x14ac:dyDescent="0.3">
      <c r="A142" t="s">
        <v>133</v>
      </c>
      <c r="B142" s="5" t="s">
        <v>58</v>
      </c>
      <c r="C142" t="str">
        <f>VLOOKUP(B142,'Team Lookup'!A:B,2,FALSE)</f>
        <v>Boston Celtics</v>
      </c>
      <c r="D142" s="6"/>
      <c r="E142" s="6"/>
      <c r="F142" s="7" t="str">
        <f>B143</f>
        <v>HOU</v>
      </c>
      <c r="G142" t="str">
        <f t="shared" ref="G142" si="1126">C143</f>
        <v>Houston Rockets</v>
      </c>
      <c r="H142" s="31">
        <f>VLOOKUP($C142,'Four Factors - Road'!$B:$O,7,FALSE)/100</f>
        <v>0.52500000000000002</v>
      </c>
      <c r="I142" s="31">
        <f>VLOOKUP($C142,'Four Factors - Road'!$B:$O,8,FALSE)</f>
        <v>0.25800000000000001</v>
      </c>
      <c r="J142" s="31">
        <f>VLOOKUP($C142,'Four Factors - Road'!$B:$O,9,FALSE)/100</f>
        <v>0.121</v>
      </c>
      <c r="K142" s="31">
        <f>VLOOKUP($C142,'Four Factors - Road'!$B:$O,10,FALSE)/100</f>
        <v>0.19699999999999998</v>
      </c>
      <c r="L142" s="31">
        <f>VLOOKUP($C142,'Four Factors - Road'!$B:$O,11,FALSE)/100</f>
        <v>0.51</v>
      </c>
      <c r="M142" s="31">
        <f>VLOOKUP($C142,'Four Factors - Road'!$B:$O,12,FALSE)</f>
        <v>0.318</v>
      </c>
      <c r="N142" s="31">
        <f>VLOOKUP($C142,'Four Factors - Road'!$B:$O,13,FALSE)/100</f>
        <v>0.14400000000000002</v>
      </c>
      <c r="O142" s="31">
        <f>VLOOKUP($C142,'Four Factors - Road'!$B:$O,14,FALSE)/100</f>
        <v>0.253</v>
      </c>
      <c r="P142" s="17">
        <f>VLOOKUP($C142,'Advanced - Road'!B:T,18,FALSE)</f>
        <v>97.51</v>
      </c>
      <c r="Q142" s="17">
        <f>(P142+'Advanced - Road'!$S$33)/2</f>
        <v>98.18526345933563</v>
      </c>
      <c r="R142" s="31">
        <f t="shared" ref="R142" si="1127">AVERAGE(H142,L143)</f>
        <v>0.51700000000000002</v>
      </c>
      <c r="S142" s="31">
        <f t="shared" ref="S142" si="1128">AVERAGE(I142,M143)</f>
        <v>0.247</v>
      </c>
      <c r="T142" s="31">
        <f t="shared" ref="T142" si="1129">AVERAGE(J142,N143)</f>
        <v>0.13550000000000001</v>
      </c>
      <c r="U142" s="31">
        <f t="shared" ref="U142" si="1130">AVERAGE(K142,O143)</f>
        <v>0.21799999999999997</v>
      </c>
      <c r="V142" s="17">
        <f>Q142*Q143/'Advanced - Home'!$S$33</f>
        <v>99.94635887652251</v>
      </c>
      <c r="W142" s="17">
        <f t="shared" ref="W142" si="1131">AVERAGE(V142:V143)</f>
        <v>99.94297156076145</v>
      </c>
      <c r="X142" s="17">
        <f t="shared" si="650"/>
        <v>0</v>
      </c>
      <c r="Y142" s="19">
        <f>ROUND(Regression!$B$17+Regression!$B$18*Games!R142+Regression!$B$19*Games!T142+Regression!$B$20*Games!U142+Regression!$B$21*Games!S142+Regression!$B$22*Games!W142,0)</f>
        <v>108</v>
      </c>
      <c r="Z142" s="19">
        <f t="shared" ref="Z142" si="1132">Y143-Y142</f>
        <v>5</v>
      </c>
      <c r="AA142" s="19">
        <f t="shared" ref="AA142" si="1133">Y142+Y143</f>
        <v>221</v>
      </c>
      <c r="AB142" s="4">
        <f t="shared" ref="AB142" si="1134">D142-Z142</f>
        <v>-5</v>
      </c>
      <c r="AC142" s="4">
        <f t="shared" ref="AC142" si="1135">AA142-E142</f>
        <v>221</v>
      </c>
      <c r="AD142" s="4">
        <f t="shared" si="655"/>
        <v>108</v>
      </c>
    </row>
    <row r="143" spans="1:30" x14ac:dyDescent="0.3">
      <c r="A143" t="s">
        <v>134</v>
      </c>
      <c r="B143" s="8" t="s">
        <v>64</v>
      </c>
      <c r="C143" t="str">
        <f>VLOOKUP(B143,'Team Lookup'!A:B,2,FALSE)</f>
        <v>Houston Rockets</v>
      </c>
      <c r="D143" s="9">
        <f t="shared" ref="D143" si="1136">D142*-1</f>
        <v>0</v>
      </c>
      <c r="E143" s="9">
        <f t="shared" ref="E143" si="1137">E142</f>
        <v>0</v>
      </c>
      <c r="F143" t="str">
        <f>B142</f>
        <v>BOS</v>
      </c>
      <c r="G143" t="str">
        <f t="shared" ref="G143" si="1138">C142</f>
        <v>Boston Celtics</v>
      </c>
      <c r="H143" s="31">
        <f>VLOOKUP($C143,'Four Factors - Home'!$B:$O,7,FALSE)/100</f>
        <v>0.54799999999999993</v>
      </c>
      <c r="I143" s="31">
        <f>VLOOKUP($C143,'Four Factors - Home'!$B:$O,8,FALSE)</f>
        <v>0.30199999999999999</v>
      </c>
      <c r="J143" s="31">
        <f>VLOOKUP($C143,'Four Factors - Home'!$B:$O,9,FALSE)/100</f>
        <v>0.13900000000000001</v>
      </c>
      <c r="K143" s="31">
        <f>VLOOKUP($C143,'Four Factors - Home'!$B:$O,10,FALSE)/100</f>
        <v>0.252</v>
      </c>
      <c r="L143" s="31">
        <f>VLOOKUP($C143,'Four Factors - Home'!$B:$O,11,FALSE)/100</f>
        <v>0.50900000000000001</v>
      </c>
      <c r="M143" s="31">
        <f>VLOOKUP($C143,'Four Factors - Home'!$B:$O,12,FALSE)</f>
        <v>0.23599999999999999</v>
      </c>
      <c r="N143" s="31">
        <f>VLOOKUP($C143,'Four Factors - Home'!$B:$O,13,FALSE)/100</f>
        <v>0.15</v>
      </c>
      <c r="O143" s="31">
        <f>VLOOKUP($C143,'Four Factors - Home'!$B:$O,14,FALSE)/100</f>
        <v>0.23899999999999999</v>
      </c>
      <c r="P143" s="17">
        <f>VLOOKUP($C143,'Advanced - Home'!B:T,18,FALSE)</f>
        <v>102.4</v>
      </c>
      <c r="Q143" s="17">
        <f>(P143+'Advanced - Home'!$S$33)/2</f>
        <v>100.6269129438717</v>
      </c>
      <c r="R143" s="31">
        <f t="shared" ref="R143" si="1139">AVERAGE(H143,L142)</f>
        <v>0.52899999999999991</v>
      </c>
      <c r="S143" s="31">
        <f t="shared" ref="S143" si="1140">AVERAGE(I143,M142)</f>
        <v>0.31</v>
      </c>
      <c r="T143" s="31">
        <f t="shared" ref="T143" si="1141">AVERAGE(J143,N142)</f>
        <v>0.14150000000000001</v>
      </c>
      <c r="U143" s="31">
        <f t="shared" ref="U143" si="1142">AVERAGE(K143,O142)</f>
        <v>0.2525</v>
      </c>
      <c r="V143" s="17">
        <f>Q143*Q142/'Advanced - Road'!$S$33</f>
        <v>99.93958424500039</v>
      </c>
      <c r="W143" s="17">
        <f t="shared" ref="W143" si="1143">W142</f>
        <v>99.94297156076145</v>
      </c>
      <c r="X143" s="17">
        <f t="shared" si="650"/>
        <v>0</v>
      </c>
      <c r="Y143" s="19">
        <f>ROUND(Regression!$B$17+Regression!$B$18*Games!R143+Regression!$B$19*Games!T143+Regression!$B$20*Games!U143+Regression!$B$21*Games!S143+Regression!$B$22*Games!W143,0)</f>
        <v>113</v>
      </c>
      <c r="Z143" s="19">
        <f t="shared" ref="Z143" si="1144">-Z142</f>
        <v>-5</v>
      </c>
      <c r="AA143" s="19">
        <f t="shared" ref="AA143" si="1145">AA142</f>
        <v>221</v>
      </c>
      <c r="AB143" s="4"/>
      <c r="AC143" s="4"/>
      <c r="AD143" s="4">
        <f t="shared" si="655"/>
        <v>113</v>
      </c>
    </row>
    <row r="144" spans="1:30" x14ac:dyDescent="0.3">
      <c r="A144" s="11" t="s">
        <v>133</v>
      </c>
      <c r="B144" s="10" t="s">
        <v>58</v>
      </c>
      <c r="C144" s="11" t="str">
        <f>VLOOKUP(B144,'Team Lookup'!A:B,2,FALSE)</f>
        <v>Boston Celtics</v>
      </c>
      <c r="D144" s="12"/>
      <c r="E144" s="12"/>
      <c r="F144" s="13" t="str">
        <f>B145</f>
        <v>IND</v>
      </c>
      <c r="G144" s="11" t="str">
        <f t="shared" ref="G144" si="1146">C145</f>
        <v>Indiana Pacers</v>
      </c>
      <c r="H144" s="32">
        <f>VLOOKUP($C144,'Four Factors - Road'!$B:$O,7,FALSE)/100</f>
        <v>0.52500000000000002</v>
      </c>
      <c r="I144" s="32">
        <f>VLOOKUP($C144,'Four Factors - Road'!$B:$O,8,FALSE)</f>
        <v>0.25800000000000001</v>
      </c>
      <c r="J144" s="32">
        <f>VLOOKUP($C144,'Four Factors - Road'!$B:$O,9,FALSE)/100</f>
        <v>0.121</v>
      </c>
      <c r="K144" s="32">
        <f>VLOOKUP($C144,'Four Factors - Road'!$B:$O,10,FALSE)/100</f>
        <v>0.19699999999999998</v>
      </c>
      <c r="L144" s="32">
        <f>VLOOKUP($C144,'Four Factors - Road'!$B:$O,11,FALSE)/100</f>
        <v>0.51</v>
      </c>
      <c r="M144" s="32">
        <f>VLOOKUP($C144,'Four Factors - Road'!$B:$O,12,FALSE)</f>
        <v>0.318</v>
      </c>
      <c r="N144" s="32">
        <f>VLOOKUP($C144,'Four Factors - Road'!$B:$O,13,FALSE)/100</f>
        <v>0.14400000000000002</v>
      </c>
      <c r="O144" s="32">
        <f>VLOOKUP($C144,'Four Factors - Road'!$B:$O,14,FALSE)/100</f>
        <v>0.253</v>
      </c>
      <c r="P144" s="21">
        <f>VLOOKUP($C144,'Advanced - Road'!B:T,18,FALSE)</f>
        <v>97.51</v>
      </c>
      <c r="Q144" s="21">
        <f>(P144+'Advanced - Road'!$S$33)/2</f>
        <v>98.18526345933563</v>
      </c>
      <c r="R144" s="32">
        <f t="shared" ref="R144" si="1147">AVERAGE(H144,L145)</f>
        <v>0.51100000000000001</v>
      </c>
      <c r="S144" s="32">
        <f t="shared" ref="S144" si="1148">AVERAGE(I144,M145)</f>
        <v>0.26950000000000002</v>
      </c>
      <c r="T144" s="32">
        <f t="shared" ref="T144" si="1149">AVERAGE(J144,N145)</f>
        <v>0.13550000000000001</v>
      </c>
      <c r="U144" s="32">
        <f t="shared" ref="U144" si="1150">AVERAGE(K144,O145)</f>
        <v>0.21799999999999997</v>
      </c>
      <c r="V144" s="21">
        <f>Q144*Q145/'Advanced - Home'!$S$33</f>
        <v>98.084039767140609</v>
      </c>
      <c r="W144" s="21">
        <f t="shared" ref="W144" si="1151">AVERAGE(V144:V145)</f>
        <v>98.080715567864658</v>
      </c>
      <c r="X144" s="21">
        <f t="shared" si="650"/>
        <v>0</v>
      </c>
      <c r="Y144" s="23">
        <f>ROUND(Regression!$B$17+Regression!$B$18*Games!R144+Regression!$B$19*Games!T144+Regression!$B$20*Games!U144+Regression!$B$21*Games!S144+Regression!$B$22*Games!W144,0)</f>
        <v>106</v>
      </c>
      <c r="Z144" s="23">
        <f t="shared" ref="Z144" si="1152">Y145-Y144</f>
        <v>2</v>
      </c>
      <c r="AA144" s="23">
        <f t="shared" ref="AA144" si="1153">Y144+Y145</f>
        <v>214</v>
      </c>
      <c r="AB144" s="22">
        <f t="shared" ref="AB144" si="1154">D144-Z144</f>
        <v>-2</v>
      </c>
      <c r="AC144" s="22">
        <f t="shared" ref="AC144" si="1155">AA144-E144</f>
        <v>214</v>
      </c>
      <c r="AD144" s="22">
        <f t="shared" si="655"/>
        <v>106</v>
      </c>
    </row>
    <row r="145" spans="1:30" x14ac:dyDescent="0.3">
      <c r="A145" s="11" t="s">
        <v>134</v>
      </c>
      <c r="B145" s="14" t="s">
        <v>65</v>
      </c>
      <c r="C145" s="11" t="str">
        <f>VLOOKUP(B145,'Team Lookup'!A:B,2,FALSE)</f>
        <v>Indiana Pacers</v>
      </c>
      <c r="D145" s="15">
        <f t="shared" ref="D145" si="1156">D144*-1</f>
        <v>0</v>
      </c>
      <c r="E145" s="15">
        <f t="shared" ref="E145" si="1157">E144</f>
        <v>0</v>
      </c>
      <c r="F145" s="11" t="str">
        <f>B144</f>
        <v>BOS</v>
      </c>
      <c r="G145" s="11" t="str">
        <f t="shared" ref="G145" si="1158">C144</f>
        <v>Boston Celtics</v>
      </c>
      <c r="H145" s="32">
        <f>VLOOKUP($C145,'Four Factors - Home'!$B:$O,7,FALSE)/100</f>
        <v>0.52400000000000002</v>
      </c>
      <c r="I145" s="32">
        <f>VLOOKUP($C145,'Four Factors - Home'!$B:$O,8,FALSE)</f>
        <v>0.251</v>
      </c>
      <c r="J145" s="32">
        <f>VLOOKUP($C145,'Four Factors - Home'!$B:$O,9,FALSE)/100</f>
        <v>0.13200000000000001</v>
      </c>
      <c r="K145" s="32">
        <f>VLOOKUP($C145,'Four Factors - Home'!$B:$O,10,FALSE)/100</f>
        <v>0.19600000000000001</v>
      </c>
      <c r="L145" s="32">
        <f>VLOOKUP($C145,'Four Factors - Home'!$B:$O,11,FALSE)/100</f>
        <v>0.49700000000000005</v>
      </c>
      <c r="M145" s="32">
        <f>VLOOKUP($C145,'Four Factors - Home'!$B:$O,12,FALSE)</f>
        <v>0.28100000000000003</v>
      </c>
      <c r="N145" s="32">
        <f>VLOOKUP($C145,'Four Factors - Home'!$B:$O,13,FALSE)/100</f>
        <v>0.15</v>
      </c>
      <c r="O145" s="32">
        <f>VLOOKUP($C145,'Four Factors - Home'!$B:$O,14,FALSE)/100</f>
        <v>0.23899999999999999</v>
      </c>
      <c r="P145" s="21">
        <f>VLOOKUP($C145,'Advanced - Home'!B:T,18,FALSE)</f>
        <v>98.65</v>
      </c>
      <c r="Q145" s="21">
        <f>(P145+'Advanced - Home'!$S$33)/2</f>
        <v>98.751912943871702</v>
      </c>
      <c r="R145" s="32">
        <f t="shared" ref="R145" si="1159">AVERAGE(H145,L144)</f>
        <v>0.51700000000000002</v>
      </c>
      <c r="S145" s="32">
        <f t="shared" ref="S145" si="1160">AVERAGE(I145,M144)</f>
        <v>0.28449999999999998</v>
      </c>
      <c r="T145" s="32">
        <f t="shared" ref="T145" si="1161">AVERAGE(J145,N144)</f>
        <v>0.13800000000000001</v>
      </c>
      <c r="U145" s="32">
        <f t="shared" ref="U145" si="1162">AVERAGE(K145,O144)</f>
        <v>0.22450000000000001</v>
      </c>
      <c r="V145" s="21">
        <f>Q145*Q144/'Advanced - Road'!$S$33</f>
        <v>98.077391368588707</v>
      </c>
      <c r="W145" s="21">
        <f t="shared" ref="W145" si="1163">W144</f>
        <v>98.080715567864658</v>
      </c>
      <c r="X145" s="21">
        <f t="shared" si="650"/>
        <v>0</v>
      </c>
      <c r="Y145" s="23">
        <f>ROUND(Regression!$B$17+Regression!$B$18*Games!R145+Regression!$B$19*Games!T145+Regression!$B$20*Games!U145+Regression!$B$21*Games!S145+Regression!$B$22*Games!W145,0)</f>
        <v>108</v>
      </c>
      <c r="Z145" s="23">
        <f t="shared" ref="Z145" si="1164">-Z144</f>
        <v>-2</v>
      </c>
      <c r="AA145" s="23">
        <f t="shared" ref="AA145" si="1165">AA144</f>
        <v>214</v>
      </c>
      <c r="AB145" s="22"/>
      <c r="AC145" s="22"/>
      <c r="AD145" s="22">
        <f t="shared" si="655"/>
        <v>108</v>
      </c>
    </row>
    <row r="146" spans="1:30" x14ac:dyDescent="0.3">
      <c r="A146" t="s">
        <v>133</v>
      </c>
      <c r="B146" s="5" t="s">
        <v>58</v>
      </c>
      <c r="C146" t="str">
        <f>VLOOKUP(B146,'Team Lookup'!A:B,2,FALSE)</f>
        <v>Boston Celtics</v>
      </c>
      <c r="D146" s="6"/>
      <c r="E146" s="6"/>
      <c r="F146" s="7" t="str">
        <f>B147</f>
        <v>LAC</v>
      </c>
      <c r="G146" t="str">
        <f t="shared" ref="G146" si="1166">C147</f>
        <v>LA Clippers</v>
      </c>
      <c r="H146" s="31">
        <f>VLOOKUP($C146,'Four Factors - Road'!$B:$O,7,FALSE)/100</f>
        <v>0.52500000000000002</v>
      </c>
      <c r="I146" s="31">
        <f>VLOOKUP($C146,'Four Factors - Road'!$B:$O,8,FALSE)</f>
        <v>0.25800000000000001</v>
      </c>
      <c r="J146" s="31">
        <f>VLOOKUP($C146,'Four Factors - Road'!$B:$O,9,FALSE)/100</f>
        <v>0.121</v>
      </c>
      <c r="K146" s="31">
        <f>VLOOKUP($C146,'Four Factors - Road'!$B:$O,10,FALSE)/100</f>
        <v>0.19699999999999998</v>
      </c>
      <c r="L146" s="31">
        <f>VLOOKUP($C146,'Four Factors - Road'!$B:$O,11,FALSE)/100</f>
        <v>0.51</v>
      </c>
      <c r="M146" s="31">
        <f>VLOOKUP($C146,'Four Factors - Road'!$B:$O,12,FALSE)</f>
        <v>0.318</v>
      </c>
      <c r="N146" s="31">
        <f>VLOOKUP($C146,'Four Factors - Road'!$B:$O,13,FALSE)/100</f>
        <v>0.14400000000000002</v>
      </c>
      <c r="O146" s="31">
        <f>VLOOKUP($C146,'Four Factors - Road'!$B:$O,14,FALSE)/100</f>
        <v>0.253</v>
      </c>
      <c r="P146" s="17">
        <f>VLOOKUP($C146,'Advanced - Road'!B:T,18,FALSE)</f>
        <v>97.51</v>
      </c>
      <c r="Q146" s="17">
        <f>(P146+'Advanced - Road'!$S$33)/2</f>
        <v>98.18526345933563</v>
      </c>
      <c r="R146" s="31">
        <f t="shared" ref="R146" si="1167">AVERAGE(H146,L147)</f>
        <v>0.504</v>
      </c>
      <c r="S146" s="31">
        <f t="shared" ref="S146" si="1168">AVERAGE(I146,M147)</f>
        <v>0.26600000000000001</v>
      </c>
      <c r="T146" s="31">
        <f t="shared" ref="T146" si="1169">AVERAGE(J146,N147)</f>
        <v>0.13550000000000001</v>
      </c>
      <c r="U146" s="31">
        <f t="shared" ref="U146" si="1170">AVERAGE(K146,O147)</f>
        <v>0.22099999999999997</v>
      </c>
      <c r="V146" s="17">
        <f>Q146*Q147/'Advanced - Home'!$S$33</f>
        <v>98.044310292807154</v>
      </c>
      <c r="W146" s="17">
        <f t="shared" ref="W146" si="1171">AVERAGE(V146:V147)</f>
        <v>98.04098744001621</v>
      </c>
      <c r="X146" s="17">
        <f t="shared" si="650"/>
        <v>0</v>
      </c>
      <c r="Y146" s="19">
        <f>ROUND(Regression!$B$17+Regression!$B$18*Games!R146+Regression!$B$19*Games!T146+Regression!$B$20*Games!U146+Regression!$B$21*Games!S146+Regression!$B$22*Games!W146,0)</f>
        <v>105</v>
      </c>
      <c r="Z146" s="19">
        <f t="shared" ref="Z146" si="1172">Y147-Y146</f>
        <v>5</v>
      </c>
      <c r="AA146" s="19">
        <f t="shared" ref="AA146" si="1173">Y146+Y147</f>
        <v>215</v>
      </c>
      <c r="AB146" s="4">
        <f t="shared" ref="AB146" si="1174">D146-Z146</f>
        <v>-5</v>
      </c>
      <c r="AC146" s="4">
        <f t="shared" ref="AC146" si="1175">AA146-E146</f>
        <v>215</v>
      </c>
      <c r="AD146" s="4">
        <f t="shared" si="655"/>
        <v>105</v>
      </c>
    </row>
    <row r="147" spans="1:30" x14ac:dyDescent="0.3">
      <c r="A147" t="s">
        <v>134</v>
      </c>
      <c r="B147" s="8" t="s">
        <v>66</v>
      </c>
      <c r="C147" t="str">
        <f>VLOOKUP(B147,'Team Lookup'!A:B,2,FALSE)</f>
        <v>LA Clippers</v>
      </c>
      <c r="D147" s="9">
        <f t="shared" ref="D147" si="1176">D146*-1</f>
        <v>0</v>
      </c>
      <c r="E147" s="9">
        <f t="shared" ref="E147" si="1177">E146</f>
        <v>0</v>
      </c>
      <c r="F147" t="str">
        <f>B146</f>
        <v>BOS</v>
      </c>
      <c r="G147" t="str">
        <f t="shared" ref="G147" si="1178">C146</f>
        <v>Boston Celtics</v>
      </c>
      <c r="H147" s="31">
        <f>VLOOKUP($C147,'Four Factors - Home'!$B:$O,7,FALSE)/100</f>
        <v>0.54100000000000004</v>
      </c>
      <c r="I147" s="31">
        <f>VLOOKUP($C147,'Four Factors - Home'!$B:$O,8,FALSE)</f>
        <v>0.3</v>
      </c>
      <c r="J147" s="31">
        <f>VLOOKUP($C147,'Four Factors - Home'!$B:$O,9,FALSE)/100</f>
        <v>0.14099999999999999</v>
      </c>
      <c r="K147" s="31">
        <f>VLOOKUP($C147,'Four Factors - Home'!$B:$O,10,FALSE)/100</f>
        <v>0.22</v>
      </c>
      <c r="L147" s="31">
        <f>VLOOKUP($C147,'Four Factors - Home'!$B:$O,11,FALSE)/100</f>
        <v>0.48299999999999998</v>
      </c>
      <c r="M147" s="31">
        <f>VLOOKUP($C147,'Four Factors - Home'!$B:$O,12,FALSE)</f>
        <v>0.27400000000000002</v>
      </c>
      <c r="N147" s="31">
        <f>VLOOKUP($C147,'Four Factors - Home'!$B:$O,13,FALSE)/100</f>
        <v>0.15</v>
      </c>
      <c r="O147" s="31">
        <f>VLOOKUP($C147,'Four Factors - Home'!$B:$O,14,FALSE)/100</f>
        <v>0.245</v>
      </c>
      <c r="P147" s="17">
        <f>VLOOKUP($C147,'Advanced - Home'!B:T,18,FALSE)</f>
        <v>98.57</v>
      </c>
      <c r="Q147" s="17">
        <f>(P147+'Advanced - Home'!$S$33)/2</f>
        <v>98.71191294387171</v>
      </c>
      <c r="R147" s="31">
        <f t="shared" ref="R147" si="1179">AVERAGE(H147,L146)</f>
        <v>0.52550000000000008</v>
      </c>
      <c r="S147" s="31">
        <f t="shared" ref="S147" si="1180">AVERAGE(I147,M146)</f>
        <v>0.309</v>
      </c>
      <c r="T147" s="31">
        <f t="shared" ref="T147" si="1181">AVERAGE(J147,N146)</f>
        <v>0.14250000000000002</v>
      </c>
      <c r="U147" s="31">
        <f t="shared" ref="U147" si="1182">AVERAGE(K147,O146)</f>
        <v>0.23649999999999999</v>
      </c>
      <c r="V147" s="17">
        <f>Q147*Q146/'Advanced - Road'!$S$33</f>
        <v>98.037664587225265</v>
      </c>
      <c r="W147" s="17">
        <f t="shared" ref="W147" si="1183">W146</f>
        <v>98.04098744001621</v>
      </c>
      <c r="X147" s="17">
        <f t="shared" si="650"/>
        <v>0</v>
      </c>
      <c r="Y147" s="19">
        <f>ROUND(Regression!$B$17+Regression!$B$18*Games!R147+Regression!$B$19*Games!T147+Regression!$B$20*Games!U147+Regression!$B$21*Games!S147+Regression!$B$22*Games!W147,0)</f>
        <v>110</v>
      </c>
      <c r="Z147" s="19">
        <f t="shared" ref="Z147" si="1184">-Z146</f>
        <v>-5</v>
      </c>
      <c r="AA147" s="19">
        <f t="shared" ref="AA147" si="1185">AA146</f>
        <v>215</v>
      </c>
      <c r="AB147" s="4"/>
      <c r="AC147" s="4"/>
      <c r="AD147" s="4">
        <f t="shared" si="655"/>
        <v>110</v>
      </c>
    </row>
    <row r="148" spans="1:30" x14ac:dyDescent="0.3">
      <c r="A148" s="11" t="s">
        <v>133</v>
      </c>
      <c r="B148" s="10" t="s">
        <v>58</v>
      </c>
      <c r="C148" s="11" t="str">
        <f>VLOOKUP(B148,'Team Lookup'!A:B,2,FALSE)</f>
        <v>Boston Celtics</v>
      </c>
      <c r="D148" s="12"/>
      <c r="E148" s="12"/>
      <c r="F148" s="13" t="str">
        <f>B149</f>
        <v>LAL</v>
      </c>
      <c r="G148" s="11" t="str">
        <f t="shared" ref="G148" si="1186">C149</f>
        <v>Los Angeles Lakers</v>
      </c>
      <c r="H148" s="32">
        <f>VLOOKUP($C148,'Four Factors - Road'!$B:$O,7,FALSE)/100</f>
        <v>0.52500000000000002</v>
      </c>
      <c r="I148" s="32">
        <f>VLOOKUP($C148,'Four Factors - Road'!$B:$O,8,FALSE)</f>
        <v>0.25800000000000001</v>
      </c>
      <c r="J148" s="32">
        <f>VLOOKUP($C148,'Four Factors - Road'!$B:$O,9,FALSE)/100</f>
        <v>0.121</v>
      </c>
      <c r="K148" s="32">
        <f>VLOOKUP($C148,'Four Factors - Road'!$B:$O,10,FALSE)/100</f>
        <v>0.19699999999999998</v>
      </c>
      <c r="L148" s="32">
        <f>VLOOKUP($C148,'Four Factors - Road'!$B:$O,11,FALSE)/100</f>
        <v>0.51</v>
      </c>
      <c r="M148" s="32">
        <f>VLOOKUP($C148,'Four Factors - Road'!$B:$O,12,FALSE)</f>
        <v>0.318</v>
      </c>
      <c r="N148" s="32">
        <f>VLOOKUP($C148,'Four Factors - Road'!$B:$O,13,FALSE)/100</f>
        <v>0.14400000000000002</v>
      </c>
      <c r="O148" s="32">
        <f>VLOOKUP($C148,'Four Factors - Road'!$B:$O,14,FALSE)/100</f>
        <v>0.253</v>
      </c>
      <c r="P148" s="21">
        <f>VLOOKUP($C148,'Advanced - Road'!B:T,18,FALSE)</f>
        <v>97.51</v>
      </c>
      <c r="Q148" s="21">
        <f>(P148+'Advanced - Road'!$S$33)/2</f>
        <v>98.18526345933563</v>
      </c>
      <c r="R148" s="32">
        <f t="shared" ref="R148" si="1187">AVERAGE(H148,L149)</f>
        <v>0.52800000000000002</v>
      </c>
      <c r="S148" s="32">
        <f t="shared" ref="S148" si="1188">AVERAGE(I148,M149)</f>
        <v>0.26250000000000001</v>
      </c>
      <c r="T148" s="32">
        <f t="shared" ref="T148" si="1189">AVERAGE(J148,N149)</f>
        <v>0.13300000000000001</v>
      </c>
      <c r="U148" s="32">
        <f t="shared" ref="U148" si="1190">AVERAGE(K148,O149)</f>
        <v>0.214</v>
      </c>
      <c r="V148" s="21">
        <f>Q148*Q149/'Advanced - Home'!$S$33</f>
        <v>98.843865963768437</v>
      </c>
      <c r="W148" s="21">
        <f t="shared" ref="W148" si="1191">AVERAGE(V148:V149)</f>
        <v>98.84051601296656</v>
      </c>
      <c r="X148" s="21">
        <f t="shared" si="650"/>
        <v>0</v>
      </c>
      <c r="Y148" s="23">
        <f>ROUND(Regression!$B$17+Regression!$B$18*Games!R148+Regression!$B$19*Games!T148+Regression!$B$20*Games!U148+Regression!$B$21*Games!S148+Regression!$B$22*Games!W148,0)</f>
        <v>109</v>
      </c>
      <c r="Z148" s="23">
        <f t="shared" ref="Z148" si="1192">Y149-Y148</f>
        <v>0</v>
      </c>
      <c r="AA148" s="23">
        <f t="shared" ref="AA148" si="1193">Y148+Y149</f>
        <v>218</v>
      </c>
      <c r="AB148" s="22">
        <f t="shared" ref="AB148" si="1194">D148-Z148</f>
        <v>0</v>
      </c>
      <c r="AC148" s="22">
        <f t="shared" ref="AC148" si="1195">AA148-E148</f>
        <v>218</v>
      </c>
      <c r="AD148" s="22">
        <f t="shared" si="655"/>
        <v>109</v>
      </c>
    </row>
    <row r="149" spans="1:30" x14ac:dyDescent="0.3">
      <c r="A149" s="11" t="s">
        <v>134</v>
      </c>
      <c r="B149" s="14" t="s">
        <v>67</v>
      </c>
      <c r="C149" s="11" t="str">
        <f>VLOOKUP(B149,'Team Lookup'!A:B,2,FALSE)</f>
        <v>Los Angeles Lakers</v>
      </c>
      <c r="D149" s="15">
        <f t="shared" ref="D149" si="1196">D148*-1</f>
        <v>0</v>
      </c>
      <c r="E149" s="15">
        <f t="shared" ref="E149" si="1197">E148</f>
        <v>0</v>
      </c>
      <c r="F149" s="11" t="str">
        <f>B148</f>
        <v>BOS</v>
      </c>
      <c r="G149" s="11" t="str">
        <f t="shared" ref="G149" si="1198">C148</f>
        <v>Boston Celtics</v>
      </c>
      <c r="H149" s="32">
        <f>VLOOKUP($C149,'Four Factors - Home'!$B:$O,7,FALSE)/100</f>
        <v>0.51600000000000001</v>
      </c>
      <c r="I149" s="32">
        <f>VLOOKUP($C149,'Four Factors - Home'!$B:$O,8,FALSE)</f>
        <v>0.27200000000000002</v>
      </c>
      <c r="J149" s="32">
        <f>VLOOKUP($C149,'Four Factors - Home'!$B:$O,9,FALSE)/100</f>
        <v>0.14300000000000002</v>
      </c>
      <c r="K149" s="32">
        <f>VLOOKUP($C149,'Four Factors - Home'!$B:$O,10,FALSE)/100</f>
        <v>0.27300000000000002</v>
      </c>
      <c r="L149" s="32">
        <f>VLOOKUP($C149,'Four Factors - Home'!$B:$O,11,FALSE)/100</f>
        <v>0.53100000000000003</v>
      </c>
      <c r="M149" s="32">
        <f>VLOOKUP($C149,'Four Factors - Home'!$B:$O,12,FALSE)</f>
        <v>0.26700000000000002</v>
      </c>
      <c r="N149" s="32">
        <f>VLOOKUP($C149,'Four Factors - Home'!$B:$O,13,FALSE)/100</f>
        <v>0.14499999999999999</v>
      </c>
      <c r="O149" s="32">
        <f>VLOOKUP($C149,'Four Factors - Home'!$B:$O,14,FALSE)/100</f>
        <v>0.23100000000000001</v>
      </c>
      <c r="P149" s="21">
        <f>VLOOKUP($C149,'Advanced - Home'!B:T,18,FALSE)</f>
        <v>100.18</v>
      </c>
      <c r="Q149" s="21">
        <f>(P149+'Advanced - Home'!$S$33)/2</f>
        <v>99.516912943871716</v>
      </c>
      <c r="R149" s="32">
        <f t="shared" ref="R149" si="1199">AVERAGE(H149,L148)</f>
        <v>0.51300000000000001</v>
      </c>
      <c r="S149" s="32">
        <f t="shared" ref="S149" si="1200">AVERAGE(I149,M148)</f>
        <v>0.29500000000000004</v>
      </c>
      <c r="T149" s="32">
        <f t="shared" ref="T149" si="1201">AVERAGE(J149,N148)</f>
        <v>0.14350000000000002</v>
      </c>
      <c r="U149" s="32">
        <f t="shared" ref="U149" si="1202">AVERAGE(K149,O148)</f>
        <v>0.26300000000000001</v>
      </c>
      <c r="V149" s="21">
        <f>Q149*Q148/'Advanced - Road'!$S$33</f>
        <v>98.83716606216467</v>
      </c>
      <c r="W149" s="21">
        <f t="shared" ref="W149" si="1203">W148</f>
        <v>98.84051601296656</v>
      </c>
      <c r="X149" s="21">
        <f t="shared" si="650"/>
        <v>0</v>
      </c>
      <c r="Y149" s="23">
        <f>ROUND(Regression!$B$17+Regression!$B$18*Games!R149+Regression!$B$19*Games!T149+Regression!$B$20*Games!U149+Regression!$B$21*Games!S149+Regression!$B$22*Games!W149,0)</f>
        <v>109</v>
      </c>
      <c r="Z149" s="23">
        <f t="shared" ref="Z149" si="1204">-Z148</f>
        <v>0</v>
      </c>
      <c r="AA149" s="23">
        <f t="shared" ref="AA149" si="1205">AA148</f>
        <v>218</v>
      </c>
      <c r="AB149" s="22"/>
      <c r="AC149" s="22"/>
      <c r="AD149" s="22">
        <f t="shared" si="655"/>
        <v>109</v>
      </c>
    </row>
    <row r="150" spans="1:30" x14ac:dyDescent="0.3">
      <c r="A150" t="s">
        <v>133</v>
      </c>
      <c r="B150" s="8" t="s">
        <v>58</v>
      </c>
      <c r="C150" t="str">
        <f>VLOOKUP(B150,'Team Lookup'!A:B,2,FALSE)</f>
        <v>Boston Celtics</v>
      </c>
      <c r="D150" s="6"/>
      <c r="E150" s="6"/>
      <c r="F150" s="7" t="str">
        <f>B151</f>
        <v>MEM</v>
      </c>
      <c r="G150" t="str">
        <f t="shared" ref="G150" si="1206">C151</f>
        <v>Memphis Grizzlies</v>
      </c>
      <c r="H150" s="31">
        <f>VLOOKUP($C150,'Four Factors - Road'!$B:$O,7,FALSE)/100</f>
        <v>0.52500000000000002</v>
      </c>
      <c r="I150" s="31">
        <f>VLOOKUP($C150,'Four Factors - Road'!$B:$O,8,FALSE)</f>
        <v>0.25800000000000001</v>
      </c>
      <c r="J150" s="31">
        <f>VLOOKUP($C150,'Four Factors - Road'!$B:$O,9,FALSE)/100</f>
        <v>0.121</v>
      </c>
      <c r="K150" s="31">
        <f>VLOOKUP($C150,'Four Factors - Road'!$B:$O,10,FALSE)/100</f>
        <v>0.19699999999999998</v>
      </c>
      <c r="L150" s="31">
        <f>VLOOKUP($C150,'Four Factors - Road'!$B:$O,11,FALSE)/100</f>
        <v>0.51</v>
      </c>
      <c r="M150" s="31">
        <f>VLOOKUP($C150,'Four Factors - Road'!$B:$O,12,FALSE)</f>
        <v>0.318</v>
      </c>
      <c r="N150" s="31">
        <f>VLOOKUP($C150,'Four Factors - Road'!$B:$O,13,FALSE)/100</f>
        <v>0.14400000000000002</v>
      </c>
      <c r="O150" s="31">
        <f>VLOOKUP($C150,'Four Factors - Road'!$B:$O,14,FALSE)/100</f>
        <v>0.253</v>
      </c>
      <c r="P150" s="17">
        <f>VLOOKUP($C150,'Advanced - Road'!B:T,18,FALSE)</f>
        <v>97.51</v>
      </c>
      <c r="Q150" s="17">
        <f>(P150+'Advanced - Road'!$S$33)/2</f>
        <v>98.18526345933563</v>
      </c>
      <c r="R150" s="31">
        <f t="shared" ref="R150" si="1207">AVERAGE(H150,L151)</f>
        <v>0.4995</v>
      </c>
      <c r="S150" s="31">
        <f t="shared" ref="S150" si="1208">AVERAGE(I150,M151)</f>
        <v>0.30599999999999999</v>
      </c>
      <c r="T150" s="31">
        <f t="shared" ref="T150" si="1209">AVERAGE(J150,N151)</f>
        <v>0.13650000000000001</v>
      </c>
      <c r="U150" s="31">
        <f t="shared" ref="U150" si="1210">AVERAGE(K150,O151)</f>
        <v>0.20400000000000001</v>
      </c>
      <c r="V150" s="17">
        <f>Q150*Q151/'Advanced - Home'!$S$33</f>
        <v>96.688541981177124</v>
      </c>
      <c r="W150" s="17">
        <f t="shared" ref="W150" si="1211">AVERAGE(V150:V151)</f>
        <v>96.685265077187339</v>
      </c>
      <c r="X150" s="17">
        <f t="shared" si="650"/>
        <v>0</v>
      </c>
      <c r="Y150" s="19">
        <f>ROUND(Regression!$B$17+Regression!$B$18*Games!R150+Regression!$B$19*Games!T150+Regression!$B$20*Games!U150+Regression!$B$21*Games!S150+Regression!$B$22*Games!W150,0)</f>
        <v>104</v>
      </c>
      <c r="Z150" s="19">
        <f t="shared" ref="Z150" si="1212">Y151-Y150</f>
        <v>0</v>
      </c>
      <c r="AA150" s="19">
        <f t="shared" ref="AA150" si="1213">Y150+Y151</f>
        <v>208</v>
      </c>
      <c r="AB150" s="4">
        <f t="shared" ref="AB150" si="1214">D150-Z150</f>
        <v>0</v>
      </c>
      <c r="AC150" s="4">
        <f t="shared" ref="AC150" si="1215">AA150-E150</f>
        <v>208</v>
      </c>
      <c r="AD150" s="4">
        <f t="shared" si="655"/>
        <v>104</v>
      </c>
    </row>
    <row r="151" spans="1:30" x14ac:dyDescent="0.3">
      <c r="A151" t="s">
        <v>134</v>
      </c>
      <c r="B151" s="8" t="s">
        <v>68</v>
      </c>
      <c r="C151" t="str">
        <f>VLOOKUP(B151,'Team Lookup'!A:B,2,FALSE)</f>
        <v>Memphis Grizzlies</v>
      </c>
      <c r="D151" s="9">
        <f t="shared" ref="D151" si="1216">D150*-1</f>
        <v>0</v>
      </c>
      <c r="E151" s="9">
        <f t="shared" ref="E151" si="1217">E150</f>
        <v>0</v>
      </c>
      <c r="F151" t="str">
        <f>B150</f>
        <v>BOS</v>
      </c>
      <c r="G151" t="str">
        <f t="shared" ref="G151" si="1218">C150</f>
        <v>Boston Celtics</v>
      </c>
      <c r="H151" s="31">
        <f>VLOOKUP($C151,'Four Factors - Home'!$B:$O,7,FALSE)/100</f>
        <v>0.46299999999999997</v>
      </c>
      <c r="I151" s="31">
        <f>VLOOKUP($C151,'Four Factors - Home'!$B:$O,8,FALSE)</f>
        <v>0.29599999999999999</v>
      </c>
      <c r="J151" s="31">
        <f>VLOOKUP($C151,'Four Factors - Home'!$B:$O,9,FALSE)/100</f>
        <v>0.14400000000000002</v>
      </c>
      <c r="K151" s="31">
        <f>VLOOKUP($C151,'Four Factors - Home'!$B:$O,10,FALSE)/100</f>
        <v>0.27300000000000002</v>
      </c>
      <c r="L151" s="31">
        <f>VLOOKUP($C151,'Four Factors - Home'!$B:$O,11,FALSE)/100</f>
        <v>0.47399999999999998</v>
      </c>
      <c r="M151" s="31">
        <f>VLOOKUP($C151,'Four Factors - Home'!$B:$O,12,FALSE)</f>
        <v>0.35399999999999998</v>
      </c>
      <c r="N151" s="31">
        <f>VLOOKUP($C151,'Four Factors - Home'!$B:$O,13,FALSE)/100</f>
        <v>0.152</v>
      </c>
      <c r="O151" s="31">
        <f>VLOOKUP($C151,'Four Factors - Home'!$B:$O,14,FALSE)/100</f>
        <v>0.21100000000000002</v>
      </c>
      <c r="P151" s="17">
        <f>VLOOKUP($C151,'Advanced - Home'!B:T,18,FALSE)</f>
        <v>95.84</v>
      </c>
      <c r="Q151" s="17">
        <f>(P151+'Advanced - Home'!$S$33)/2</f>
        <v>97.3469129438717</v>
      </c>
      <c r="R151" s="31">
        <f t="shared" ref="R151" si="1219">AVERAGE(H151,L150)</f>
        <v>0.48649999999999999</v>
      </c>
      <c r="S151" s="31">
        <f t="shared" ref="S151" si="1220">AVERAGE(I151,M150)</f>
        <v>0.307</v>
      </c>
      <c r="T151" s="31">
        <f t="shared" ref="T151" si="1221">AVERAGE(J151,N150)</f>
        <v>0.14400000000000002</v>
      </c>
      <c r="U151" s="31">
        <f t="shared" ref="U151" si="1222">AVERAGE(K151,O150)</f>
        <v>0.26300000000000001</v>
      </c>
      <c r="V151" s="17">
        <f>Q151*Q150/'Advanced - Road'!$S$33</f>
        <v>96.681988173197553</v>
      </c>
      <c r="W151" s="17">
        <f t="shared" ref="W151" si="1223">W150</f>
        <v>96.685265077187339</v>
      </c>
      <c r="X151" s="17">
        <f t="shared" si="650"/>
        <v>0</v>
      </c>
      <c r="Y151" s="19">
        <f>ROUND(Regression!$B$17+Regression!$B$18*Games!R151+Regression!$B$19*Games!T151+Regression!$B$20*Games!U151+Regression!$B$21*Games!S151+Regression!$B$22*Games!W151,0)</f>
        <v>104</v>
      </c>
      <c r="Z151" s="19">
        <f t="shared" ref="Z151" si="1224">-Z150</f>
        <v>0</v>
      </c>
      <c r="AA151" s="19">
        <f t="shared" ref="AA151" si="1225">AA150</f>
        <v>208</v>
      </c>
      <c r="AB151" s="4"/>
      <c r="AC151" s="4"/>
      <c r="AD151" s="4">
        <f t="shared" si="655"/>
        <v>104</v>
      </c>
    </row>
    <row r="152" spans="1:30" x14ac:dyDescent="0.3">
      <c r="A152" s="11" t="s">
        <v>133</v>
      </c>
      <c r="B152" s="14" t="s">
        <v>58</v>
      </c>
      <c r="C152" s="11" t="str">
        <f>VLOOKUP(B152,'Team Lookup'!A:B,2,FALSE)</f>
        <v>Boston Celtics</v>
      </c>
      <c r="D152" s="12"/>
      <c r="E152" s="12"/>
      <c r="F152" s="13" t="str">
        <f>B153</f>
        <v>MIA</v>
      </c>
      <c r="G152" s="11" t="str">
        <f t="shared" ref="G152" si="1226">C153</f>
        <v>Miami Heat</v>
      </c>
      <c r="H152" s="32">
        <f>VLOOKUP($C152,'Four Factors - Road'!$B:$O,7,FALSE)/100</f>
        <v>0.52500000000000002</v>
      </c>
      <c r="I152" s="32">
        <f>VLOOKUP($C152,'Four Factors - Road'!$B:$O,8,FALSE)</f>
        <v>0.25800000000000001</v>
      </c>
      <c r="J152" s="32">
        <f>VLOOKUP($C152,'Four Factors - Road'!$B:$O,9,FALSE)/100</f>
        <v>0.121</v>
      </c>
      <c r="K152" s="32">
        <f>VLOOKUP($C152,'Four Factors - Road'!$B:$O,10,FALSE)/100</f>
        <v>0.19699999999999998</v>
      </c>
      <c r="L152" s="32">
        <f>VLOOKUP($C152,'Four Factors - Road'!$B:$O,11,FALSE)/100</f>
        <v>0.51</v>
      </c>
      <c r="M152" s="32">
        <f>VLOOKUP($C152,'Four Factors - Road'!$B:$O,12,FALSE)</f>
        <v>0.318</v>
      </c>
      <c r="N152" s="32">
        <f>VLOOKUP($C152,'Four Factors - Road'!$B:$O,13,FALSE)/100</f>
        <v>0.14400000000000002</v>
      </c>
      <c r="O152" s="32">
        <f>VLOOKUP($C152,'Four Factors - Road'!$B:$O,14,FALSE)/100</f>
        <v>0.253</v>
      </c>
      <c r="P152" s="21">
        <f>VLOOKUP($C152,'Advanced - Road'!B:T,18,FALSE)</f>
        <v>97.51</v>
      </c>
      <c r="Q152" s="21">
        <f>(P152+'Advanced - Road'!$S$33)/2</f>
        <v>98.18526345933563</v>
      </c>
      <c r="R152" s="32">
        <f t="shared" ref="R152" si="1227">AVERAGE(H152,L153)</f>
        <v>0.50649999999999995</v>
      </c>
      <c r="S152" s="32">
        <f t="shared" ref="S152" si="1228">AVERAGE(I152,M153)</f>
        <v>0.26</v>
      </c>
      <c r="T152" s="32">
        <f t="shared" ref="T152" si="1229">AVERAGE(J152,N153)</f>
        <v>0.126</v>
      </c>
      <c r="U152" s="32">
        <f t="shared" ref="U152" si="1230">AVERAGE(K152,O153)</f>
        <v>0.21</v>
      </c>
      <c r="V152" s="21">
        <f>Q152*Q153/'Advanced - Home'!$S$33</f>
        <v>97.915189501223338</v>
      </c>
      <c r="W152" s="21">
        <f t="shared" ref="W152" si="1231">AVERAGE(V152:V153)</f>
        <v>97.911871024508699</v>
      </c>
      <c r="X152" s="21">
        <f t="shared" si="650"/>
        <v>0</v>
      </c>
      <c r="Y152" s="23">
        <f>ROUND(Regression!$B$17+Regression!$B$18*Games!R152+Regression!$B$19*Games!T152+Regression!$B$20*Games!U152+Regression!$B$21*Games!S152+Regression!$B$22*Games!W152,0)</f>
        <v>106</v>
      </c>
      <c r="Z152" s="23">
        <f t="shared" ref="Z152" si="1232">Y153-Y152</f>
        <v>2</v>
      </c>
      <c r="AA152" s="23">
        <f t="shared" ref="AA152" si="1233">Y152+Y153</f>
        <v>214</v>
      </c>
      <c r="AB152" s="22">
        <f t="shared" ref="AB152" si="1234">D152-Z152</f>
        <v>-2</v>
      </c>
      <c r="AC152" s="22">
        <f t="shared" ref="AC152" si="1235">AA152-E152</f>
        <v>214</v>
      </c>
      <c r="AD152" s="22">
        <f t="shared" si="655"/>
        <v>106</v>
      </c>
    </row>
    <row r="153" spans="1:30" x14ac:dyDescent="0.3">
      <c r="A153" s="11" t="s">
        <v>134</v>
      </c>
      <c r="B153" s="14" t="s">
        <v>69</v>
      </c>
      <c r="C153" s="11" t="str">
        <f>VLOOKUP(B153,'Team Lookup'!A:B,2,FALSE)</f>
        <v>Miami Heat</v>
      </c>
      <c r="D153" s="15">
        <f t="shared" ref="D153" si="1236">D152*-1</f>
        <v>0</v>
      </c>
      <c r="E153" s="15">
        <f t="shared" ref="E153" si="1237">E152</f>
        <v>0</v>
      </c>
      <c r="F153" s="11" t="str">
        <f>B152</f>
        <v>BOS</v>
      </c>
      <c r="G153" s="11" t="str">
        <f t="shared" ref="G153" si="1238">C152</f>
        <v>Boston Celtics</v>
      </c>
      <c r="H153" s="32">
        <f>VLOOKUP($C153,'Four Factors - Home'!$B:$O,7,FALSE)/100</f>
        <v>0.52500000000000002</v>
      </c>
      <c r="I153" s="32">
        <f>VLOOKUP($C153,'Four Factors - Home'!$B:$O,8,FALSE)</f>
        <v>0.27700000000000002</v>
      </c>
      <c r="J153" s="32">
        <f>VLOOKUP($C153,'Four Factors - Home'!$B:$O,9,FALSE)/100</f>
        <v>0.14000000000000001</v>
      </c>
      <c r="K153" s="32">
        <f>VLOOKUP($C153,'Four Factors - Home'!$B:$O,10,FALSE)/100</f>
        <v>0.217</v>
      </c>
      <c r="L153" s="32">
        <f>VLOOKUP($C153,'Four Factors - Home'!$B:$O,11,FALSE)/100</f>
        <v>0.48799999999999999</v>
      </c>
      <c r="M153" s="32">
        <f>VLOOKUP($C153,'Four Factors - Home'!$B:$O,12,FALSE)</f>
        <v>0.26200000000000001</v>
      </c>
      <c r="N153" s="32">
        <f>VLOOKUP($C153,'Four Factors - Home'!$B:$O,13,FALSE)/100</f>
        <v>0.13100000000000001</v>
      </c>
      <c r="O153" s="32">
        <f>VLOOKUP($C153,'Four Factors - Home'!$B:$O,14,FALSE)/100</f>
        <v>0.223</v>
      </c>
      <c r="P153" s="21">
        <f>VLOOKUP($C153,'Advanced - Home'!B:T,18,FALSE)</f>
        <v>98.31</v>
      </c>
      <c r="Q153" s="21">
        <f>(P153+'Advanced - Home'!$S$33)/2</f>
        <v>98.581912943871714</v>
      </c>
      <c r="R153" s="32">
        <f t="shared" ref="R153" si="1239">AVERAGE(H153,L152)</f>
        <v>0.51750000000000007</v>
      </c>
      <c r="S153" s="32">
        <f t="shared" ref="S153" si="1240">AVERAGE(I153,M152)</f>
        <v>0.29749999999999999</v>
      </c>
      <c r="T153" s="32">
        <f t="shared" ref="T153" si="1241">AVERAGE(J153,N152)</f>
        <v>0.14200000000000002</v>
      </c>
      <c r="U153" s="32">
        <f t="shared" ref="U153" si="1242">AVERAGE(K153,O152)</f>
        <v>0.23499999999999999</v>
      </c>
      <c r="V153" s="21">
        <f>Q153*Q152/'Advanced - Road'!$S$33</f>
        <v>97.908552547794059</v>
      </c>
      <c r="W153" s="21">
        <f t="shared" ref="W153" si="1243">W152</f>
        <v>97.911871024508699</v>
      </c>
      <c r="X153" s="21">
        <f t="shared" si="650"/>
        <v>0</v>
      </c>
      <c r="Y153" s="23">
        <f>ROUND(Regression!$B$17+Regression!$B$18*Games!R153+Regression!$B$19*Games!T153+Regression!$B$20*Games!U153+Regression!$B$21*Games!S153+Regression!$B$22*Games!W153,0)</f>
        <v>108</v>
      </c>
      <c r="Z153" s="23">
        <f t="shared" ref="Z153" si="1244">-Z152</f>
        <v>-2</v>
      </c>
      <c r="AA153" s="23">
        <f t="shared" ref="AA153" si="1245">AA152</f>
        <v>214</v>
      </c>
      <c r="AB153" s="22"/>
      <c r="AC153" s="22"/>
      <c r="AD153" s="22">
        <f t="shared" si="655"/>
        <v>108</v>
      </c>
    </row>
    <row r="154" spans="1:30" x14ac:dyDescent="0.3">
      <c r="A154" t="s">
        <v>133</v>
      </c>
      <c r="B154" s="8" t="s">
        <v>58</v>
      </c>
      <c r="C154" t="str">
        <f>VLOOKUP(B154,'Team Lookup'!A:B,2,FALSE)</f>
        <v>Boston Celtics</v>
      </c>
      <c r="D154" s="6"/>
      <c r="E154" s="6"/>
      <c r="F154" s="7" t="str">
        <f>B155</f>
        <v>MIL</v>
      </c>
      <c r="G154" t="str">
        <f t="shared" ref="G154" si="1246">C155</f>
        <v>Milwaukee Bucks</v>
      </c>
      <c r="H154" s="31">
        <f>VLOOKUP($C154,'Four Factors - Road'!$B:$O,7,FALSE)/100</f>
        <v>0.52500000000000002</v>
      </c>
      <c r="I154" s="31">
        <f>VLOOKUP($C154,'Four Factors - Road'!$B:$O,8,FALSE)</f>
        <v>0.25800000000000001</v>
      </c>
      <c r="J154" s="31">
        <f>VLOOKUP($C154,'Four Factors - Road'!$B:$O,9,FALSE)/100</f>
        <v>0.121</v>
      </c>
      <c r="K154" s="31">
        <f>VLOOKUP($C154,'Four Factors - Road'!$B:$O,10,FALSE)/100</f>
        <v>0.19699999999999998</v>
      </c>
      <c r="L154" s="31">
        <f>VLOOKUP($C154,'Four Factors - Road'!$B:$O,11,FALSE)/100</f>
        <v>0.51</v>
      </c>
      <c r="M154" s="31">
        <f>VLOOKUP($C154,'Four Factors - Road'!$B:$O,12,FALSE)</f>
        <v>0.318</v>
      </c>
      <c r="N154" s="31">
        <f>VLOOKUP($C154,'Four Factors - Road'!$B:$O,13,FALSE)/100</f>
        <v>0.14400000000000002</v>
      </c>
      <c r="O154" s="31">
        <f>VLOOKUP($C154,'Four Factors - Road'!$B:$O,14,FALSE)/100</f>
        <v>0.253</v>
      </c>
      <c r="P154" s="17">
        <f>VLOOKUP($C154,'Advanced - Road'!B:T,18,FALSE)</f>
        <v>97.51</v>
      </c>
      <c r="Q154" s="17">
        <f>(P154+'Advanced - Road'!$S$33)/2</f>
        <v>98.18526345933563</v>
      </c>
      <c r="R154" s="31">
        <f t="shared" ref="R154" si="1247">AVERAGE(H154,L155)</f>
        <v>0.52300000000000002</v>
      </c>
      <c r="S154" s="31">
        <f t="shared" ref="S154" si="1248">AVERAGE(I154,M155)</f>
        <v>0.28049999999999997</v>
      </c>
      <c r="T154" s="31">
        <f t="shared" ref="T154" si="1249">AVERAGE(J154,N155)</f>
        <v>0.14000000000000001</v>
      </c>
      <c r="U154" s="31">
        <f t="shared" ref="U154" si="1250">AVERAGE(K154,O155)</f>
        <v>0.21449999999999997</v>
      </c>
      <c r="V154" s="17">
        <f>Q154*Q155/'Advanced - Home'!$S$33</f>
        <v>98.123769241474093</v>
      </c>
      <c r="W154" s="17">
        <f t="shared" ref="W154" si="1251">AVERAGE(V154:V155)</f>
        <v>98.120443695713121</v>
      </c>
      <c r="X154" s="17">
        <f t="shared" si="650"/>
        <v>0</v>
      </c>
      <c r="Y154" s="19">
        <f>ROUND(Regression!$B$17+Regression!$B$18*Games!R154+Regression!$B$19*Games!T154+Regression!$B$20*Games!U154+Regression!$B$21*Games!S154+Regression!$B$22*Games!W154,0)</f>
        <v>108</v>
      </c>
      <c r="Z154" s="19">
        <f t="shared" ref="Z154" si="1252">Y155-Y154</f>
        <v>1</v>
      </c>
      <c r="AA154" s="19">
        <f t="shared" ref="AA154" si="1253">Y154+Y155</f>
        <v>217</v>
      </c>
      <c r="AB154" s="4">
        <f t="shared" ref="AB154" si="1254">D154-Z154</f>
        <v>-1</v>
      </c>
      <c r="AC154" s="4">
        <f t="shared" ref="AC154" si="1255">AA154-E154</f>
        <v>217</v>
      </c>
      <c r="AD154" s="4">
        <f t="shared" si="655"/>
        <v>108</v>
      </c>
    </row>
    <row r="155" spans="1:30" x14ac:dyDescent="0.3">
      <c r="A155" t="s">
        <v>134</v>
      </c>
      <c r="B155" s="8" t="s">
        <v>70</v>
      </c>
      <c r="C155" t="str">
        <f>VLOOKUP(B155,'Team Lookup'!A:B,2,FALSE)</f>
        <v>Milwaukee Bucks</v>
      </c>
      <c r="D155" s="9">
        <f t="shared" ref="D155" si="1256">D154*-1</f>
        <v>0</v>
      </c>
      <c r="E155" s="9">
        <f t="shared" ref="E155" si="1257">E154</f>
        <v>0</v>
      </c>
      <c r="F155" t="str">
        <f>B154</f>
        <v>BOS</v>
      </c>
      <c r="G155" t="str">
        <f t="shared" ref="G155" si="1258">C154</f>
        <v>Boston Celtics</v>
      </c>
      <c r="H155" s="31">
        <f>VLOOKUP($C155,'Four Factors - Home'!$B:$O,7,FALSE)/100</f>
        <v>0.53500000000000003</v>
      </c>
      <c r="I155" s="31">
        <f>VLOOKUP($C155,'Four Factors - Home'!$B:$O,8,FALSE)</f>
        <v>0.307</v>
      </c>
      <c r="J155" s="31">
        <f>VLOOKUP($C155,'Four Factors - Home'!$B:$O,9,FALSE)/100</f>
        <v>0.14199999999999999</v>
      </c>
      <c r="K155" s="31">
        <f>VLOOKUP($C155,'Four Factors - Home'!$B:$O,10,FALSE)/100</f>
        <v>0.21600000000000003</v>
      </c>
      <c r="L155" s="31">
        <f>VLOOKUP($C155,'Four Factors - Home'!$B:$O,11,FALSE)/100</f>
        <v>0.52100000000000002</v>
      </c>
      <c r="M155" s="31">
        <f>VLOOKUP($C155,'Four Factors - Home'!$B:$O,12,FALSE)</f>
        <v>0.30299999999999999</v>
      </c>
      <c r="N155" s="31">
        <f>VLOOKUP($C155,'Four Factors - Home'!$B:$O,13,FALSE)/100</f>
        <v>0.159</v>
      </c>
      <c r="O155" s="31">
        <f>VLOOKUP($C155,'Four Factors - Home'!$B:$O,14,FALSE)/100</f>
        <v>0.23199999999999998</v>
      </c>
      <c r="P155" s="17">
        <f>VLOOKUP($C155,'Advanced - Home'!B:T,18,FALSE)</f>
        <v>98.73</v>
      </c>
      <c r="Q155" s="17">
        <f>(P155+'Advanced - Home'!$S$33)/2</f>
        <v>98.791912943871708</v>
      </c>
      <c r="R155" s="31">
        <f t="shared" ref="R155" si="1259">AVERAGE(H155,L154)</f>
        <v>0.52249999999999996</v>
      </c>
      <c r="S155" s="31">
        <f t="shared" ref="S155" si="1260">AVERAGE(I155,M154)</f>
        <v>0.3125</v>
      </c>
      <c r="T155" s="31">
        <f t="shared" ref="T155" si="1261">AVERAGE(J155,N154)</f>
        <v>0.14300000000000002</v>
      </c>
      <c r="U155" s="31">
        <f t="shared" ref="U155" si="1262">AVERAGE(K155,O154)</f>
        <v>0.23450000000000001</v>
      </c>
      <c r="V155" s="17">
        <f>Q155*Q154/'Advanced - Road'!$S$33</f>
        <v>98.117118149952148</v>
      </c>
      <c r="W155" s="17">
        <f t="shared" ref="W155" si="1263">W154</f>
        <v>98.120443695713121</v>
      </c>
      <c r="X155" s="17">
        <f t="shared" si="650"/>
        <v>0</v>
      </c>
      <c r="Y155" s="19">
        <f>ROUND(Regression!$B$17+Regression!$B$18*Games!R155+Regression!$B$19*Games!T155+Regression!$B$20*Games!U155+Regression!$B$21*Games!S155+Regression!$B$22*Games!W155,0)</f>
        <v>109</v>
      </c>
      <c r="Z155" s="19">
        <f t="shared" ref="Z155" si="1264">-Z154</f>
        <v>-1</v>
      </c>
      <c r="AA155" s="19">
        <f t="shared" ref="AA155" si="1265">AA154</f>
        <v>217</v>
      </c>
      <c r="AB155" s="4"/>
      <c r="AC155" s="4"/>
      <c r="AD155" s="4">
        <f t="shared" si="655"/>
        <v>109</v>
      </c>
    </row>
    <row r="156" spans="1:30" x14ac:dyDescent="0.3">
      <c r="A156" s="11" t="s">
        <v>133</v>
      </c>
      <c r="B156" s="14" t="s">
        <v>58</v>
      </c>
      <c r="C156" s="11" t="str">
        <f>VLOOKUP(B156,'Team Lookup'!A:B,2,FALSE)</f>
        <v>Boston Celtics</v>
      </c>
      <c r="D156" s="12"/>
      <c r="E156" s="12"/>
      <c r="F156" s="13" t="str">
        <f>B157</f>
        <v>MIN</v>
      </c>
      <c r="G156" s="11" t="str">
        <f t="shared" ref="G156" si="1266">C157</f>
        <v>Minnesota Timberwolves</v>
      </c>
      <c r="H156" s="32">
        <f>VLOOKUP($C156,'Four Factors - Road'!$B:$O,7,FALSE)/100</f>
        <v>0.52500000000000002</v>
      </c>
      <c r="I156" s="32">
        <f>VLOOKUP($C156,'Four Factors - Road'!$B:$O,8,FALSE)</f>
        <v>0.25800000000000001</v>
      </c>
      <c r="J156" s="32">
        <f>VLOOKUP($C156,'Four Factors - Road'!$B:$O,9,FALSE)/100</f>
        <v>0.121</v>
      </c>
      <c r="K156" s="32">
        <f>VLOOKUP($C156,'Four Factors - Road'!$B:$O,10,FALSE)/100</f>
        <v>0.19699999999999998</v>
      </c>
      <c r="L156" s="32">
        <f>VLOOKUP($C156,'Four Factors - Road'!$B:$O,11,FALSE)/100</f>
        <v>0.51</v>
      </c>
      <c r="M156" s="32">
        <f>VLOOKUP($C156,'Four Factors - Road'!$B:$O,12,FALSE)</f>
        <v>0.318</v>
      </c>
      <c r="N156" s="32">
        <f>VLOOKUP($C156,'Four Factors - Road'!$B:$O,13,FALSE)/100</f>
        <v>0.14400000000000002</v>
      </c>
      <c r="O156" s="32">
        <f>VLOOKUP($C156,'Four Factors - Road'!$B:$O,14,FALSE)/100</f>
        <v>0.253</v>
      </c>
      <c r="P156" s="21">
        <f>VLOOKUP($C156,'Advanced - Road'!B:T,18,FALSE)</f>
        <v>97.51</v>
      </c>
      <c r="Q156" s="21">
        <f>(P156+'Advanced - Road'!$S$33)/2</f>
        <v>98.18526345933563</v>
      </c>
      <c r="R156" s="32">
        <f t="shared" ref="R156" si="1267">AVERAGE(H156,L157)</f>
        <v>0.52750000000000008</v>
      </c>
      <c r="S156" s="32">
        <f t="shared" ref="S156" si="1268">AVERAGE(I156,M157)</f>
        <v>0.26550000000000001</v>
      </c>
      <c r="T156" s="32">
        <f t="shared" ref="T156" si="1269">AVERAGE(J156,N157)</f>
        <v>0.13650000000000001</v>
      </c>
      <c r="U156" s="32">
        <f t="shared" ref="U156" si="1270">AVERAGE(K156,O157)</f>
        <v>0.20699999999999999</v>
      </c>
      <c r="V156" s="21">
        <f>Q156*Q157/'Advanced - Home'!$S$33</f>
        <v>97.085836724511921</v>
      </c>
      <c r="W156" s="21">
        <f t="shared" ref="W156" si="1271">AVERAGE(V156:V157)</f>
        <v>97.08254635567198</v>
      </c>
      <c r="X156" s="21">
        <f t="shared" si="650"/>
        <v>0</v>
      </c>
      <c r="Y156" s="23">
        <f>ROUND(Regression!$B$17+Regression!$B$18*Games!R156+Regression!$B$19*Games!T156+Regression!$B$20*Games!U156+Regression!$B$21*Games!S156+Regression!$B$22*Games!W156,0)</f>
        <v>107</v>
      </c>
      <c r="Z156" s="23">
        <f t="shared" ref="Z156" si="1272">Y157-Y156</f>
        <v>1</v>
      </c>
      <c r="AA156" s="23">
        <f t="shared" ref="AA156" si="1273">Y156+Y157</f>
        <v>215</v>
      </c>
      <c r="AB156" s="22">
        <f t="shared" ref="AB156" si="1274">D156-Z156</f>
        <v>-1</v>
      </c>
      <c r="AC156" s="22">
        <f t="shared" ref="AC156" si="1275">AA156-E156</f>
        <v>215</v>
      </c>
      <c r="AD156" s="22">
        <f t="shared" si="655"/>
        <v>107</v>
      </c>
    </row>
    <row r="157" spans="1:30" x14ac:dyDescent="0.3">
      <c r="A157" s="11" t="s">
        <v>134</v>
      </c>
      <c r="B157" s="14" t="s">
        <v>34</v>
      </c>
      <c r="C157" s="11" t="str">
        <f>VLOOKUP(B157,'Team Lookup'!A:B,2,FALSE)</f>
        <v>Minnesota Timberwolves</v>
      </c>
      <c r="D157" s="15">
        <f t="shared" ref="D157" si="1276">D156*-1</f>
        <v>0</v>
      </c>
      <c r="E157" s="15">
        <f t="shared" ref="E157" si="1277">E156</f>
        <v>0</v>
      </c>
      <c r="F157" s="11" t="str">
        <f>B156</f>
        <v>BOS</v>
      </c>
      <c r="G157" s="11" t="str">
        <f t="shared" ref="G157" si="1278">C156</f>
        <v>Boston Celtics</v>
      </c>
      <c r="H157" s="32">
        <f>VLOOKUP($C157,'Four Factors - Home'!$B:$O,7,FALSE)/100</f>
        <v>0.52400000000000002</v>
      </c>
      <c r="I157" s="32">
        <f>VLOOKUP($C157,'Four Factors - Home'!$B:$O,8,FALSE)</f>
        <v>0.29599999999999999</v>
      </c>
      <c r="J157" s="32">
        <f>VLOOKUP($C157,'Four Factors - Home'!$B:$O,9,FALSE)/100</f>
        <v>0.15</v>
      </c>
      <c r="K157" s="32">
        <f>VLOOKUP($C157,'Four Factors - Home'!$B:$O,10,FALSE)/100</f>
        <v>0.26899999999999996</v>
      </c>
      <c r="L157" s="32">
        <f>VLOOKUP($C157,'Four Factors - Home'!$B:$O,11,FALSE)/100</f>
        <v>0.53</v>
      </c>
      <c r="M157" s="32">
        <f>VLOOKUP($C157,'Four Factors - Home'!$B:$O,12,FALSE)</f>
        <v>0.27300000000000002</v>
      </c>
      <c r="N157" s="32">
        <f>VLOOKUP($C157,'Four Factors - Home'!$B:$O,13,FALSE)/100</f>
        <v>0.152</v>
      </c>
      <c r="O157" s="32">
        <f>VLOOKUP($C157,'Four Factors - Home'!$B:$O,14,FALSE)/100</f>
        <v>0.217</v>
      </c>
      <c r="P157" s="21">
        <f>VLOOKUP($C157,'Advanced - Home'!B:T,18,FALSE)</f>
        <v>96.64</v>
      </c>
      <c r="Q157" s="21">
        <f>(P157+'Advanced - Home'!$S$33)/2</f>
        <v>97.746912943871706</v>
      </c>
      <c r="R157" s="32">
        <f t="shared" ref="R157" si="1279">AVERAGE(H157,L156)</f>
        <v>0.51700000000000002</v>
      </c>
      <c r="S157" s="32">
        <f t="shared" ref="S157" si="1280">AVERAGE(I157,M156)</f>
        <v>0.307</v>
      </c>
      <c r="T157" s="32">
        <f t="shared" ref="T157" si="1281">AVERAGE(J157,N156)</f>
        <v>0.14700000000000002</v>
      </c>
      <c r="U157" s="32">
        <f t="shared" ref="U157" si="1282">AVERAGE(K157,O156)</f>
        <v>0.26100000000000001</v>
      </c>
      <c r="V157" s="21">
        <f>Q157*Q156/'Advanced - Road'!$S$33</f>
        <v>97.079255986832052</v>
      </c>
      <c r="W157" s="21">
        <f t="shared" ref="W157" si="1283">W156</f>
        <v>97.08254635567198</v>
      </c>
      <c r="X157" s="21">
        <f t="shared" si="650"/>
        <v>0</v>
      </c>
      <c r="Y157" s="23">
        <f>ROUND(Regression!$B$17+Regression!$B$18*Games!R157+Regression!$B$19*Games!T157+Regression!$B$20*Games!U157+Regression!$B$21*Games!S157+Regression!$B$22*Games!W157,0)</f>
        <v>108</v>
      </c>
      <c r="Z157" s="23">
        <f t="shared" ref="Z157" si="1284">-Z156</f>
        <v>-1</v>
      </c>
      <c r="AA157" s="23">
        <f t="shared" ref="AA157" si="1285">AA156</f>
        <v>215</v>
      </c>
      <c r="AB157" s="22"/>
      <c r="AC157" s="22"/>
      <c r="AD157" s="22">
        <f t="shared" si="655"/>
        <v>108</v>
      </c>
    </row>
    <row r="158" spans="1:30" x14ac:dyDescent="0.3">
      <c r="A158" t="s">
        <v>133</v>
      </c>
      <c r="B158" s="8" t="s">
        <v>58</v>
      </c>
      <c r="C158" t="str">
        <f>VLOOKUP(B158,'Team Lookup'!A:B,2,FALSE)</f>
        <v>Boston Celtics</v>
      </c>
      <c r="D158" s="6"/>
      <c r="E158" s="6"/>
      <c r="F158" s="7" t="str">
        <f>B159</f>
        <v>NOP</v>
      </c>
      <c r="G158" t="str">
        <f t="shared" ref="G158" si="1286">C159</f>
        <v>New Orleans Pelicans</v>
      </c>
      <c r="H158" s="31">
        <f>VLOOKUP($C158,'Four Factors - Road'!$B:$O,7,FALSE)/100</f>
        <v>0.52500000000000002</v>
      </c>
      <c r="I158" s="31">
        <f>VLOOKUP($C158,'Four Factors - Road'!$B:$O,8,FALSE)</f>
        <v>0.25800000000000001</v>
      </c>
      <c r="J158" s="31">
        <f>VLOOKUP($C158,'Four Factors - Road'!$B:$O,9,FALSE)/100</f>
        <v>0.121</v>
      </c>
      <c r="K158" s="31">
        <f>VLOOKUP($C158,'Four Factors - Road'!$B:$O,10,FALSE)/100</f>
        <v>0.19699999999999998</v>
      </c>
      <c r="L158" s="31">
        <f>VLOOKUP($C158,'Four Factors - Road'!$B:$O,11,FALSE)/100</f>
        <v>0.51</v>
      </c>
      <c r="M158" s="31">
        <f>VLOOKUP($C158,'Four Factors - Road'!$B:$O,12,FALSE)</f>
        <v>0.318</v>
      </c>
      <c r="N158" s="31">
        <f>VLOOKUP($C158,'Four Factors - Road'!$B:$O,13,FALSE)/100</f>
        <v>0.14400000000000002</v>
      </c>
      <c r="O158" s="31">
        <f>VLOOKUP($C158,'Four Factors - Road'!$B:$O,14,FALSE)/100</f>
        <v>0.253</v>
      </c>
      <c r="P158" s="17">
        <f>VLOOKUP($C158,'Advanced - Road'!B:T,18,FALSE)</f>
        <v>97.51</v>
      </c>
      <c r="Q158" s="17">
        <f>(P158+'Advanced - Road'!$S$33)/2</f>
        <v>98.18526345933563</v>
      </c>
      <c r="R158" s="31">
        <f t="shared" ref="R158" si="1287">AVERAGE(H158,L159)</f>
        <v>0.51700000000000002</v>
      </c>
      <c r="S158" s="31">
        <f t="shared" ref="S158" si="1288">AVERAGE(I158,M159)</f>
        <v>0.25</v>
      </c>
      <c r="T158" s="31">
        <f t="shared" ref="T158" si="1289">AVERAGE(J158,N159)</f>
        <v>0.1275</v>
      </c>
      <c r="U158" s="31">
        <f t="shared" ref="U158" si="1290">AVERAGE(K158,O159)</f>
        <v>0.20949999999999999</v>
      </c>
      <c r="V158" s="17">
        <f>Q158*Q159/'Advanced - Home'!$S$33</f>
        <v>99.285856365728392</v>
      </c>
      <c r="W158" s="17">
        <f t="shared" ref="W158" si="1291">AVERAGE(V158:V159)</f>
        <v>99.282491435280718</v>
      </c>
      <c r="X158" s="17">
        <f t="shared" ref="X158:X221" si="1292">E158/2-D158/2</f>
        <v>0</v>
      </c>
      <c r="Y158" s="19">
        <f>ROUND(Regression!$B$17+Regression!$B$18*Games!R158+Regression!$B$19*Games!T158+Regression!$B$20*Games!U158+Regression!$B$21*Games!S158+Regression!$B$22*Games!W158,0)</f>
        <v>108</v>
      </c>
      <c r="Z158" s="19">
        <f t="shared" ref="Z158" si="1293">Y159-Y158</f>
        <v>0</v>
      </c>
      <c r="AA158" s="19">
        <f t="shared" ref="AA158" si="1294">Y158+Y159</f>
        <v>216</v>
      </c>
      <c r="AB158" s="4">
        <f t="shared" ref="AB158" si="1295">D158-Z158</f>
        <v>0</v>
      </c>
      <c r="AC158" s="4">
        <f t="shared" ref="AC158" si="1296">AA158-E158</f>
        <v>216</v>
      </c>
      <c r="AD158" s="4">
        <f t="shared" ref="AD158:AD221" si="1297">Y158-X158</f>
        <v>108</v>
      </c>
    </row>
    <row r="159" spans="1:30" x14ac:dyDescent="0.3">
      <c r="A159" t="s">
        <v>134</v>
      </c>
      <c r="B159" s="8" t="s">
        <v>71</v>
      </c>
      <c r="C159" t="str">
        <f>VLOOKUP(B159,'Team Lookup'!A:B,2,FALSE)</f>
        <v>New Orleans Pelicans</v>
      </c>
      <c r="D159" s="9">
        <f t="shared" ref="D159" si="1298">D158*-1</f>
        <v>0</v>
      </c>
      <c r="E159" s="9">
        <f t="shared" ref="E159" si="1299">E158</f>
        <v>0</v>
      </c>
      <c r="F159" t="str">
        <f>B158</f>
        <v>BOS</v>
      </c>
      <c r="G159" t="str">
        <f t="shared" ref="G159" si="1300">C158</f>
        <v>Boston Celtics</v>
      </c>
      <c r="H159" s="31">
        <f>VLOOKUP($C159,'Four Factors - Home'!$B:$O,7,FALSE)/100</f>
        <v>0.504</v>
      </c>
      <c r="I159" s="31">
        <f>VLOOKUP($C159,'Four Factors - Home'!$B:$O,8,FALSE)</f>
        <v>0.26200000000000001</v>
      </c>
      <c r="J159" s="31">
        <f>VLOOKUP($C159,'Four Factors - Home'!$B:$O,9,FALSE)/100</f>
        <v>0.121</v>
      </c>
      <c r="K159" s="31">
        <f>VLOOKUP($C159,'Four Factors - Home'!$B:$O,10,FALSE)/100</f>
        <v>0.184</v>
      </c>
      <c r="L159" s="31">
        <f>VLOOKUP($C159,'Four Factors - Home'!$B:$O,11,FALSE)/100</f>
        <v>0.50900000000000001</v>
      </c>
      <c r="M159" s="31">
        <f>VLOOKUP($C159,'Four Factors - Home'!$B:$O,12,FALSE)</f>
        <v>0.24199999999999999</v>
      </c>
      <c r="N159" s="31">
        <f>VLOOKUP($C159,'Four Factors - Home'!$B:$O,13,FALSE)/100</f>
        <v>0.13400000000000001</v>
      </c>
      <c r="O159" s="31">
        <f>VLOOKUP($C159,'Four Factors - Home'!$B:$O,14,FALSE)/100</f>
        <v>0.222</v>
      </c>
      <c r="P159" s="17">
        <f>VLOOKUP($C159,'Advanced - Home'!B:T,18,FALSE)</f>
        <v>101.07</v>
      </c>
      <c r="Q159" s="17">
        <f>(P159+'Advanced - Home'!$S$33)/2</f>
        <v>99.96191294387171</v>
      </c>
      <c r="R159" s="31">
        <f t="shared" ref="R159" si="1301">AVERAGE(H159,L158)</f>
        <v>0.50700000000000001</v>
      </c>
      <c r="S159" s="31">
        <f t="shared" ref="S159" si="1302">AVERAGE(I159,M158)</f>
        <v>0.29000000000000004</v>
      </c>
      <c r="T159" s="31">
        <f t="shared" ref="T159" si="1303">AVERAGE(J159,N158)</f>
        <v>0.13250000000000001</v>
      </c>
      <c r="U159" s="31">
        <f t="shared" ref="U159" si="1304">AVERAGE(K159,O158)</f>
        <v>0.2185</v>
      </c>
      <c r="V159" s="17">
        <f>Q159*Q158/'Advanced - Road'!$S$33</f>
        <v>99.279126504833044</v>
      </c>
      <c r="W159" s="17">
        <f t="shared" ref="W159" si="1305">W158</f>
        <v>99.282491435280718</v>
      </c>
      <c r="X159" s="17">
        <f t="shared" si="1292"/>
        <v>0</v>
      </c>
      <c r="Y159" s="19">
        <f>ROUND(Regression!$B$17+Regression!$B$18*Games!R159+Regression!$B$19*Games!T159+Regression!$B$20*Games!U159+Regression!$B$21*Games!S159+Regression!$B$22*Games!W159,0)</f>
        <v>108</v>
      </c>
      <c r="Z159" s="19">
        <f t="shared" ref="Z159" si="1306">-Z158</f>
        <v>0</v>
      </c>
      <c r="AA159" s="19">
        <f t="shared" ref="AA159" si="1307">AA158</f>
        <v>216</v>
      </c>
      <c r="AB159" s="4"/>
      <c r="AC159" s="4"/>
      <c r="AD159" s="4">
        <f t="shared" si="1297"/>
        <v>108</v>
      </c>
    </row>
    <row r="160" spans="1:30" x14ac:dyDescent="0.3">
      <c r="A160" s="11" t="s">
        <v>133</v>
      </c>
      <c r="B160" s="14" t="s">
        <v>58</v>
      </c>
      <c r="C160" s="11" t="str">
        <f>VLOOKUP(B160,'Team Lookup'!A:B,2,FALSE)</f>
        <v>Boston Celtics</v>
      </c>
      <c r="D160" s="12"/>
      <c r="E160" s="12"/>
      <c r="F160" s="13" t="str">
        <f>B161</f>
        <v>NYK</v>
      </c>
      <c r="G160" s="11" t="str">
        <f t="shared" ref="G160" si="1308">C161</f>
        <v>New York Knicks</v>
      </c>
      <c r="H160" s="32">
        <f>VLOOKUP($C160,'Four Factors - Road'!$B:$O,7,FALSE)/100</f>
        <v>0.52500000000000002</v>
      </c>
      <c r="I160" s="32">
        <f>VLOOKUP($C160,'Four Factors - Road'!$B:$O,8,FALSE)</f>
        <v>0.25800000000000001</v>
      </c>
      <c r="J160" s="32">
        <f>VLOOKUP($C160,'Four Factors - Road'!$B:$O,9,FALSE)/100</f>
        <v>0.121</v>
      </c>
      <c r="K160" s="32">
        <f>VLOOKUP($C160,'Four Factors - Road'!$B:$O,10,FALSE)/100</f>
        <v>0.19699999999999998</v>
      </c>
      <c r="L160" s="32">
        <f>VLOOKUP($C160,'Four Factors - Road'!$B:$O,11,FALSE)/100</f>
        <v>0.51</v>
      </c>
      <c r="M160" s="32">
        <f>VLOOKUP($C160,'Four Factors - Road'!$B:$O,12,FALSE)</f>
        <v>0.318</v>
      </c>
      <c r="N160" s="32">
        <f>VLOOKUP($C160,'Four Factors - Road'!$B:$O,13,FALSE)/100</f>
        <v>0.14400000000000002</v>
      </c>
      <c r="O160" s="32">
        <f>VLOOKUP($C160,'Four Factors - Road'!$B:$O,14,FALSE)/100</f>
        <v>0.253</v>
      </c>
      <c r="P160" s="21">
        <f>VLOOKUP($C160,'Advanced - Road'!B:T,18,FALSE)</f>
        <v>97.51</v>
      </c>
      <c r="Q160" s="21">
        <f>(P160+'Advanced - Road'!$S$33)/2</f>
        <v>98.18526345933563</v>
      </c>
      <c r="R160" s="32">
        <f t="shared" ref="R160" si="1309">AVERAGE(H160,L161)</f>
        <v>0.51700000000000002</v>
      </c>
      <c r="S160" s="32">
        <f t="shared" ref="S160" si="1310">AVERAGE(I160,M161)</f>
        <v>0.26</v>
      </c>
      <c r="T160" s="32">
        <f t="shared" ref="T160" si="1311">AVERAGE(J160,N161)</f>
        <v>0.1255</v>
      </c>
      <c r="U160" s="32">
        <f t="shared" ref="U160" si="1312">AVERAGE(K160,O161)</f>
        <v>0.23349999999999999</v>
      </c>
      <c r="V160" s="21">
        <f>Q160*Q161/'Advanced - Home'!$S$33</f>
        <v>97.984716081306928</v>
      </c>
      <c r="W160" s="21">
        <f t="shared" ref="W160" si="1313">AVERAGE(V160:V161)</f>
        <v>97.981395248243501</v>
      </c>
      <c r="X160" s="21">
        <f t="shared" si="1292"/>
        <v>0</v>
      </c>
      <c r="Y160" s="23">
        <f>ROUND(Regression!$B$17+Regression!$B$18*Games!R160+Regression!$B$19*Games!T160+Regression!$B$20*Games!U160+Regression!$B$21*Games!S160+Regression!$B$22*Games!W160,0)</f>
        <v>109</v>
      </c>
      <c r="Z160" s="23">
        <f t="shared" ref="Z160" si="1314">Y161-Y160</f>
        <v>-1</v>
      </c>
      <c r="AA160" s="23">
        <f t="shared" ref="AA160" si="1315">Y160+Y161</f>
        <v>217</v>
      </c>
      <c r="AB160" s="22">
        <f t="shared" ref="AB160" si="1316">D160-Z160</f>
        <v>1</v>
      </c>
      <c r="AC160" s="22">
        <f t="shared" ref="AC160" si="1317">AA160-E160</f>
        <v>217</v>
      </c>
      <c r="AD160" s="22">
        <f t="shared" si="1297"/>
        <v>109</v>
      </c>
    </row>
    <row r="161" spans="1:30" x14ac:dyDescent="0.3">
      <c r="A161" s="11" t="s">
        <v>134</v>
      </c>
      <c r="B161" s="14" t="s">
        <v>72</v>
      </c>
      <c r="C161" s="11" t="str">
        <f>VLOOKUP(B161,'Team Lookup'!A:B,2,FALSE)</f>
        <v>New York Knicks</v>
      </c>
      <c r="D161" s="15">
        <f t="shared" ref="D161" si="1318">D160*-1</f>
        <v>0</v>
      </c>
      <c r="E161" s="15">
        <f t="shared" ref="E161" si="1319">E160</f>
        <v>0</v>
      </c>
      <c r="F161" s="11" t="str">
        <f>B160</f>
        <v>BOS</v>
      </c>
      <c r="G161" s="11" t="str">
        <f t="shared" ref="G161" si="1320">C160</f>
        <v>Boston Celtics</v>
      </c>
      <c r="H161" s="32">
        <f>VLOOKUP($C161,'Four Factors - Home'!$B:$O,7,FALSE)/100</f>
        <v>0.52</v>
      </c>
      <c r="I161" s="32">
        <f>VLOOKUP($C161,'Four Factors - Home'!$B:$O,8,FALSE)</f>
        <v>0.22700000000000001</v>
      </c>
      <c r="J161" s="32">
        <f>VLOOKUP($C161,'Four Factors - Home'!$B:$O,9,FALSE)/100</f>
        <v>0.14300000000000002</v>
      </c>
      <c r="K161" s="32">
        <f>VLOOKUP($C161,'Four Factors - Home'!$B:$O,10,FALSE)/100</f>
        <v>0.27399999999999997</v>
      </c>
      <c r="L161" s="32">
        <f>VLOOKUP($C161,'Four Factors - Home'!$B:$O,11,FALSE)/100</f>
        <v>0.50900000000000001</v>
      </c>
      <c r="M161" s="32">
        <f>VLOOKUP($C161,'Four Factors - Home'!$B:$O,12,FALSE)</f>
        <v>0.26200000000000001</v>
      </c>
      <c r="N161" s="32">
        <f>VLOOKUP($C161,'Four Factors - Home'!$B:$O,13,FALSE)/100</f>
        <v>0.13</v>
      </c>
      <c r="O161" s="32">
        <f>VLOOKUP($C161,'Four Factors - Home'!$B:$O,14,FALSE)/100</f>
        <v>0.27</v>
      </c>
      <c r="P161" s="21">
        <f>VLOOKUP($C161,'Advanced - Home'!B:T,18,FALSE)</f>
        <v>98.45</v>
      </c>
      <c r="Q161" s="21">
        <f>(P161+'Advanced - Home'!$S$33)/2</f>
        <v>98.651912943871707</v>
      </c>
      <c r="R161" s="32">
        <f t="shared" ref="R161" si="1321">AVERAGE(H161,L160)</f>
        <v>0.51500000000000001</v>
      </c>
      <c r="S161" s="32">
        <f t="shared" ref="S161" si="1322">AVERAGE(I161,M160)</f>
        <v>0.27250000000000002</v>
      </c>
      <c r="T161" s="32">
        <f t="shared" ref="T161" si="1323">AVERAGE(J161,N160)</f>
        <v>0.14350000000000002</v>
      </c>
      <c r="U161" s="32">
        <f t="shared" ref="U161" si="1324">AVERAGE(K161,O160)</f>
        <v>0.26349999999999996</v>
      </c>
      <c r="V161" s="21">
        <f>Q161*Q160/'Advanced - Road'!$S$33</f>
        <v>97.978074415180089</v>
      </c>
      <c r="W161" s="21">
        <f t="shared" ref="W161" si="1325">W160</f>
        <v>97.981395248243501</v>
      </c>
      <c r="X161" s="21">
        <f t="shared" si="1292"/>
        <v>0</v>
      </c>
      <c r="Y161" s="23">
        <f>ROUND(Regression!$B$17+Regression!$B$18*Games!R161+Regression!$B$19*Games!T161+Regression!$B$20*Games!U161+Regression!$B$21*Games!S161+Regression!$B$22*Games!W161,0)</f>
        <v>108</v>
      </c>
      <c r="Z161" s="23">
        <f t="shared" ref="Z161" si="1326">-Z160</f>
        <v>1</v>
      </c>
      <c r="AA161" s="23">
        <f t="shared" ref="AA161" si="1327">AA160</f>
        <v>217</v>
      </c>
      <c r="AB161" s="22"/>
      <c r="AC161" s="22"/>
      <c r="AD161" s="22">
        <f t="shared" si="1297"/>
        <v>108</v>
      </c>
    </row>
    <row r="162" spans="1:30" x14ac:dyDescent="0.3">
      <c r="A162" t="s">
        <v>133</v>
      </c>
      <c r="B162" s="8" t="s">
        <v>58</v>
      </c>
      <c r="C162" t="str">
        <f>VLOOKUP(B162,'Team Lookup'!A:B,2,FALSE)</f>
        <v>Boston Celtics</v>
      </c>
      <c r="D162" s="6"/>
      <c r="E162" s="6"/>
      <c r="F162" s="7" t="str">
        <f>B163</f>
        <v>OKC</v>
      </c>
      <c r="G162" t="str">
        <f t="shared" ref="G162" si="1328">C163</f>
        <v>Oklahoma City Thunder</v>
      </c>
      <c r="H162" s="31">
        <f>VLOOKUP($C162,'Four Factors - Road'!$B:$O,7,FALSE)/100</f>
        <v>0.52500000000000002</v>
      </c>
      <c r="I162" s="31">
        <f>VLOOKUP($C162,'Four Factors - Road'!$B:$O,8,FALSE)</f>
        <v>0.25800000000000001</v>
      </c>
      <c r="J162" s="31">
        <f>VLOOKUP($C162,'Four Factors - Road'!$B:$O,9,FALSE)/100</f>
        <v>0.121</v>
      </c>
      <c r="K162" s="31">
        <f>VLOOKUP($C162,'Four Factors - Road'!$B:$O,10,FALSE)/100</f>
        <v>0.19699999999999998</v>
      </c>
      <c r="L162" s="31">
        <f>VLOOKUP($C162,'Four Factors - Road'!$B:$O,11,FALSE)/100</f>
        <v>0.51</v>
      </c>
      <c r="M162" s="31">
        <f>VLOOKUP($C162,'Four Factors - Road'!$B:$O,12,FALSE)</f>
        <v>0.318</v>
      </c>
      <c r="N162" s="31">
        <f>VLOOKUP($C162,'Four Factors - Road'!$B:$O,13,FALSE)/100</f>
        <v>0.14400000000000002</v>
      </c>
      <c r="O162" s="31">
        <f>VLOOKUP($C162,'Four Factors - Road'!$B:$O,14,FALSE)/100</f>
        <v>0.253</v>
      </c>
      <c r="P162" s="17">
        <f>VLOOKUP($C162,'Advanced - Road'!B:T,18,FALSE)</f>
        <v>97.51</v>
      </c>
      <c r="Q162" s="17">
        <f>(P162+'Advanced - Road'!$S$33)/2</f>
        <v>98.18526345933563</v>
      </c>
      <c r="R162" s="31">
        <f t="shared" ref="R162" si="1329">AVERAGE(H162,L163)</f>
        <v>0.51049999999999995</v>
      </c>
      <c r="S162" s="31">
        <f t="shared" ref="S162" si="1330">AVERAGE(I162,M163)</f>
        <v>0.26150000000000001</v>
      </c>
      <c r="T162" s="31">
        <f t="shared" ref="T162" si="1331">AVERAGE(J162,N163)</f>
        <v>0.129</v>
      </c>
      <c r="U162" s="31">
        <f t="shared" ref="U162" si="1332">AVERAGE(K162,O163)</f>
        <v>0.21049999999999996</v>
      </c>
      <c r="V162" s="17">
        <f>Q162*Q163/'Advanced - Home'!$S$33</f>
        <v>99.251093075686612</v>
      </c>
      <c r="W162" s="17">
        <f t="shared" ref="W162" si="1333">AVERAGE(V162:V163)</f>
        <v>99.247729323413324</v>
      </c>
      <c r="X162" s="17">
        <f t="shared" si="1292"/>
        <v>0</v>
      </c>
      <c r="Y162" s="19">
        <f>ROUND(Regression!$B$17+Regression!$B$18*Games!R162+Regression!$B$19*Games!T162+Regression!$B$20*Games!U162+Regression!$B$21*Games!S162+Regression!$B$22*Games!W162,0)</f>
        <v>108</v>
      </c>
      <c r="Z162" s="19">
        <f t="shared" ref="Z162" si="1334">Y163-Y162</f>
        <v>2</v>
      </c>
      <c r="AA162" s="19">
        <f t="shared" ref="AA162" si="1335">Y162+Y163</f>
        <v>218</v>
      </c>
      <c r="AB162" s="4">
        <f t="shared" ref="AB162" si="1336">D162-Z162</f>
        <v>-2</v>
      </c>
      <c r="AC162" s="4">
        <f t="shared" ref="AC162" si="1337">AA162-E162</f>
        <v>218</v>
      </c>
      <c r="AD162" s="4">
        <f t="shared" si="1297"/>
        <v>108</v>
      </c>
    </row>
    <row r="163" spans="1:30" x14ac:dyDescent="0.3">
      <c r="A163" t="s">
        <v>134</v>
      </c>
      <c r="B163" s="8" t="s">
        <v>73</v>
      </c>
      <c r="C163" t="str">
        <f>VLOOKUP(B163,'Team Lookup'!A:B,2,FALSE)</f>
        <v>Oklahoma City Thunder</v>
      </c>
      <c r="D163" s="9">
        <f t="shared" ref="D163" si="1338">D162*-1</f>
        <v>0</v>
      </c>
      <c r="E163" s="9">
        <f t="shared" ref="E163" si="1339">E162</f>
        <v>0</v>
      </c>
      <c r="F163" t="str">
        <f>B162</f>
        <v>BOS</v>
      </c>
      <c r="G163" t="str">
        <f t="shared" ref="G163" si="1340">C162</f>
        <v>Boston Celtics</v>
      </c>
      <c r="H163" s="31">
        <f>VLOOKUP($C163,'Four Factors - Home'!$B:$O,7,FALSE)/100</f>
        <v>0.51700000000000002</v>
      </c>
      <c r="I163" s="31">
        <f>VLOOKUP($C163,'Four Factors - Home'!$B:$O,8,FALSE)</f>
        <v>0.29799999999999999</v>
      </c>
      <c r="J163" s="31">
        <f>VLOOKUP($C163,'Four Factors - Home'!$B:$O,9,FALSE)/100</f>
        <v>0.14800000000000002</v>
      </c>
      <c r="K163" s="31">
        <f>VLOOKUP($C163,'Four Factors - Home'!$B:$O,10,FALSE)/100</f>
        <v>0.26600000000000001</v>
      </c>
      <c r="L163" s="31">
        <f>VLOOKUP($C163,'Four Factors - Home'!$B:$O,11,FALSE)/100</f>
        <v>0.496</v>
      </c>
      <c r="M163" s="31">
        <f>VLOOKUP($C163,'Four Factors - Home'!$B:$O,12,FALSE)</f>
        <v>0.26500000000000001</v>
      </c>
      <c r="N163" s="31">
        <f>VLOOKUP($C163,'Four Factors - Home'!$B:$O,13,FALSE)/100</f>
        <v>0.13699999999999998</v>
      </c>
      <c r="O163" s="31">
        <f>VLOOKUP($C163,'Four Factors - Home'!$B:$O,14,FALSE)/100</f>
        <v>0.22399999999999998</v>
      </c>
      <c r="P163" s="17">
        <f>VLOOKUP($C163,'Advanced - Home'!B:T,18,FALSE)</f>
        <v>101</v>
      </c>
      <c r="Q163" s="17">
        <f>(P163+'Advanced - Home'!$S$33)/2</f>
        <v>99.926912943871713</v>
      </c>
      <c r="R163" s="31">
        <f t="shared" ref="R163" si="1341">AVERAGE(H163,L162)</f>
        <v>0.51350000000000007</v>
      </c>
      <c r="S163" s="31">
        <f t="shared" ref="S163" si="1342">AVERAGE(I163,M162)</f>
        <v>0.308</v>
      </c>
      <c r="T163" s="31">
        <f t="shared" ref="T163" si="1343">AVERAGE(J163,N162)</f>
        <v>0.14600000000000002</v>
      </c>
      <c r="U163" s="31">
        <f t="shared" ref="U163" si="1344">AVERAGE(K163,O162)</f>
        <v>0.25950000000000001</v>
      </c>
      <c r="V163" s="17">
        <f>Q163*Q162/'Advanced - Road'!$S$33</f>
        <v>99.244365571140037</v>
      </c>
      <c r="W163" s="17">
        <f t="shared" ref="W163" si="1345">W162</f>
        <v>99.247729323413324</v>
      </c>
      <c r="X163" s="17">
        <f t="shared" si="1292"/>
        <v>0</v>
      </c>
      <c r="Y163" s="19">
        <f>ROUND(Regression!$B$17+Regression!$B$18*Games!R163+Regression!$B$19*Games!T163+Regression!$B$20*Games!U163+Regression!$B$21*Games!S163+Regression!$B$22*Games!W163,0)</f>
        <v>110</v>
      </c>
      <c r="Z163" s="19">
        <f t="shared" ref="Z163" si="1346">-Z162</f>
        <v>-2</v>
      </c>
      <c r="AA163" s="19">
        <f t="shared" ref="AA163" si="1347">AA162</f>
        <v>218</v>
      </c>
      <c r="AB163" s="4"/>
      <c r="AC163" s="4"/>
      <c r="AD163" s="4">
        <f t="shared" si="1297"/>
        <v>110</v>
      </c>
    </row>
    <row r="164" spans="1:30" x14ac:dyDescent="0.3">
      <c r="A164" s="11" t="s">
        <v>133</v>
      </c>
      <c r="B164" s="14" t="s">
        <v>58</v>
      </c>
      <c r="C164" s="11" t="str">
        <f>VLOOKUP(B164,'Team Lookup'!A:B,2,FALSE)</f>
        <v>Boston Celtics</v>
      </c>
      <c r="D164" s="12"/>
      <c r="E164" s="12"/>
      <c r="F164" s="13" t="str">
        <f>B165</f>
        <v>ORL</v>
      </c>
      <c r="G164" s="11" t="str">
        <f t="shared" ref="G164" si="1348">C165</f>
        <v>Orlando Magic</v>
      </c>
      <c r="H164" s="32">
        <f>VLOOKUP($C164,'Four Factors - Road'!$B:$O,7,FALSE)/100</f>
        <v>0.52500000000000002</v>
      </c>
      <c r="I164" s="32">
        <f>VLOOKUP($C164,'Four Factors - Road'!$B:$O,8,FALSE)</f>
        <v>0.25800000000000001</v>
      </c>
      <c r="J164" s="32">
        <f>VLOOKUP($C164,'Four Factors - Road'!$B:$O,9,FALSE)/100</f>
        <v>0.121</v>
      </c>
      <c r="K164" s="32">
        <f>VLOOKUP($C164,'Four Factors - Road'!$B:$O,10,FALSE)/100</f>
        <v>0.19699999999999998</v>
      </c>
      <c r="L164" s="32">
        <f>VLOOKUP($C164,'Four Factors - Road'!$B:$O,11,FALSE)/100</f>
        <v>0.51</v>
      </c>
      <c r="M164" s="32">
        <f>VLOOKUP($C164,'Four Factors - Road'!$B:$O,12,FALSE)</f>
        <v>0.318</v>
      </c>
      <c r="N164" s="32">
        <f>VLOOKUP($C164,'Four Factors - Road'!$B:$O,13,FALSE)/100</f>
        <v>0.14400000000000002</v>
      </c>
      <c r="O164" s="32">
        <f>VLOOKUP($C164,'Four Factors - Road'!$B:$O,14,FALSE)/100</f>
        <v>0.253</v>
      </c>
      <c r="P164" s="21">
        <f>VLOOKUP($C164,'Advanced - Road'!B:T,18,FALSE)</f>
        <v>97.51</v>
      </c>
      <c r="Q164" s="21">
        <f>(P164+'Advanced - Road'!$S$33)/2</f>
        <v>98.18526345933563</v>
      </c>
      <c r="R164" s="32">
        <f t="shared" ref="R164" si="1349">AVERAGE(H164,L165)</f>
        <v>0.51900000000000002</v>
      </c>
      <c r="S164" s="32">
        <f t="shared" ref="S164" si="1350">AVERAGE(I164,M165)</f>
        <v>0.26350000000000001</v>
      </c>
      <c r="T164" s="32">
        <f t="shared" ref="T164" si="1351">AVERAGE(J164,N165)</f>
        <v>0.13150000000000001</v>
      </c>
      <c r="U164" s="32">
        <f t="shared" ref="U164" si="1352">AVERAGE(K164,O165)</f>
        <v>0.21099999999999999</v>
      </c>
      <c r="V164" s="21">
        <f>Q164*Q165/'Advanced - Home'!$S$33</f>
        <v>97.537759495055269</v>
      </c>
      <c r="W164" s="21">
        <f t="shared" ref="W164" si="1353">AVERAGE(V164:V165)</f>
        <v>97.534453809948275</v>
      </c>
      <c r="X164" s="21">
        <f t="shared" si="1292"/>
        <v>0</v>
      </c>
      <c r="Y164" s="23">
        <f>ROUND(Regression!$B$17+Regression!$B$18*Games!R164+Regression!$B$19*Games!T164+Regression!$B$20*Games!U164+Regression!$B$21*Games!S164+Regression!$B$22*Games!W164,0)</f>
        <v>107</v>
      </c>
      <c r="Z164" s="23">
        <f t="shared" ref="Z164" si="1354">Y165-Y164</f>
        <v>-2</v>
      </c>
      <c r="AA164" s="23">
        <f t="shared" ref="AA164" si="1355">Y164+Y165</f>
        <v>212</v>
      </c>
      <c r="AB164" s="22">
        <f t="shared" ref="AB164" si="1356">D164-Z164</f>
        <v>2</v>
      </c>
      <c r="AC164" s="22">
        <f t="shared" ref="AC164" si="1357">AA164-E164</f>
        <v>212</v>
      </c>
      <c r="AD164" s="22">
        <f t="shared" si="1297"/>
        <v>107</v>
      </c>
    </row>
    <row r="165" spans="1:30" x14ac:dyDescent="0.3">
      <c r="A165" s="11" t="s">
        <v>134</v>
      </c>
      <c r="B165" s="14" t="s">
        <v>74</v>
      </c>
      <c r="C165" s="11" t="str">
        <f>VLOOKUP(B165,'Team Lookup'!A:B,2,FALSE)</f>
        <v>Orlando Magic</v>
      </c>
      <c r="D165" s="15">
        <f t="shared" ref="D165" si="1358">D164*-1</f>
        <v>0</v>
      </c>
      <c r="E165" s="15">
        <f t="shared" ref="E165" si="1359">E164</f>
        <v>0</v>
      </c>
      <c r="F165" s="11" t="str">
        <f>B164</f>
        <v>BOS</v>
      </c>
      <c r="G165" s="11" t="str">
        <f t="shared" ref="G165" si="1360">C164</f>
        <v>Boston Celtics</v>
      </c>
      <c r="H165" s="32">
        <f>VLOOKUP($C165,'Four Factors - Home'!$B:$O,7,FALSE)/100</f>
        <v>0.47799999999999998</v>
      </c>
      <c r="I165" s="32">
        <f>VLOOKUP($C165,'Four Factors - Home'!$B:$O,8,FALSE)</f>
        <v>0.26</v>
      </c>
      <c r="J165" s="32">
        <f>VLOOKUP($C165,'Four Factors - Home'!$B:$O,9,FALSE)/100</f>
        <v>0.13500000000000001</v>
      </c>
      <c r="K165" s="32">
        <f>VLOOKUP($C165,'Four Factors - Home'!$B:$O,10,FALSE)/100</f>
        <v>0.23</v>
      </c>
      <c r="L165" s="32">
        <f>VLOOKUP($C165,'Four Factors - Home'!$B:$O,11,FALSE)/100</f>
        <v>0.51300000000000001</v>
      </c>
      <c r="M165" s="32">
        <f>VLOOKUP($C165,'Four Factors - Home'!$B:$O,12,FALSE)</f>
        <v>0.26900000000000002</v>
      </c>
      <c r="N165" s="32">
        <f>VLOOKUP($C165,'Four Factors - Home'!$B:$O,13,FALSE)/100</f>
        <v>0.14199999999999999</v>
      </c>
      <c r="O165" s="32">
        <f>VLOOKUP($C165,'Four Factors - Home'!$B:$O,14,FALSE)/100</f>
        <v>0.22500000000000001</v>
      </c>
      <c r="P165" s="21">
        <f>VLOOKUP($C165,'Advanced - Home'!B:T,18,FALSE)</f>
        <v>97.55</v>
      </c>
      <c r="Q165" s="21">
        <f>(P165+'Advanced - Home'!$S$33)/2</f>
        <v>98.201912943871704</v>
      </c>
      <c r="R165" s="32">
        <f t="shared" ref="R165" si="1361">AVERAGE(H165,L164)</f>
        <v>0.49399999999999999</v>
      </c>
      <c r="S165" s="32">
        <f t="shared" ref="S165" si="1362">AVERAGE(I165,M164)</f>
        <v>0.28900000000000003</v>
      </c>
      <c r="T165" s="32">
        <f t="shared" ref="T165" si="1363">AVERAGE(J165,N164)</f>
        <v>0.13950000000000001</v>
      </c>
      <c r="U165" s="32">
        <f t="shared" ref="U165" si="1364">AVERAGE(K165,O164)</f>
        <v>0.24149999999999999</v>
      </c>
      <c r="V165" s="21">
        <f>Q165*Q164/'Advanced - Road'!$S$33</f>
        <v>97.53114812484128</v>
      </c>
      <c r="W165" s="21">
        <f t="shared" ref="W165" si="1365">W164</f>
        <v>97.534453809948275</v>
      </c>
      <c r="X165" s="21">
        <f t="shared" si="1292"/>
        <v>0</v>
      </c>
      <c r="Y165" s="23">
        <f>ROUND(Regression!$B$17+Regression!$B$18*Games!R165+Regression!$B$19*Games!T165+Regression!$B$20*Games!U165+Regression!$B$21*Games!S165+Regression!$B$22*Games!W165,0)</f>
        <v>105</v>
      </c>
      <c r="Z165" s="23">
        <f t="shared" ref="Z165" si="1366">-Z164</f>
        <v>2</v>
      </c>
      <c r="AA165" s="23">
        <f t="shared" ref="AA165" si="1367">AA164</f>
        <v>212</v>
      </c>
      <c r="AB165" s="22"/>
      <c r="AC165" s="22"/>
      <c r="AD165" s="22">
        <f t="shared" si="1297"/>
        <v>105</v>
      </c>
    </row>
    <row r="166" spans="1:30" x14ac:dyDescent="0.3">
      <c r="A166" t="s">
        <v>133</v>
      </c>
      <c r="B166" s="8" t="s">
        <v>58</v>
      </c>
      <c r="C166" t="str">
        <f>VLOOKUP(B166,'Team Lookup'!A:B,2,FALSE)</f>
        <v>Boston Celtics</v>
      </c>
      <c r="D166" s="6"/>
      <c r="E166" s="6"/>
      <c r="F166" s="7" t="str">
        <f>B167</f>
        <v>PHI</v>
      </c>
      <c r="G166" t="str">
        <f t="shared" ref="G166" si="1368">C167</f>
        <v>Philadelphia 76ers</v>
      </c>
      <c r="H166" s="31">
        <f>VLOOKUP($C166,'Four Factors - Road'!$B:$O,7,FALSE)/100</f>
        <v>0.52500000000000002</v>
      </c>
      <c r="I166" s="31">
        <f>VLOOKUP($C166,'Four Factors - Road'!$B:$O,8,FALSE)</f>
        <v>0.25800000000000001</v>
      </c>
      <c r="J166" s="31">
        <f>VLOOKUP($C166,'Four Factors - Road'!$B:$O,9,FALSE)/100</f>
        <v>0.121</v>
      </c>
      <c r="K166" s="31">
        <f>VLOOKUP($C166,'Four Factors - Road'!$B:$O,10,FALSE)/100</f>
        <v>0.19699999999999998</v>
      </c>
      <c r="L166" s="31">
        <f>VLOOKUP($C166,'Four Factors - Road'!$B:$O,11,FALSE)/100</f>
        <v>0.51</v>
      </c>
      <c r="M166" s="31">
        <f>VLOOKUP($C166,'Four Factors - Road'!$B:$O,12,FALSE)</f>
        <v>0.318</v>
      </c>
      <c r="N166" s="31">
        <f>VLOOKUP($C166,'Four Factors - Road'!$B:$O,13,FALSE)/100</f>
        <v>0.14400000000000002</v>
      </c>
      <c r="O166" s="31">
        <f>VLOOKUP($C166,'Four Factors - Road'!$B:$O,14,FALSE)/100</f>
        <v>0.253</v>
      </c>
      <c r="P166" s="17">
        <f>VLOOKUP($C166,'Advanced - Road'!B:T,18,FALSE)</f>
        <v>97.51</v>
      </c>
      <c r="Q166" s="17">
        <f>(P166+'Advanced - Road'!$S$33)/2</f>
        <v>98.18526345933563</v>
      </c>
      <c r="R166" s="31">
        <f t="shared" ref="R166" si="1369">AVERAGE(H166,L167)</f>
        <v>0.50950000000000006</v>
      </c>
      <c r="S166" s="31">
        <f t="shared" ref="S166" si="1370">AVERAGE(I166,M167)</f>
        <v>0.28500000000000003</v>
      </c>
      <c r="T166" s="31">
        <f t="shared" ref="T166" si="1371">AVERAGE(J166,N167)</f>
        <v>0.13350000000000001</v>
      </c>
      <c r="U166" s="31">
        <f t="shared" ref="U166" si="1372">AVERAGE(K166,O167)</f>
        <v>0.21599999999999997</v>
      </c>
      <c r="V166" s="17">
        <f>Q166*Q167/'Advanced - Home'!$S$33</f>
        <v>98.968020571060563</v>
      </c>
      <c r="W166" s="17">
        <f t="shared" ref="W166" si="1373">AVERAGE(V166:V167)</f>
        <v>98.964666412493017</v>
      </c>
      <c r="X166" s="17">
        <f t="shared" si="1292"/>
        <v>0</v>
      </c>
      <c r="Y166" s="19">
        <f>ROUND(Regression!$B$17+Regression!$B$18*Games!R166+Regression!$B$19*Games!T166+Regression!$B$20*Games!U166+Regression!$B$21*Games!S166+Regression!$B$22*Games!W166,0)</f>
        <v>108</v>
      </c>
      <c r="Z166" s="19">
        <f t="shared" ref="Z166" si="1374">Y167-Y166</f>
        <v>-2</v>
      </c>
      <c r="AA166" s="19">
        <f t="shared" ref="AA166" si="1375">Y166+Y167</f>
        <v>214</v>
      </c>
      <c r="AB166" s="4">
        <f t="shared" ref="AB166" si="1376">D166-Z166</f>
        <v>2</v>
      </c>
      <c r="AC166" s="4">
        <f t="shared" ref="AC166" si="1377">AA166-E166</f>
        <v>214</v>
      </c>
      <c r="AD166" s="4">
        <f t="shared" si="1297"/>
        <v>108</v>
      </c>
    </row>
    <row r="167" spans="1:30" x14ac:dyDescent="0.3">
      <c r="A167" t="s">
        <v>134</v>
      </c>
      <c r="B167" s="8" t="s">
        <v>75</v>
      </c>
      <c r="C167" t="str">
        <f>VLOOKUP(B167,'Team Lookup'!A:B,2,FALSE)</f>
        <v>Philadelphia 76ers</v>
      </c>
      <c r="D167" s="9">
        <f t="shared" ref="D167" si="1378">D166*-1</f>
        <v>0</v>
      </c>
      <c r="E167" s="9">
        <f t="shared" ref="E167" si="1379">E166</f>
        <v>0</v>
      </c>
      <c r="F167" t="str">
        <f>B166</f>
        <v>BOS</v>
      </c>
      <c r="G167" t="str">
        <f t="shared" ref="G167" si="1380">C166</f>
        <v>Boston Celtics</v>
      </c>
      <c r="H167" s="31">
        <f>VLOOKUP($C167,'Four Factors - Home'!$B:$O,7,FALSE)/100</f>
        <v>0.504</v>
      </c>
      <c r="I167" s="31">
        <f>VLOOKUP($C167,'Four Factors - Home'!$B:$O,8,FALSE)</f>
        <v>0.27</v>
      </c>
      <c r="J167" s="31">
        <f>VLOOKUP($C167,'Four Factors - Home'!$B:$O,9,FALSE)/100</f>
        <v>0.16300000000000001</v>
      </c>
      <c r="K167" s="31">
        <f>VLOOKUP($C167,'Four Factors - Home'!$B:$O,10,FALSE)/100</f>
        <v>0.21199999999999999</v>
      </c>
      <c r="L167" s="31">
        <f>VLOOKUP($C167,'Four Factors - Home'!$B:$O,11,FALSE)/100</f>
        <v>0.49399999999999999</v>
      </c>
      <c r="M167" s="31">
        <f>VLOOKUP($C167,'Four Factors - Home'!$B:$O,12,FALSE)</f>
        <v>0.312</v>
      </c>
      <c r="N167" s="31">
        <f>VLOOKUP($C167,'Four Factors - Home'!$B:$O,13,FALSE)/100</f>
        <v>0.14599999999999999</v>
      </c>
      <c r="O167" s="31">
        <f>VLOOKUP($C167,'Four Factors - Home'!$B:$O,14,FALSE)/100</f>
        <v>0.23499999999999999</v>
      </c>
      <c r="P167" s="17">
        <f>VLOOKUP($C167,'Advanced - Home'!B:T,18,FALSE)</f>
        <v>100.43</v>
      </c>
      <c r="Q167" s="17">
        <f>(P167+'Advanced - Home'!$S$33)/2</f>
        <v>99.641912943871716</v>
      </c>
      <c r="R167" s="31">
        <f t="shared" ref="R167" si="1381">AVERAGE(H167,L166)</f>
        <v>0.50700000000000001</v>
      </c>
      <c r="S167" s="31">
        <f t="shared" ref="S167" si="1382">AVERAGE(I167,M166)</f>
        <v>0.29400000000000004</v>
      </c>
      <c r="T167" s="31">
        <f t="shared" ref="T167" si="1383">AVERAGE(J167,N166)</f>
        <v>0.15350000000000003</v>
      </c>
      <c r="U167" s="31">
        <f t="shared" ref="U167" si="1384">AVERAGE(K167,O166)</f>
        <v>0.23249999999999998</v>
      </c>
      <c r="V167" s="17">
        <f>Q167*Q166/'Advanced - Road'!$S$33</f>
        <v>98.961312253925456</v>
      </c>
      <c r="W167" s="17">
        <f t="shared" ref="W167" si="1385">W166</f>
        <v>98.964666412493017</v>
      </c>
      <c r="X167" s="17">
        <f t="shared" si="1292"/>
        <v>0</v>
      </c>
      <c r="Y167" s="19">
        <f>ROUND(Regression!$B$17+Regression!$B$18*Games!R167+Regression!$B$19*Games!T167+Regression!$B$20*Games!U167+Regression!$B$21*Games!S167+Regression!$B$22*Games!W167,0)</f>
        <v>106</v>
      </c>
      <c r="Z167" s="19">
        <f t="shared" ref="Z167" si="1386">-Z166</f>
        <v>2</v>
      </c>
      <c r="AA167" s="19">
        <f t="shared" ref="AA167" si="1387">AA166</f>
        <v>214</v>
      </c>
      <c r="AB167" s="4"/>
      <c r="AC167" s="4"/>
      <c r="AD167" s="4">
        <f t="shared" si="1297"/>
        <v>106</v>
      </c>
    </row>
    <row r="168" spans="1:30" x14ac:dyDescent="0.3">
      <c r="A168" s="11" t="s">
        <v>133</v>
      </c>
      <c r="B168" s="14" t="s">
        <v>58</v>
      </c>
      <c r="C168" s="11" t="str">
        <f>VLOOKUP(B168,'Team Lookup'!A:B,2,FALSE)</f>
        <v>Boston Celtics</v>
      </c>
      <c r="D168" s="12"/>
      <c r="E168" s="12"/>
      <c r="F168" s="13" t="str">
        <f>B169</f>
        <v>PHO</v>
      </c>
      <c r="G168" s="11" t="str">
        <f t="shared" ref="G168" si="1388">C169</f>
        <v>Phoenix Suns</v>
      </c>
      <c r="H168" s="32">
        <f>VLOOKUP($C168,'Four Factors - Road'!$B:$O,7,FALSE)/100</f>
        <v>0.52500000000000002</v>
      </c>
      <c r="I168" s="32">
        <f>VLOOKUP($C168,'Four Factors - Road'!$B:$O,8,FALSE)</f>
        <v>0.25800000000000001</v>
      </c>
      <c r="J168" s="32">
        <f>VLOOKUP($C168,'Four Factors - Road'!$B:$O,9,FALSE)/100</f>
        <v>0.121</v>
      </c>
      <c r="K168" s="32">
        <f>VLOOKUP($C168,'Four Factors - Road'!$B:$O,10,FALSE)/100</f>
        <v>0.19699999999999998</v>
      </c>
      <c r="L168" s="32">
        <f>VLOOKUP($C168,'Four Factors - Road'!$B:$O,11,FALSE)/100</f>
        <v>0.51</v>
      </c>
      <c r="M168" s="32">
        <f>VLOOKUP($C168,'Four Factors - Road'!$B:$O,12,FALSE)</f>
        <v>0.318</v>
      </c>
      <c r="N168" s="32">
        <f>VLOOKUP($C168,'Four Factors - Road'!$B:$O,13,FALSE)/100</f>
        <v>0.14400000000000002</v>
      </c>
      <c r="O168" s="32">
        <f>VLOOKUP($C168,'Four Factors - Road'!$B:$O,14,FALSE)/100</f>
        <v>0.253</v>
      </c>
      <c r="P168" s="21">
        <f>VLOOKUP($C168,'Advanced - Road'!B:T,18,FALSE)</f>
        <v>97.51</v>
      </c>
      <c r="Q168" s="21">
        <f>(P168+'Advanced - Road'!$S$33)/2</f>
        <v>98.18526345933563</v>
      </c>
      <c r="R168" s="32">
        <f t="shared" ref="R168" si="1389">AVERAGE(H168,L169)</f>
        <v>0.52249999999999996</v>
      </c>
      <c r="S168" s="32">
        <f t="shared" ref="S168" si="1390">AVERAGE(I168,M169)</f>
        <v>0.29349999999999998</v>
      </c>
      <c r="T168" s="32">
        <f t="shared" ref="T168" si="1391">AVERAGE(J168,N169)</f>
        <v>0.13350000000000001</v>
      </c>
      <c r="U168" s="32">
        <f t="shared" ref="U168" si="1392">AVERAGE(K168,O169)</f>
        <v>0.20949999999999999</v>
      </c>
      <c r="V168" s="21">
        <f>Q168*Q169/'Advanced - Home'!$S$33</f>
        <v>99.509334658854215</v>
      </c>
      <c r="W168" s="21">
        <f t="shared" ref="W168" si="1393">AVERAGE(V168:V169)</f>
        <v>99.505962154428317</v>
      </c>
      <c r="X168" s="21">
        <f t="shared" si="1292"/>
        <v>0</v>
      </c>
      <c r="Y168" s="23">
        <f>ROUND(Regression!$B$17+Regression!$B$18*Games!R168+Regression!$B$19*Games!T168+Regression!$B$20*Games!U168+Regression!$B$21*Games!S168+Regression!$B$22*Games!W168,0)</f>
        <v>110</v>
      </c>
      <c r="Z168" s="23">
        <f t="shared" ref="Z168" si="1394">Y169-Y168</f>
        <v>-2</v>
      </c>
      <c r="AA168" s="23">
        <f t="shared" ref="AA168" si="1395">Y168+Y169</f>
        <v>218</v>
      </c>
      <c r="AB168" s="22">
        <f t="shared" ref="AB168" si="1396">D168-Z168</f>
        <v>2</v>
      </c>
      <c r="AC168" s="22">
        <f t="shared" ref="AC168" si="1397">AA168-E168</f>
        <v>218</v>
      </c>
      <c r="AD168" s="22">
        <f t="shared" si="1297"/>
        <v>110</v>
      </c>
    </row>
    <row r="169" spans="1:30" x14ac:dyDescent="0.3">
      <c r="A169" s="11" t="s">
        <v>134</v>
      </c>
      <c r="B169" s="14" t="s">
        <v>76</v>
      </c>
      <c r="C169" s="11" t="str">
        <f>VLOOKUP(B169,'Team Lookup'!A:B,2,FALSE)</f>
        <v>Phoenix Suns</v>
      </c>
      <c r="D169" s="15">
        <f t="shared" ref="D169" si="1398">D168*-1</f>
        <v>0</v>
      </c>
      <c r="E169" s="15">
        <f t="shared" ref="E169" si="1399">E168</f>
        <v>0</v>
      </c>
      <c r="F169" s="11" t="str">
        <f>B168</f>
        <v>BOS</v>
      </c>
      <c r="G169" s="11" t="str">
        <f t="shared" ref="G169" si="1400">C168</f>
        <v>Boston Celtics</v>
      </c>
      <c r="H169" s="32">
        <f>VLOOKUP($C169,'Four Factors - Home'!$B:$O,7,FALSE)/100</f>
        <v>0.496</v>
      </c>
      <c r="I169" s="32">
        <f>VLOOKUP($C169,'Four Factors - Home'!$B:$O,8,FALSE)</f>
        <v>0.30099999999999999</v>
      </c>
      <c r="J169" s="32">
        <f>VLOOKUP($C169,'Four Factors - Home'!$B:$O,9,FALSE)/100</f>
        <v>0.152</v>
      </c>
      <c r="K169" s="32">
        <f>VLOOKUP($C169,'Four Factors - Home'!$B:$O,10,FALSE)/100</f>
        <v>0.27500000000000002</v>
      </c>
      <c r="L169" s="32">
        <f>VLOOKUP($C169,'Four Factors - Home'!$B:$O,11,FALSE)/100</f>
        <v>0.52</v>
      </c>
      <c r="M169" s="32">
        <f>VLOOKUP($C169,'Four Factors - Home'!$B:$O,12,FALSE)</f>
        <v>0.32900000000000001</v>
      </c>
      <c r="N169" s="32">
        <f>VLOOKUP($C169,'Four Factors - Home'!$B:$O,13,FALSE)/100</f>
        <v>0.14599999999999999</v>
      </c>
      <c r="O169" s="32">
        <f>VLOOKUP($C169,'Four Factors - Home'!$B:$O,14,FALSE)/100</f>
        <v>0.222</v>
      </c>
      <c r="P169" s="21">
        <f>VLOOKUP($C169,'Advanced - Home'!B:T,18,FALSE)</f>
        <v>101.52</v>
      </c>
      <c r="Q169" s="21">
        <f>(P169+'Advanced - Home'!$S$33)/2</f>
        <v>100.1869129438717</v>
      </c>
      <c r="R169" s="32">
        <f t="shared" ref="R169" si="1401">AVERAGE(H169,L168)</f>
        <v>0.503</v>
      </c>
      <c r="S169" s="32">
        <f t="shared" ref="S169" si="1402">AVERAGE(I169,M168)</f>
        <v>0.3095</v>
      </c>
      <c r="T169" s="32">
        <f t="shared" ref="T169" si="1403">AVERAGE(J169,N168)</f>
        <v>0.14800000000000002</v>
      </c>
      <c r="U169" s="32">
        <f t="shared" ref="U169" si="1404">AVERAGE(K169,O168)</f>
        <v>0.26400000000000001</v>
      </c>
      <c r="V169" s="21">
        <f>Q169*Q168/'Advanced - Road'!$S$33</f>
        <v>99.502589650002434</v>
      </c>
      <c r="W169" s="21">
        <f t="shared" ref="W169" si="1405">W168</f>
        <v>99.505962154428317</v>
      </c>
      <c r="X169" s="21">
        <f t="shared" si="1292"/>
        <v>0</v>
      </c>
      <c r="Y169" s="23">
        <f>ROUND(Regression!$B$17+Regression!$B$18*Games!R169+Regression!$B$19*Games!T169+Regression!$B$20*Games!U169+Regression!$B$21*Games!S169+Regression!$B$22*Games!W169,0)</f>
        <v>108</v>
      </c>
      <c r="Z169" s="23">
        <f t="shared" ref="Z169" si="1406">-Z168</f>
        <v>2</v>
      </c>
      <c r="AA169" s="23">
        <f t="shared" ref="AA169" si="1407">AA168</f>
        <v>218</v>
      </c>
      <c r="AB169" s="22"/>
      <c r="AC169" s="22"/>
      <c r="AD169" s="22">
        <f t="shared" si="1297"/>
        <v>108</v>
      </c>
    </row>
    <row r="170" spans="1:30" x14ac:dyDescent="0.3">
      <c r="A170" t="s">
        <v>133</v>
      </c>
      <c r="B170" s="5" t="s">
        <v>58</v>
      </c>
      <c r="C170" t="str">
        <f>VLOOKUP(B170,'Team Lookup'!A:B,2,FALSE)</f>
        <v>Boston Celtics</v>
      </c>
      <c r="D170" s="6"/>
      <c r="E170" s="6"/>
      <c r="F170" s="7" t="str">
        <f>B171</f>
        <v>POR</v>
      </c>
      <c r="G170" t="str">
        <f t="shared" ref="G170" si="1408">C171</f>
        <v>Portland Trail Blazers</v>
      </c>
      <c r="H170" s="31">
        <f>VLOOKUP($C170,'Four Factors - Road'!$B:$O,7,FALSE)/100</f>
        <v>0.52500000000000002</v>
      </c>
      <c r="I170" s="31">
        <f>VLOOKUP($C170,'Four Factors - Road'!$B:$O,8,FALSE)</f>
        <v>0.25800000000000001</v>
      </c>
      <c r="J170" s="31">
        <f>VLOOKUP($C170,'Four Factors - Road'!$B:$O,9,FALSE)/100</f>
        <v>0.121</v>
      </c>
      <c r="K170" s="31">
        <f>VLOOKUP($C170,'Four Factors - Road'!$B:$O,10,FALSE)/100</f>
        <v>0.19699999999999998</v>
      </c>
      <c r="L170" s="31">
        <f>VLOOKUP($C170,'Four Factors - Road'!$B:$O,11,FALSE)/100</f>
        <v>0.51</v>
      </c>
      <c r="M170" s="31">
        <f>VLOOKUP($C170,'Four Factors - Road'!$B:$O,12,FALSE)</f>
        <v>0.318</v>
      </c>
      <c r="N170" s="31">
        <f>VLOOKUP($C170,'Four Factors - Road'!$B:$O,13,FALSE)/100</f>
        <v>0.14400000000000002</v>
      </c>
      <c r="O170" s="31">
        <f>VLOOKUP($C170,'Four Factors - Road'!$B:$O,14,FALSE)/100</f>
        <v>0.253</v>
      </c>
      <c r="P170" s="17">
        <f>VLOOKUP($C170,'Advanced - Road'!B:T,18,FALSE)</f>
        <v>97.51</v>
      </c>
      <c r="Q170" s="17">
        <f>(P170+'Advanced - Road'!$S$33)/2</f>
        <v>98.18526345933563</v>
      </c>
      <c r="R170" s="31">
        <f t="shared" ref="R170" si="1409">AVERAGE(H170,L171)</f>
        <v>0.51400000000000001</v>
      </c>
      <c r="S170" s="31">
        <f t="shared" ref="S170" si="1410">AVERAGE(I170,M171)</f>
        <v>0.29049999999999998</v>
      </c>
      <c r="T170" s="31">
        <f t="shared" ref="T170" si="1411">AVERAGE(J170,N171)</f>
        <v>0.125</v>
      </c>
      <c r="U170" s="31">
        <f t="shared" ref="U170" si="1412">AVERAGE(K170,O171)</f>
        <v>0.21299999999999997</v>
      </c>
      <c r="V170" s="17">
        <f>Q170*Q171/'Advanced - Home'!$S$33</f>
        <v>98.27772095451634</v>
      </c>
      <c r="W170" s="17">
        <f t="shared" ref="W170" si="1413">AVERAGE(V170:V171)</f>
        <v>98.274390191125931</v>
      </c>
      <c r="X170" s="17">
        <f t="shared" si="1292"/>
        <v>0</v>
      </c>
      <c r="Y170" s="19">
        <f>ROUND(Regression!$B$17+Regression!$B$18*Games!R170+Regression!$B$19*Games!T170+Regression!$B$20*Games!U170+Regression!$B$21*Games!S170+Regression!$B$22*Games!W170,0)</f>
        <v>109</v>
      </c>
      <c r="Z170" s="19">
        <f t="shared" ref="Z170" si="1414">Y171-Y170</f>
        <v>0</v>
      </c>
      <c r="AA170" s="19">
        <f t="shared" ref="AA170" si="1415">Y170+Y171</f>
        <v>218</v>
      </c>
      <c r="AB170" s="4">
        <f t="shared" ref="AB170" si="1416">D170-Z170</f>
        <v>0</v>
      </c>
      <c r="AC170" s="4">
        <f t="shared" ref="AC170" si="1417">AA170-E170</f>
        <v>218</v>
      </c>
      <c r="AD170" s="4">
        <f t="shared" si="1297"/>
        <v>109</v>
      </c>
    </row>
    <row r="171" spans="1:30" x14ac:dyDescent="0.3">
      <c r="A171" t="s">
        <v>134</v>
      </c>
      <c r="B171" s="8" t="s">
        <v>77</v>
      </c>
      <c r="C171" t="str">
        <f>VLOOKUP(B171,'Team Lookup'!A:B,2,FALSE)</f>
        <v>Portland Trail Blazers</v>
      </c>
      <c r="D171" s="9">
        <f t="shared" ref="D171" si="1418">D170*-1</f>
        <v>0</v>
      </c>
      <c r="E171" s="9">
        <f t="shared" ref="E171" si="1419">E170</f>
        <v>0</v>
      </c>
      <c r="F171" t="str">
        <f>B170</f>
        <v>BOS</v>
      </c>
      <c r="G171" t="str">
        <f t="shared" ref="G171" si="1420">C170</f>
        <v>Boston Celtics</v>
      </c>
      <c r="H171" s="31">
        <f>VLOOKUP($C171,'Four Factors - Home'!$B:$O,7,FALSE)/100</f>
        <v>0.52500000000000002</v>
      </c>
      <c r="I171" s="31">
        <f>VLOOKUP($C171,'Four Factors - Home'!$B:$O,8,FALSE)</f>
        <v>0.26100000000000001</v>
      </c>
      <c r="J171" s="31">
        <f>VLOOKUP($C171,'Four Factors - Home'!$B:$O,9,FALSE)/100</f>
        <v>0.13500000000000001</v>
      </c>
      <c r="K171" s="31">
        <f>VLOOKUP($C171,'Four Factors - Home'!$B:$O,10,FALSE)/100</f>
        <v>0.23</v>
      </c>
      <c r="L171" s="31">
        <f>VLOOKUP($C171,'Four Factors - Home'!$B:$O,11,FALSE)/100</f>
        <v>0.503</v>
      </c>
      <c r="M171" s="31">
        <f>VLOOKUP($C171,'Four Factors - Home'!$B:$O,12,FALSE)</f>
        <v>0.32300000000000001</v>
      </c>
      <c r="N171" s="31">
        <f>VLOOKUP($C171,'Four Factors - Home'!$B:$O,13,FALSE)/100</f>
        <v>0.129</v>
      </c>
      <c r="O171" s="31">
        <f>VLOOKUP($C171,'Four Factors - Home'!$B:$O,14,FALSE)/100</f>
        <v>0.22899999999999998</v>
      </c>
      <c r="P171" s="17">
        <f>VLOOKUP($C171,'Advanced - Home'!B:T,18,FALSE)</f>
        <v>99.04</v>
      </c>
      <c r="Q171" s="17">
        <f>(P171+'Advanced - Home'!$S$33)/2</f>
        <v>98.946912943871709</v>
      </c>
      <c r="R171" s="31">
        <f t="shared" ref="R171" si="1421">AVERAGE(H171,L170)</f>
        <v>0.51750000000000007</v>
      </c>
      <c r="S171" s="31">
        <f t="shared" ref="S171" si="1422">AVERAGE(I171,M170)</f>
        <v>0.28949999999999998</v>
      </c>
      <c r="T171" s="31">
        <f t="shared" ref="T171" si="1423">AVERAGE(J171,N170)</f>
        <v>0.13950000000000001</v>
      </c>
      <c r="U171" s="31">
        <f t="shared" ref="U171" si="1424">AVERAGE(K171,O170)</f>
        <v>0.24149999999999999</v>
      </c>
      <c r="V171" s="17">
        <f>Q171*Q170/'Advanced - Road'!$S$33</f>
        <v>98.271059427735523</v>
      </c>
      <c r="W171" s="17">
        <f t="shared" ref="W171" si="1425">W170</f>
        <v>98.274390191125931</v>
      </c>
      <c r="X171" s="17">
        <f t="shared" si="1292"/>
        <v>0</v>
      </c>
      <c r="Y171" s="19">
        <f>ROUND(Regression!$B$17+Regression!$B$18*Games!R171+Regression!$B$19*Games!T171+Regression!$B$20*Games!U171+Regression!$B$21*Games!S171+Regression!$B$22*Games!W171,0)</f>
        <v>109</v>
      </c>
      <c r="Z171" s="19">
        <f t="shared" ref="Z171" si="1426">-Z170</f>
        <v>0</v>
      </c>
      <c r="AA171" s="19">
        <f t="shared" ref="AA171" si="1427">AA170</f>
        <v>218</v>
      </c>
      <c r="AB171" s="4"/>
      <c r="AC171" s="4"/>
      <c r="AD171" s="4">
        <f t="shared" si="1297"/>
        <v>109</v>
      </c>
    </row>
    <row r="172" spans="1:30" x14ac:dyDescent="0.3">
      <c r="A172" s="11" t="s">
        <v>133</v>
      </c>
      <c r="B172" s="10" t="s">
        <v>58</v>
      </c>
      <c r="C172" s="11" t="str">
        <f>VLOOKUP(B172,'Team Lookup'!A:B,2,FALSE)</f>
        <v>Boston Celtics</v>
      </c>
      <c r="D172" s="12"/>
      <c r="E172" s="12"/>
      <c r="F172" s="13" t="str">
        <f>B173</f>
        <v>SAC</v>
      </c>
      <c r="G172" s="11" t="str">
        <f t="shared" ref="G172" si="1428">C173</f>
        <v>Sacramento Kings</v>
      </c>
      <c r="H172" s="32">
        <f>VLOOKUP($C172,'Four Factors - Road'!$B:$O,7,FALSE)/100</f>
        <v>0.52500000000000002</v>
      </c>
      <c r="I172" s="32">
        <f>VLOOKUP($C172,'Four Factors - Road'!$B:$O,8,FALSE)</f>
        <v>0.25800000000000001</v>
      </c>
      <c r="J172" s="32">
        <f>VLOOKUP($C172,'Four Factors - Road'!$B:$O,9,FALSE)/100</f>
        <v>0.121</v>
      </c>
      <c r="K172" s="32">
        <f>VLOOKUP($C172,'Four Factors - Road'!$B:$O,10,FALSE)/100</f>
        <v>0.19699999999999998</v>
      </c>
      <c r="L172" s="32">
        <f>VLOOKUP($C172,'Four Factors - Road'!$B:$O,11,FALSE)/100</f>
        <v>0.51</v>
      </c>
      <c r="M172" s="32">
        <f>VLOOKUP($C172,'Four Factors - Road'!$B:$O,12,FALSE)</f>
        <v>0.318</v>
      </c>
      <c r="N172" s="32">
        <f>VLOOKUP($C172,'Four Factors - Road'!$B:$O,13,FALSE)/100</f>
        <v>0.14400000000000002</v>
      </c>
      <c r="O172" s="32">
        <f>VLOOKUP($C172,'Four Factors - Road'!$B:$O,14,FALSE)/100</f>
        <v>0.253</v>
      </c>
      <c r="P172" s="21">
        <f>VLOOKUP($C172,'Advanced - Road'!B:T,18,FALSE)</f>
        <v>97.51</v>
      </c>
      <c r="Q172" s="21">
        <f>(P172+'Advanced - Road'!$S$33)/2</f>
        <v>98.18526345933563</v>
      </c>
      <c r="R172" s="32">
        <f t="shared" ref="R172" si="1429">AVERAGE(H172,L173)</f>
        <v>0.52700000000000002</v>
      </c>
      <c r="S172" s="32">
        <f t="shared" ref="S172" si="1430">AVERAGE(I172,M173)</f>
        <v>0.28149999999999997</v>
      </c>
      <c r="T172" s="32">
        <f t="shared" ref="T172" si="1431">AVERAGE(J172,N173)</f>
        <v>0.13400000000000001</v>
      </c>
      <c r="U172" s="32">
        <f t="shared" ref="U172" si="1432">AVERAGE(K172,O173)</f>
        <v>0.20949999999999999</v>
      </c>
      <c r="V172" s="21">
        <f>Q172*Q173/'Advanced - Home'!$S$33</f>
        <v>97.651981733764018</v>
      </c>
      <c r="W172" s="21">
        <f t="shared" ref="W172" si="1433">AVERAGE(V172:V173)</f>
        <v>97.648672177512609</v>
      </c>
      <c r="X172" s="21">
        <f t="shared" si="1292"/>
        <v>0</v>
      </c>
      <c r="Y172" s="23">
        <f>ROUND(Regression!$B$17+Regression!$B$18*Games!R172+Regression!$B$19*Games!T172+Regression!$B$20*Games!U172+Regression!$B$21*Games!S172+Regression!$B$22*Games!W172,0)</f>
        <v>108</v>
      </c>
      <c r="Z172" s="23">
        <f t="shared" ref="Z172" si="1434">Y173-Y172</f>
        <v>-1</v>
      </c>
      <c r="AA172" s="23">
        <f t="shared" ref="AA172" si="1435">Y172+Y173</f>
        <v>215</v>
      </c>
      <c r="AB172" s="22">
        <f t="shared" ref="AB172" si="1436">D172-Z172</f>
        <v>1</v>
      </c>
      <c r="AC172" s="22">
        <f t="shared" ref="AC172" si="1437">AA172-E172</f>
        <v>215</v>
      </c>
      <c r="AD172" s="22">
        <f t="shared" si="1297"/>
        <v>108</v>
      </c>
    </row>
    <row r="173" spans="1:30" x14ac:dyDescent="0.3">
      <c r="A173" s="11" t="s">
        <v>134</v>
      </c>
      <c r="B173" s="14" t="s">
        <v>78</v>
      </c>
      <c r="C173" s="11" t="str">
        <f>VLOOKUP(B173,'Team Lookup'!A:B,2,FALSE)</f>
        <v>Sacramento Kings</v>
      </c>
      <c r="D173" s="15">
        <f t="shared" ref="D173" si="1438">D172*-1</f>
        <v>0</v>
      </c>
      <c r="E173" s="15">
        <f t="shared" ref="E173" si="1439">E172</f>
        <v>0</v>
      </c>
      <c r="F173" s="11" t="str">
        <f>B172</f>
        <v>BOS</v>
      </c>
      <c r="G173" s="11" t="str">
        <f t="shared" ref="G173" si="1440">C172</f>
        <v>Boston Celtics</v>
      </c>
      <c r="H173" s="32">
        <f>VLOOKUP($C173,'Four Factors - Home'!$B:$O,7,FALSE)/100</f>
        <v>0.52700000000000002</v>
      </c>
      <c r="I173" s="32">
        <f>VLOOKUP($C173,'Four Factors - Home'!$B:$O,8,FALSE)</f>
        <v>0.30199999999999999</v>
      </c>
      <c r="J173" s="32">
        <f>VLOOKUP($C173,'Four Factors - Home'!$B:$O,9,FALSE)/100</f>
        <v>0.157</v>
      </c>
      <c r="K173" s="32">
        <f>VLOOKUP($C173,'Four Factors - Home'!$B:$O,10,FALSE)/100</f>
        <v>0.21100000000000002</v>
      </c>
      <c r="L173" s="32">
        <f>VLOOKUP($C173,'Four Factors - Home'!$B:$O,11,FALSE)/100</f>
        <v>0.52900000000000003</v>
      </c>
      <c r="M173" s="32">
        <f>VLOOKUP($C173,'Four Factors - Home'!$B:$O,12,FALSE)</f>
        <v>0.30499999999999999</v>
      </c>
      <c r="N173" s="32">
        <f>VLOOKUP($C173,'Four Factors - Home'!$B:$O,13,FALSE)/100</f>
        <v>0.14699999999999999</v>
      </c>
      <c r="O173" s="32">
        <f>VLOOKUP($C173,'Four Factors - Home'!$B:$O,14,FALSE)/100</f>
        <v>0.222</v>
      </c>
      <c r="P173" s="21">
        <f>VLOOKUP($C173,'Advanced - Home'!B:T,18,FALSE)</f>
        <v>97.78</v>
      </c>
      <c r="Q173" s="21">
        <f>(P173+'Advanced - Home'!$S$33)/2</f>
        <v>98.316912943871699</v>
      </c>
      <c r="R173" s="32">
        <f t="shared" ref="R173" si="1441">AVERAGE(H173,L172)</f>
        <v>0.51849999999999996</v>
      </c>
      <c r="S173" s="32">
        <f t="shared" ref="S173" si="1442">AVERAGE(I173,M172)</f>
        <v>0.31</v>
      </c>
      <c r="T173" s="32">
        <f t="shared" ref="T173" si="1443">AVERAGE(J173,N172)</f>
        <v>0.15050000000000002</v>
      </c>
      <c r="U173" s="32">
        <f t="shared" ref="U173" si="1444">AVERAGE(K173,O172)</f>
        <v>0.23200000000000001</v>
      </c>
      <c r="V173" s="21">
        <f>Q173*Q172/'Advanced - Road'!$S$33</f>
        <v>97.645362621261199</v>
      </c>
      <c r="W173" s="21">
        <f t="shared" ref="W173" si="1445">W172</f>
        <v>97.648672177512609</v>
      </c>
      <c r="X173" s="21">
        <f t="shared" si="1292"/>
        <v>0</v>
      </c>
      <c r="Y173" s="23">
        <f>ROUND(Regression!$B$17+Regression!$B$18*Games!R173+Regression!$B$19*Games!T173+Regression!$B$20*Games!U173+Regression!$B$21*Games!S173+Regression!$B$22*Games!W173,0)</f>
        <v>107</v>
      </c>
      <c r="Z173" s="23">
        <f t="shared" ref="Z173" si="1446">-Z172</f>
        <v>1</v>
      </c>
      <c r="AA173" s="23">
        <f t="shared" ref="AA173" si="1447">AA172</f>
        <v>215</v>
      </c>
      <c r="AB173" s="22"/>
      <c r="AC173" s="22"/>
      <c r="AD173" s="22">
        <f t="shared" si="1297"/>
        <v>107</v>
      </c>
    </row>
    <row r="174" spans="1:30" x14ac:dyDescent="0.3">
      <c r="A174" t="s">
        <v>133</v>
      </c>
      <c r="B174" s="5" t="s">
        <v>58</v>
      </c>
      <c r="C174" t="str">
        <f>VLOOKUP(B174,'Team Lookup'!A:B,2,FALSE)</f>
        <v>Boston Celtics</v>
      </c>
      <c r="D174" s="6"/>
      <c r="E174" s="6"/>
      <c r="F174" s="7" t="str">
        <f>B175</f>
        <v>SAS</v>
      </c>
      <c r="G174" t="str">
        <f t="shared" ref="G174" si="1448">C175</f>
        <v>San Antonio Spurs</v>
      </c>
      <c r="H174" s="31">
        <f>VLOOKUP($C174,'Four Factors - Road'!$B:$O,7,FALSE)/100</f>
        <v>0.52500000000000002</v>
      </c>
      <c r="I174" s="31">
        <f>VLOOKUP($C174,'Four Factors - Road'!$B:$O,8,FALSE)</f>
        <v>0.25800000000000001</v>
      </c>
      <c r="J174" s="31">
        <f>VLOOKUP($C174,'Four Factors - Road'!$B:$O,9,FALSE)/100</f>
        <v>0.121</v>
      </c>
      <c r="K174" s="31">
        <f>VLOOKUP($C174,'Four Factors - Road'!$B:$O,10,FALSE)/100</f>
        <v>0.19699999999999998</v>
      </c>
      <c r="L174" s="31">
        <f>VLOOKUP($C174,'Four Factors - Road'!$B:$O,11,FALSE)/100</f>
        <v>0.51</v>
      </c>
      <c r="M174" s="31">
        <f>VLOOKUP($C174,'Four Factors - Road'!$B:$O,12,FALSE)</f>
        <v>0.318</v>
      </c>
      <c r="N174" s="31">
        <f>VLOOKUP($C174,'Four Factors - Road'!$B:$O,13,FALSE)/100</f>
        <v>0.14400000000000002</v>
      </c>
      <c r="O174" s="31">
        <f>VLOOKUP($C174,'Four Factors - Road'!$B:$O,14,FALSE)/100</f>
        <v>0.253</v>
      </c>
      <c r="P174" s="17">
        <f>VLOOKUP($C174,'Advanced - Road'!B:T,18,FALSE)</f>
        <v>97.51</v>
      </c>
      <c r="Q174" s="17">
        <f>(P174+'Advanced - Road'!$S$33)/2</f>
        <v>98.18526345933563</v>
      </c>
      <c r="R174" s="31">
        <f t="shared" ref="R174" si="1449">AVERAGE(H174,L175)</f>
        <v>0.50649999999999995</v>
      </c>
      <c r="S174" s="31">
        <f t="shared" ref="S174" si="1450">AVERAGE(I174,M175)</f>
        <v>0.254</v>
      </c>
      <c r="T174" s="31">
        <f t="shared" ref="T174" si="1451">AVERAGE(J174,N175)</f>
        <v>0.13600000000000001</v>
      </c>
      <c r="U174" s="31">
        <f t="shared" ref="U174" si="1452">AVERAGE(K174,O175)</f>
        <v>0.20150000000000001</v>
      </c>
      <c r="V174" s="17">
        <f>Q174*Q175/'Advanced - Home'!$S$33</f>
        <v>97.507962389305149</v>
      </c>
      <c r="W174" s="17">
        <f t="shared" ref="W174" si="1453">AVERAGE(V174:V175)</f>
        <v>97.504657714061921</v>
      </c>
      <c r="X174" s="17">
        <f t="shared" si="1292"/>
        <v>0</v>
      </c>
      <c r="Y174" s="19">
        <f>ROUND(Regression!$B$17+Regression!$B$18*Games!R174+Regression!$B$19*Games!T174+Regression!$B$20*Games!U174+Regression!$B$21*Games!S174+Regression!$B$22*Games!W174,0)</f>
        <v>104</v>
      </c>
      <c r="Z174" s="19">
        <f t="shared" ref="Z174" si="1454">Y175-Y174</f>
        <v>5</v>
      </c>
      <c r="AA174" s="19">
        <f t="shared" ref="AA174" si="1455">Y174+Y175</f>
        <v>213</v>
      </c>
      <c r="AB174" s="4">
        <f t="shared" ref="AB174" si="1456">D174-Z174</f>
        <v>-5</v>
      </c>
      <c r="AC174" s="4">
        <f t="shared" ref="AC174" si="1457">AA174-E174</f>
        <v>213</v>
      </c>
      <c r="AD174" s="4">
        <f t="shared" si="1297"/>
        <v>104</v>
      </c>
    </row>
    <row r="175" spans="1:30" x14ac:dyDescent="0.3">
      <c r="A175" t="s">
        <v>134</v>
      </c>
      <c r="B175" s="8" t="s">
        <v>79</v>
      </c>
      <c r="C175" t="str">
        <f>VLOOKUP(B175,'Team Lookup'!A:B,2,FALSE)</f>
        <v>San Antonio Spurs</v>
      </c>
      <c r="D175" s="9">
        <f t="shared" ref="D175" si="1458">D174*-1</f>
        <v>0</v>
      </c>
      <c r="E175" s="9">
        <f t="shared" ref="E175" si="1459">E174</f>
        <v>0</v>
      </c>
      <c r="F175" t="str">
        <f>B174</f>
        <v>BOS</v>
      </c>
      <c r="G175" t="str">
        <f t="shared" ref="G175" si="1460">C174</f>
        <v>Boston Celtics</v>
      </c>
      <c r="H175" s="31">
        <f>VLOOKUP($C175,'Four Factors - Home'!$B:$O,7,FALSE)/100</f>
        <v>0.53299999999999992</v>
      </c>
      <c r="I175" s="31">
        <f>VLOOKUP($C175,'Four Factors - Home'!$B:$O,8,FALSE)</f>
        <v>0.29299999999999998</v>
      </c>
      <c r="J175" s="31">
        <f>VLOOKUP($C175,'Four Factors - Home'!$B:$O,9,FALSE)/100</f>
        <v>0.13500000000000001</v>
      </c>
      <c r="K175" s="31">
        <f>VLOOKUP($C175,'Four Factors - Home'!$B:$O,10,FALSE)/100</f>
        <v>0.22500000000000001</v>
      </c>
      <c r="L175" s="31">
        <f>VLOOKUP($C175,'Four Factors - Home'!$B:$O,11,FALSE)/100</f>
        <v>0.48799999999999999</v>
      </c>
      <c r="M175" s="31">
        <f>VLOOKUP($C175,'Four Factors - Home'!$B:$O,12,FALSE)</f>
        <v>0.25</v>
      </c>
      <c r="N175" s="31">
        <f>VLOOKUP($C175,'Four Factors - Home'!$B:$O,13,FALSE)/100</f>
        <v>0.151</v>
      </c>
      <c r="O175" s="31">
        <f>VLOOKUP($C175,'Four Factors - Home'!$B:$O,14,FALSE)/100</f>
        <v>0.20600000000000002</v>
      </c>
      <c r="P175" s="17">
        <f>VLOOKUP($C175,'Advanced - Home'!B:T,18,FALSE)</f>
        <v>97.49</v>
      </c>
      <c r="Q175" s="17">
        <f>(P175+'Advanced - Home'!$S$33)/2</f>
        <v>98.171912943871703</v>
      </c>
      <c r="R175" s="31">
        <f t="shared" ref="R175" si="1461">AVERAGE(H175,L174)</f>
        <v>0.52149999999999996</v>
      </c>
      <c r="S175" s="31">
        <f t="shared" ref="S175" si="1462">AVERAGE(I175,M174)</f>
        <v>0.30549999999999999</v>
      </c>
      <c r="T175" s="31">
        <f t="shared" ref="T175" si="1463">AVERAGE(J175,N174)</f>
        <v>0.13950000000000001</v>
      </c>
      <c r="U175" s="31">
        <f t="shared" ref="U175" si="1464">AVERAGE(K175,O174)</f>
        <v>0.23899999999999999</v>
      </c>
      <c r="V175" s="17">
        <f>Q175*Q174/'Advanced - Road'!$S$33</f>
        <v>97.501353038818692</v>
      </c>
      <c r="W175" s="17">
        <f t="shared" ref="W175" si="1465">W174</f>
        <v>97.504657714061921</v>
      </c>
      <c r="X175" s="17">
        <f t="shared" si="1292"/>
        <v>0</v>
      </c>
      <c r="Y175" s="19">
        <f>ROUND(Regression!$B$17+Regression!$B$18*Games!R175+Regression!$B$19*Games!T175+Regression!$B$20*Games!U175+Regression!$B$21*Games!S175+Regression!$B$22*Games!W175,0)</f>
        <v>109</v>
      </c>
      <c r="Z175" s="19">
        <f t="shared" ref="Z175" si="1466">-Z174</f>
        <v>-5</v>
      </c>
      <c r="AA175" s="19">
        <f t="shared" ref="AA175" si="1467">AA174</f>
        <v>213</v>
      </c>
      <c r="AB175" s="4"/>
      <c r="AC175" s="4"/>
      <c r="AD175" s="4">
        <f t="shared" si="1297"/>
        <v>109</v>
      </c>
    </row>
    <row r="176" spans="1:30" x14ac:dyDescent="0.3">
      <c r="A176" s="11" t="s">
        <v>133</v>
      </c>
      <c r="B176" s="10" t="s">
        <v>58</v>
      </c>
      <c r="C176" s="11" t="str">
        <f>VLOOKUP(B176,'Team Lookup'!A:B,2,FALSE)</f>
        <v>Boston Celtics</v>
      </c>
      <c r="D176" s="12"/>
      <c r="E176" s="12"/>
      <c r="F176" s="13" t="str">
        <f>B177</f>
        <v>TOR</v>
      </c>
      <c r="G176" s="11" t="str">
        <f t="shared" ref="G176" si="1468">C177</f>
        <v>Toronto Raptors</v>
      </c>
      <c r="H176" s="32">
        <f>VLOOKUP($C176,'Four Factors - Road'!$B:$O,7,FALSE)/100</f>
        <v>0.52500000000000002</v>
      </c>
      <c r="I176" s="32">
        <f>VLOOKUP($C176,'Four Factors - Road'!$B:$O,8,FALSE)</f>
        <v>0.25800000000000001</v>
      </c>
      <c r="J176" s="32">
        <f>VLOOKUP($C176,'Four Factors - Road'!$B:$O,9,FALSE)/100</f>
        <v>0.121</v>
      </c>
      <c r="K176" s="32">
        <f>VLOOKUP($C176,'Four Factors - Road'!$B:$O,10,FALSE)/100</f>
        <v>0.19699999999999998</v>
      </c>
      <c r="L176" s="32">
        <f>VLOOKUP($C176,'Four Factors - Road'!$B:$O,11,FALSE)/100</f>
        <v>0.51</v>
      </c>
      <c r="M176" s="32">
        <f>VLOOKUP($C176,'Four Factors - Road'!$B:$O,12,FALSE)</f>
        <v>0.318</v>
      </c>
      <c r="N176" s="32">
        <f>VLOOKUP($C176,'Four Factors - Road'!$B:$O,13,FALSE)/100</f>
        <v>0.14400000000000002</v>
      </c>
      <c r="O176" s="32">
        <f>VLOOKUP($C176,'Four Factors - Road'!$B:$O,14,FALSE)/100</f>
        <v>0.253</v>
      </c>
      <c r="P176" s="21">
        <f>VLOOKUP($C176,'Advanced - Road'!B:T,18,FALSE)</f>
        <v>97.51</v>
      </c>
      <c r="Q176" s="21">
        <f>(P176+'Advanced - Road'!$S$33)/2</f>
        <v>98.18526345933563</v>
      </c>
      <c r="R176" s="32">
        <f t="shared" ref="R176" si="1469">AVERAGE(H176,L177)</f>
        <v>0.51449999999999996</v>
      </c>
      <c r="S176" s="32">
        <f t="shared" ref="S176" si="1470">AVERAGE(I176,M177)</f>
        <v>0.26350000000000001</v>
      </c>
      <c r="T176" s="32">
        <f t="shared" ref="T176" si="1471">AVERAGE(J176,N177)</f>
        <v>0.13300000000000001</v>
      </c>
      <c r="U176" s="32">
        <f t="shared" ref="U176" si="1472">AVERAGE(K176,O177)</f>
        <v>0.22249999999999998</v>
      </c>
      <c r="V176" s="21">
        <f>Q176*Q177/'Advanced - Home'!$S$33</f>
        <v>97.53279331076358</v>
      </c>
      <c r="W176" s="21">
        <f t="shared" ref="W176" si="1473">AVERAGE(V176:V177)</f>
        <v>97.52948779396722</v>
      </c>
      <c r="X176" s="21">
        <f t="shared" si="1292"/>
        <v>0</v>
      </c>
      <c r="Y176" s="23">
        <f>ROUND(Regression!$B$17+Regression!$B$18*Games!R176+Regression!$B$19*Games!T176+Regression!$B$20*Games!U176+Regression!$B$21*Games!S176+Regression!$B$22*Games!W176,0)</f>
        <v>107</v>
      </c>
      <c r="Z176" s="23">
        <f t="shared" ref="Z176" si="1474">Y177-Y176</f>
        <v>4</v>
      </c>
      <c r="AA176" s="23">
        <f t="shared" ref="AA176" si="1475">Y176+Y177</f>
        <v>218</v>
      </c>
      <c r="AB176" s="22">
        <f t="shared" ref="AB176" si="1476">D176-Z176</f>
        <v>-4</v>
      </c>
      <c r="AC176" s="22">
        <f t="shared" ref="AC176" si="1477">AA176-E176</f>
        <v>218</v>
      </c>
      <c r="AD176" s="22">
        <f t="shared" si="1297"/>
        <v>107</v>
      </c>
    </row>
    <row r="177" spans="1:30" x14ac:dyDescent="0.3">
      <c r="A177" s="11" t="s">
        <v>134</v>
      </c>
      <c r="B177" s="14" t="s">
        <v>80</v>
      </c>
      <c r="C177" s="11" t="str">
        <f>VLOOKUP(B177,'Team Lookup'!A:B,2,FALSE)</f>
        <v>Toronto Raptors</v>
      </c>
      <c r="D177" s="15">
        <f t="shared" ref="D177" si="1478">D176*-1</f>
        <v>0</v>
      </c>
      <c r="E177" s="15">
        <f t="shared" ref="E177" si="1479">E176</f>
        <v>0</v>
      </c>
      <c r="F177" s="11" t="str">
        <f>B176</f>
        <v>BOS</v>
      </c>
      <c r="G177" s="11" t="str">
        <f t="shared" ref="G177" si="1480">C176</f>
        <v>Boston Celtics</v>
      </c>
      <c r="H177" s="32">
        <f>VLOOKUP($C177,'Four Factors - Home'!$B:$O,7,FALSE)/100</f>
        <v>0.52900000000000003</v>
      </c>
      <c r="I177" s="32">
        <f>VLOOKUP($C177,'Four Factors - Home'!$B:$O,8,FALSE)</f>
        <v>0.315</v>
      </c>
      <c r="J177" s="32">
        <f>VLOOKUP($C177,'Four Factors - Home'!$B:$O,9,FALSE)/100</f>
        <v>0.128</v>
      </c>
      <c r="K177" s="32">
        <f>VLOOKUP($C177,'Four Factors - Home'!$B:$O,10,FALSE)/100</f>
        <v>0.27100000000000002</v>
      </c>
      <c r="L177" s="32">
        <f>VLOOKUP($C177,'Four Factors - Home'!$B:$O,11,FALSE)/100</f>
        <v>0.504</v>
      </c>
      <c r="M177" s="32">
        <f>VLOOKUP($C177,'Four Factors - Home'!$B:$O,12,FALSE)</f>
        <v>0.26900000000000002</v>
      </c>
      <c r="N177" s="32">
        <f>VLOOKUP($C177,'Four Factors - Home'!$B:$O,13,FALSE)/100</f>
        <v>0.14499999999999999</v>
      </c>
      <c r="O177" s="32">
        <f>VLOOKUP($C177,'Four Factors - Home'!$B:$O,14,FALSE)/100</f>
        <v>0.248</v>
      </c>
      <c r="P177" s="21">
        <f>VLOOKUP($C177,'Advanced - Home'!B:T,18,FALSE)</f>
        <v>97.54</v>
      </c>
      <c r="Q177" s="21">
        <f>(P177+'Advanced - Home'!$S$33)/2</f>
        <v>98.196912943871709</v>
      </c>
      <c r="R177" s="32">
        <f t="shared" ref="R177" si="1481">AVERAGE(H177,L176)</f>
        <v>0.51950000000000007</v>
      </c>
      <c r="S177" s="32">
        <f t="shared" ref="S177" si="1482">AVERAGE(I177,M176)</f>
        <v>0.3165</v>
      </c>
      <c r="T177" s="32">
        <f t="shared" ref="T177" si="1483">AVERAGE(J177,N176)</f>
        <v>0.13600000000000001</v>
      </c>
      <c r="U177" s="32">
        <f t="shared" ref="U177" si="1484">AVERAGE(K177,O176)</f>
        <v>0.26200000000000001</v>
      </c>
      <c r="V177" s="21">
        <f>Q177*Q176/'Advanced - Road'!$S$33</f>
        <v>97.526182277170861</v>
      </c>
      <c r="W177" s="21">
        <f t="shared" ref="W177" si="1485">W176</f>
        <v>97.52948779396722</v>
      </c>
      <c r="X177" s="21">
        <f t="shared" si="1292"/>
        <v>0</v>
      </c>
      <c r="Y177" s="23">
        <f>ROUND(Regression!$B$17+Regression!$B$18*Games!R177+Regression!$B$19*Games!T177+Regression!$B$20*Games!U177+Regression!$B$21*Games!S177+Regression!$B$22*Games!W177,0)</f>
        <v>111</v>
      </c>
      <c r="Z177" s="23">
        <f t="shared" ref="Z177" si="1486">-Z176</f>
        <v>-4</v>
      </c>
      <c r="AA177" s="23">
        <f t="shared" ref="AA177" si="1487">AA176</f>
        <v>218</v>
      </c>
      <c r="AB177" s="22"/>
      <c r="AC177" s="22"/>
      <c r="AD177" s="22">
        <f t="shared" si="1297"/>
        <v>111</v>
      </c>
    </row>
    <row r="178" spans="1:30" x14ac:dyDescent="0.3">
      <c r="A178" t="s">
        <v>133</v>
      </c>
      <c r="B178" s="8" t="s">
        <v>58</v>
      </c>
      <c r="C178" t="str">
        <f>VLOOKUP(B178,'Team Lookup'!A:B,2,FALSE)</f>
        <v>Boston Celtics</v>
      </c>
      <c r="D178" s="6"/>
      <c r="E178" s="6"/>
      <c r="F178" s="7" t="str">
        <f>B179</f>
        <v>UTA</v>
      </c>
      <c r="G178" t="str">
        <f t="shared" ref="G178" si="1488">C179</f>
        <v>Utah Jazz</v>
      </c>
      <c r="H178" s="31">
        <f>VLOOKUP($C178,'Four Factors - Road'!$B:$O,7,FALSE)/100</f>
        <v>0.52500000000000002</v>
      </c>
      <c r="I178" s="31">
        <f>VLOOKUP($C178,'Four Factors - Road'!$B:$O,8,FALSE)</f>
        <v>0.25800000000000001</v>
      </c>
      <c r="J178" s="31">
        <f>VLOOKUP($C178,'Four Factors - Road'!$B:$O,9,FALSE)/100</f>
        <v>0.121</v>
      </c>
      <c r="K178" s="31">
        <f>VLOOKUP($C178,'Four Factors - Road'!$B:$O,10,FALSE)/100</f>
        <v>0.19699999999999998</v>
      </c>
      <c r="L178" s="31">
        <f>VLOOKUP($C178,'Four Factors - Road'!$B:$O,11,FALSE)/100</f>
        <v>0.51</v>
      </c>
      <c r="M178" s="31">
        <f>VLOOKUP($C178,'Four Factors - Road'!$B:$O,12,FALSE)</f>
        <v>0.318</v>
      </c>
      <c r="N178" s="31">
        <f>VLOOKUP($C178,'Four Factors - Road'!$B:$O,13,FALSE)/100</f>
        <v>0.14400000000000002</v>
      </c>
      <c r="O178" s="31">
        <f>VLOOKUP($C178,'Four Factors - Road'!$B:$O,14,FALSE)/100</f>
        <v>0.253</v>
      </c>
      <c r="P178" s="17">
        <f>VLOOKUP($C178,'Advanced - Road'!B:T,18,FALSE)</f>
        <v>97.51</v>
      </c>
      <c r="Q178" s="17">
        <f>(P178+'Advanced - Road'!$S$33)/2</f>
        <v>98.18526345933563</v>
      </c>
      <c r="R178" s="31">
        <f t="shared" ref="R178" si="1489">AVERAGE(H178,L179)</f>
        <v>0.50550000000000006</v>
      </c>
      <c r="S178" s="31">
        <f t="shared" ref="S178" si="1490">AVERAGE(I178,M179)</f>
        <v>0.245</v>
      </c>
      <c r="T178" s="31">
        <f t="shared" ref="T178" si="1491">AVERAGE(J178,N179)</f>
        <v>0.128</v>
      </c>
      <c r="U178" s="31">
        <f t="shared" ref="U178" si="1492">AVERAGE(K178,O179)</f>
        <v>0.20150000000000001</v>
      </c>
      <c r="V178" s="17">
        <f>Q178*Q179/'Advanced - Home'!$S$33</f>
        <v>95.581082884131376</v>
      </c>
      <c r="W178" s="17">
        <f t="shared" ref="W178" si="1493">AVERAGE(V178:V179)</f>
        <v>95.577843513411409</v>
      </c>
      <c r="X178" s="17">
        <f t="shared" si="1292"/>
        <v>0</v>
      </c>
      <c r="Y178" s="19">
        <f>ROUND(Regression!$B$17+Regression!$B$18*Games!R178+Regression!$B$19*Games!T178+Regression!$B$20*Games!U178+Regression!$B$21*Games!S178+Regression!$B$22*Games!W178,0)</f>
        <v>102</v>
      </c>
      <c r="Z178" s="19">
        <f t="shared" ref="Z178" si="1494">Y179-Y178</f>
        <v>4</v>
      </c>
      <c r="AA178" s="19">
        <f t="shared" ref="AA178" si="1495">Y178+Y179</f>
        <v>208</v>
      </c>
      <c r="AB178" s="4">
        <f t="shared" ref="AB178" si="1496">D178-Z178</f>
        <v>-4</v>
      </c>
      <c r="AC178" s="4">
        <f t="shared" ref="AC178" si="1497">AA178-E178</f>
        <v>208</v>
      </c>
      <c r="AD178" s="4">
        <f t="shared" si="1297"/>
        <v>102</v>
      </c>
    </row>
    <row r="179" spans="1:30" x14ac:dyDescent="0.3">
      <c r="A179" t="s">
        <v>134</v>
      </c>
      <c r="B179" s="8" t="s">
        <v>81</v>
      </c>
      <c r="C179" t="str">
        <f>VLOOKUP(B179,'Team Lookup'!A:B,2,FALSE)</f>
        <v>Utah Jazz</v>
      </c>
      <c r="D179" s="9">
        <f t="shared" ref="D179" si="1498">D178*-1</f>
        <v>0</v>
      </c>
      <c r="E179" s="9">
        <f t="shared" ref="E179" si="1499">E178</f>
        <v>0</v>
      </c>
      <c r="F179" t="str">
        <f>B178</f>
        <v>BOS</v>
      </c>
      <c r="G179" t="str">
        <f t="shared" ref="G179" si="1500">C178</f>
        <v>Boston Celtics</v>
      </c>
      <c r="H179" s="31">
        <f>VLOOKUP($C179,'Four Factors - Home'!$B:$O,7,FALSE)/100</f>
        <v>0.52800000000000002</v>
      </c>
      <c r="I179" s="31">
        <f>VLOOKUP($C179,'Four Factors - Home'!$B:$O,8,FALSE)</f>
        <v>0.314</v>
      </c>
      <c r="J179" s="31">
        <f>VLOOKUP($C179,'Four Factors - Home'!$B:$O,9,FALSE)/100</f>
        <v>0.14499999999999999</v>
      </c>
      <c r="K179" s="31">
        <f>VLOOKUP($C179,'Four Factors - Home'!$B:$O,10,FALSE)/100</f>
        <v>0.214</v>
      </c>
      <c r="L179" s="31">
        <f>VLOOKUP($C179,'Four Factors - Home'!$B:$O,11,FALSE)/100</f>
        <v>0.48599999999999999</v>
      </c>
      <c r="M179" s="31">
        <f>VLOOKUP($C179,'Four Factors - Home'!$B:$O,12,FALSE)</f>
        <v>0.23200000000000001</v>
      </c>
      <c r="N179" s="31">
        <f>VLOOKUP($C179,'Four Factors - Home'!$B:$O,13,FALSE)/100</f>
        <v>0.13500000000000001</v>
      </c>
      <c r="O179" s="31">
        <f>VLOOKUP($C179,'Four Factors - Home'!$B:$O,14,FALSE)/100</f>
        <v>0.20600000000000002</v>
      </c>
      <c r="P179" s="17">
        <f>VLOOKUP($C179,'Advanced - Home'!B:T,18,FALSE)</f>
        <v>93.61</v>
      </c>
      <c r="Q179" s="17">
        <f>(P179+'Advanced - Home'!$S$33)/2</f>
        <v>96.231912943871706</v>
      </c>
      <c r="R179" s="31">
        <f t="shared" ref="R179" si="1501">AVERAGE(H179,L178)</f>
        <v>0.51900000000000002</v>
      </c>
      <c r="S179" s="31">
        <f t="shared" ref="S179" si="1502">AVERAGE(I179,M178)</f>
        <v>0.316</v>
      </c>
      <c r="T179" s="31">
        <f t="shared" ref="T179" si="1503">AVERAGE(J179,N178)</f>
        <v>0.14450000000000002</v>
      </c>
      <c r="U179" s="31">
        <f t="shared" ref="U179" si="1504">AVERAGE(K179,O178)</f>
        <v>0.23349999999999999</v>
      </c>
      <c r="V179" s="17">
        <f>Q179*Q178/'Advanced - Road'!$S$33</f>
        <v>95.574604142691427</v>
      </c>
      <c r="W179" s="17">
        <f t="shared" ref="W179" si="1505">W178</f>
        <v>95.577843513411409</v>
      </c>
      <c r="X179" s="17">
        <f t="shared" si="1292"/>
        <v>0</v>
      </c>
      <c r="Y179" s="19">
        <f>ROUND(Regression!$B$17+Regression!$B$18*Games!R179+Regression!$B$19*Games!T179+Regression!$B$20*Games!U179+Regression!$B$21*Games!S179+Regression!$B$22*Games!W179,0)</f>
        <v>106</v>
      </c>
      <c r="Z179" s="19">
        <f t="shared" ref="Z179" si="1506">-Z178</f>
        <v>-4</v>
      </c>
      <c r="AA179" s="19">
        <f t="shared" ref="AA179" si="1507">AA178</f>
        <v>208</v>
      </c>
      <c r="AB179" s="4"/>
      <c r="AC179" s="4"/>
      <c r="AD179" s="4">
        <f t="shared" si="1297"/>
        <v>106</v>
      </c>
    </row>
    <row r="180" spans="1:30" x14ac:dyDescent="0.3">
      <c r="A180" s="11" t="s">
        <v>133</v>
      </c>
      <c r="B180" s="14" t="s">
        <v>58</v>
      </c>
      <c r="C180" s="11" t="str">
        <f>VLOOKUP(B180,'Team Lookup'!A:B,2,FALSE)</f>
        <v>Boston Celtics</v>
      </c>
      <c r="D180" s="12"/>
      <c r="E180" s="12"/>
      <c r="F180" s="13" t="str">
        <f>B181</f>
        <v>WAS</v>
      </c>
      <c r="G180" s="11" t="str">
        <f t="shared" ref="G180" si="1508">C181</f>
        <v>Washington Wizards</v>
      </c>
      <c r="H180" s="32">
        <f>VLOOKUP($C180,'Four Factors - Road'!$B:$O,7,FALSE)/100</f>
        <v>0.52500000000000002</v>
      </c>
      <c r="I180" s="32">
        <f>VLOOKUP($C180,'Four Factors - Road'!$B:$O,8,FALSE)</f>
        <v>0.25800000000000001</v>
      </c>
      <c r="J180" s="32">
        <f>VLOOKUP($C180,'Four Factors - Road'!$B:$O,9,FALSE)/100</f>
        <v>0.121</v>
      </c>
      <c r="K180" s="32">
        <f>VLOOKUP($C180,'Four Factors - Road'!$B:$O,10,FALSE)/100</f>
        <v>0.19699999999999998</v>
      </c>
      <c r="L180" s="32">
        <f>VLOOKUP($C180,'Four Factors - Road'!$B:$O,11,FALSE)/100</f>
        <v>0.51</v>
      </c>
      <c r="M180" s="32">
        <f>VLOOKUP($C180,'Four Factors - Road'!$B:$O,12,FALSE)</f>
        <v>0.318</v>
      </c>
      <c r="N180" s="32">
        <f>VLOOKUP($C180,'Four Factors - Road'!$B:$O,13,FALSE)/100</f>
        <v>0.14400000000000002</v>
      </c>
      <c r="O180" s="32">
        <f>VLOOKUP($C180,'Four Factors - Road'!$B:$O,14,FALSE)/100</f>
        <v>0.253</v>
      </c>
      <c r="P180" s="21">
        <f>VLOOKUP($C180,'Advanced - Road'!B:T,18,FALSE)</f>
        <v>97.51</v>
      </c>
      <c r="Q180" s="21">
        <f>(P180+'Advanced - Road'!$S$33)/2</f>
        <v>98.18526345933563</v>
      </c>
      <c r="R180" s="32">
        <f t="shared" ref="R180" si="1509">AVERAGE(H180,L181)</f>
        <v>0.51800000000000002</v>
      </c>
      <c r="S180" s="32">
        <f t="shared" ref="S180" si="1510">AVERAGE(I180,M181)</f>
        <v>0.27300000000000002</v>
      </c>
      <c r="T180" s="32">
        <f t="shared" ref="T180" si="1511">AVERAGE(J180,N181)</f>
        <v>0.14000000000000001</v>
      </c>
      <c r="U180" s="32">
        <f t="shared" ref="U180" si="1512">AVERAGE(K180,O181)</f>
        <v>0.22399999999999998</v>
      </c>
      <c r="V180" s="21">
        <f>Q180*Q181/'Advanced - Home'!$S$33</f>
        <v>98.332348981724877</v>
      </c>
      <c r="W180" s="21">
        <f t="shared" ref="W180" si="1513">AVERAGE(V180:V181)</f>
        <v>98.329016366917571</v>
      </c>
      <c r="X180" s="21">
        <f t="shared" si="1292"/>
        <v>0</v>
      </c>
      <c r="Y180" s="23">
        <f>ROUND(Regression!$B$17+Regression!$B$18*Games!R180+Regression!$B$19*Games!T180+Regression!$B$20*Games!U180+Regression!$B$21*Games!S180+Regression!$B$22*Games!W180,0)</f>
        <v>107</v>
      </c>
      <c r="Z180" s="23">
        <f t="shared" ref="Z180" si="1514">Y181-Y180</f>
        <v>3</v>
      </c>
      <c r="AA180" s="23">
        <f t="shared" ref="AA180" si="1515">Y180+Y181</f>
        <v>217</v>
      </c>
      <c r="AB180" s="22">
        <f t="shared" ref="AB180" si="1516">D180-Z180</f>
        <v>-3</v>
      </c>
      <c r="AC180" s="22">
        <f t="shared" ref="AC180" si="1517">AA180-E180</f>
        <v>217</v>
      </c>
      <c r="AD180" s="22">
        <f t="shared" si="1297"/>
        <v>107</v>
      </c>
    </row>
    <row r="181" spans="1:30" x14ac:dyDescent="0.3">
      <c r="A181" s="11" t="s">
        <v>134</v>
      </c>
      <c r="B181" s="14" t="s">
        <v>82</v>
      </c>
      <c r="C181" s="11" t="str">
        <f>VLOOKUP(B181,'Team Lookup'!A:B,2,FALSE)</f>
        <v>Washington Wizards</v>
      </c>
      <c r="D181" s="15">
        <f t="shared" ref="D181" si="1518">D180*-1</f>
        <v>0</v>
      </c>
      <c r="E181" s="15">
        <f t="shared" ref="E181" si="1519">E180</f>
        <v>0</v>
      </c>
      <c r="F181" s="11" t="str">
        <f>B180</f>
        <v>BOS</v>
      </c>
      <c r="G181" s="11" t="str">
        <f t="shared" ref="G181" si="1520">C180</f>
        <v>Boston Celtics</v>
      </c>
      <c r="H181" s="32">
        <f>VLOOKUP($C181,'Four Factors - Home'!$B:$O,7,FALSE)/100</f>
        <v>0.54700000000000004</v>
      </c>
      <c r="I181" s="32">
        <f>VLOOKUP($C181,'Four Factors - Home'!$B:$O,8,FALSE)</f>
        <v>0.26400000000000001</v>
      </c>
      <c r="J181" s="32">
        <f>VLOOKUP($C181,'Four Factors - Home'!$B:$O,9,FALSE)/100</f>
        <v>0.14899999999999999</v>
      </c>
      <c r="K181" s="32">
        <f>VLOOKUP($C181,'Four Factors - Home'!$B:$O,10,FALSE)/100</f>
        <v>0.252</v>
      </c>
      <c r="L181" s="32">
        <f>VLOOKUP($C181,'Four Factors - Home'!$B:$O,11,FALSE)/100</f>
        <v>0.51100000000000001</v>
      </c>
      <c r="M181" s="32">
        <f>VLOOKUP($C181,'Four Factors - Home'!$B:$O,12,FALSE)</f>
        <v>0.28799999999999998</v>
      </c>
      <c r="N181" s="32">
        <f>VLOOKUP($C181,'Four Factors - Home'!$B:$O,13,FALSE)/100</f>
        <v>0.159</v>
      </c>
      <c r="O181" s="32">
        <f>VLOOKUP($C181,'Four Factors - Home'!$B:$O,14,FALSE)/100</f>
        <v>0.251</v>
      </c>
      <c r="P181" s="21">
        <f>VLOOKUP($C181,'Advanced - Home'!B:T,18,FALSE)</f>
        <v>99.15</v>
      </c>
      <c r="Q181" s="21">
        <f>(P181+'Advanced - Home'!$S$33)/2</f>
        <v>99.001912943871702</v>
      </c>
      <c r="R181" s="32">
        <f t="shared" ref="R181" si="1521">AVERAGE(H181,L180)</f>
        <v>0.52849999999999997</v>
      </c>
      <c r="S181" s="32">
        <f t="shared" ref="S181" si="1522">AVERAGE(I181,M180)</f>
        <v>0.29100000000000004</v>
      </c>
      <c r="T181" s="32">
        <f t="shared" ref="T181" si="1523">AVERAGE(J181,N180)</f>
        <v>0.14650000000000002</v>
      </c>
      <c r="U181" s="32">
        <f t="shared" ref="U181" si="1524">AVERAGE(K181,O180)</f>
        <v>0.2525</v>
      </c>
      <c r="V181" s="21">
        <f>Q181*Q180/'Advanced - Road'!$S$33</f>
        <v>98.325683752110265</v>
      </c>
      <c r="W181" s="21">
        <f t="shared" ref="W181" si="1525">W180</f>
        <v>98.329016366917571</v>
      </c>
      <c r="X181" s="21">
        <f t="shared" si="1292"/>
        <v>0</v>
      </c>
      <c r="Y181" s="23">
        <f>ROUND(Regression!$B$17+Regression!$B$18*Games!R181+Regression!$B$19*Games!T181+Regression!$B$20*Games!U181+Regression!$B$21*Games!S181+Regression!$B$22*Games!W181,0)</f>
        <v>110</v>
      </c>
      <c r="Z181" s="23">
        <f t="shared" ref="Z181" si="1526">-Z180</f>
        <v>-3</v>
      </c>
      <c r="AA181" s="23">
        <f t="shared" ref="AA181" si="1527">AA180</f>
        <v>217</v>
      </c>
      <c r="AB181" s="22"/>
      <c r="AC181" s="22"/>
      <c r="AD181" s="22">
        <f t="shared" si="1297"/>
        <v>110</v>
      </c>
    </row>
    <row r="182" spans="1:30" x14ac:dyDescent="0.3">
      <c r="A182" t="s">
        <v>133</v>
      </c>
      <c r="B182" s="8" t="s">
        <v>59</v>
      </c>
      <c r="C182" t="str">
        <f>VLOOKUP(B182,'Team Lookup'!A:B,2,FALSE)</f>
        <v>Charlotte Hornets</v>
      </c>
      <c r="D182" s="6"/>
      <c r="E182" s="6"/>
      <c r="F182" s="7" t="str">
        <f>B183</f>
        <v>ATL</v>
      </c>
      <c r="G182" t="str">
        <f t="shared" ref="G182" si="1528">C183</f>
        <v>Atlanta Hawks</v>
      </c>
      <c r="H182" s="31">
        <f>VLOOKUP($C182,'Four Factors - Road'!$B:$O,7,FALSE)/100</f>
        <v>0.49099999999999999</v>
      </c>
      <c r="I182" s="31">
        <f>VLOOKUP($C182,'Four Factors - Road'!$B:$O,8,FALSE)</f>
        <v>0.25900000000000001</v>
      </c>
      <c r="J182" s="31">
        <f>VLOOKUP($C182,'Four Factors - Road'!$B:$O,9,FALSE)/100</f>
        <v>0.12300000000000001</v>
      </c>
      <c r="K182" s="31">
        <f>VLOOKUP($C182,'Four Factors - Road'!$B:$O,10,FALSE)/100</f>
        <v>0.193</v>
      </c>
      <c r="L182" s="31">
        <f>VLOOKUP($C182,'Four Factors - Road'!$B:$O,11,FALSE)/100</f>
        <v>0.51800000000000002</v>
      </c>
      <c r="M182" s="31">
        <f>VLOOKUP($C182,'Four Factors - Road'!$B:$O,12,FALSE)</f>
        <v>0.223</v>
      </c>
      <c r="N182" s="31">
        <f>VLOOKUP($C182,'Four Factors - Road'!$B:$O,13,FALSE)/100</f>
        <v>0.127</v>
      </c>
      <c r="O182" s="31">
        <f>VLOOKUP($C182,'Four Factors - Road'!$B:$O,14,FALSE)/100</f>
        <v>0.20800000000000002</v>
      </c>
      <c r="P182" s="17">
        <f>VLOOKUP($C182,'Advanced - Road'!B:T,18,FALSE)</f>
        <v>98.7</v>
      </c>
      <c r="Q182" s="17">
        <f>(P182+'Advanced - Road'!$S$33)/2</f>
        <v>98.780263459335629</v>
      </c>
      <c r="R182" s="31">
        <f t="shared" ref="R182" si="1529">AVERAGE(H182,L183)</f>
        <v>0.50449999999999995</v>
      </c>
      <c r="S182" s="31">
        <f t="shared" ref="S182" si="1530">AVERAGE(I182,M183)</f>
        <v>0.23849999999999999</v>
      </c>
      <c r="T182" s="31">
        <f t="shared" ref="T182" si="1531">AVERAGE(J182,N183)</f>
        <v>0.14000000000000001</v>
      </c>
      <c r="U182" s="31">
        <f t="shared" ref="U182" si="1532">AVERAGE(K182,O183)</f>
        <v>0.22</v>
      </c>
      <c r="V182" s="17">
        <f>Q182*Q183/'Advanced - Home'!$S$33</f>
        <v>98.788344497452158</v>
      </c>
      <c r="W182" s="17">
        <f t="shared" ref="W182" si="1533">AVERAGE(V182:V183)</f>
        <v>98.784996428347029</v>
      </c>
      <c r="X182" s="17">
        <f t="shared" si="1292"/>
        <v>0</v>
      </c>
      <c r="Y182" s="19">
        <f>ROUND(Regression!$B$17+Regression!$B$18*Games!R182+Regression!$B$19*Games!T182+Regression!$B$20*Games!U182+Regression!$B$21*Games!S182+Regression!$B$22*Games!W182,0)</f>
        <v>105</v>
      </c>
      <c r="Z182" s="19">
        <f t="shared" ref="Z182" si="1534">Y183-Y182</f>
        <v>2</v>
      </c>
      <c r="AA182" s="19">
        <f t="shared" ref="AA182" si="1535">Y182+Y183</f>
        <v>212</v>
      </c>
      <c r="AB182" s="4">
        <f t="shared" ref="AB182" si="1536">D182-Z182</f>
        <v>-2</v>
      </c>
      <c r="AC182" s="4">
        <f t="shared" ref="AC182" si="1537">AA182-E182</f>
        <v>212</v>
      </c>
      <c r="AD182" s="4">
        <f t="shared" si="1297"/>
        <v>105</v>
      </c>
    </row>
    <row r="183" spans="1:30" x14ac:dyDescent="0.3">
      <c r="A183" t="s">
        <v>134</v>
      </c>
      <c r="B183" s="8" t="s">
        <v>56</v>
      </c>
      <c r="C183" t="str">
        <f>VLOOKUP(B183,'Team Lookup'!A:B,2,FALSE)</f>
        <v>Atlanta Hawks</v>
      </c>
      <c r="D183" s="9">
        <f t="shared" ref="D183" si="1538">D182*-1</f>
        <v>0</v>
      </c>
      <c r="E183" s="9">
        <f t="shared" ref="E183" si="1539">E182</f>
        <v>0</v>
      </c>
      <c r="F183" t="str">
        <f>B182</f>
        <v>CHO</v>
      </c>
      <c r="G183" t="str">
        <f t="shared" ref="G183" si="1540">C182</f>
        <v>Charlotte Hornets</v>
      </c>
      <c r="H183" s="31">
        <f>VLOOKUP($C183,'Four Factors - Home'!$B:$O,7,FALSE)/100</f>
        <v>0.51100000000000001</v>
      </c>
      <c r="I183" s="31">
        <f>VLOOKUP($C183,'Four Factors - Home'!$B:$O,8,FALSE)</f>
        <v>0.28199999999999997</v>
      </c>
      <c r="J183" s="31">
        <f>VLOOKUP($C183,'Four Factors - Home'!$B:$O,9,FALSE)/100</f>
        <v>0.14800000000000002</v>
      </c>
      <c r="K183" s="31">
        <f>VLOOKUP($C183,'Four Factors - Home'!$B:$O,10,FALSE)/100</f>
        <v>0.249</v>
      </c>
      <c r="L183" s="31">
        <f>VLOOKUP($C183,'Four Factors - Home'!$B:$O,11,FALSE)/100</f>
        <v>0.51800000000000002</v>
      </c>
      <c r="M183" s="31">
        <f>VLOOKUP($C183,'Four Factors - Home'!$B:$O,12,FALSE)</f>
        <v>0.218</v>
      </c>
      <c r="N183" s="31">
        <f>VLOOKUP($C183,'Four Factors - Home'!$B:$O,13,FALSE)/100</f>
        <v>0.157</v>
      </c>
      <c r="O183" s="31">
        <f>VLOOKUP($C183,'Four Factors - Home'!$B:$O,14,FALSE)/100</f>
        <v>0.247</v>
      </c>
      <c r="P183" s="17">
        <f>VLOOKUP($C183,'Advanced - Home'!B:T,18,FALSE)</f>
        <v>98.87</v>
      </c>
      <c r="Q183" s="17">
        <f>(P183+'Advanced - Home'!$S$33)/2</f>
        <v>98.861912943871715</v>
      </c>
      <c r="R183" s="31">
        <f t="shared" ref="R183" si="1541">AVERAGE(H183,L182)</f>
        <v>0.51449999999999996</v>
      </c>
      <c r="S183" s="31">
        <f t="shared" ref="S183" si="1542">AVERAGE(I183,M182)</f>
        <v>0.2525</v>
      </c>
      <c r="T183" s="31">
        <f t="shared" ref="T183" si="1543">AVERAGE(J183,N182)</f>
        <v>0.13750000000000001</v>
      </c>
      <c r="U183" s="31">
        <f t="shared" ref="U183" si="1544">AVERAGE(K183,O182)</f>
        <v>0.22850000000000001</v>
      </c>
      <c r="V183" s="17">
        <f>Q183*Q182/'Advanced - Road'!$S$33</f>
        <v>98.781648359241885</v>
      </c>
      <c r="W183" s="17">
        <f t="shared" ref="W183" si="1545">W182</f>
        <v>98.784996428347029</v>
      </c>
      <c r="X183" s="17">
        <f t="shared" si="1292"/>
        <v>0</v>
      </c>
      <c r="Y183" s="19">
        <f>ROUND(Regression!$B$17+Regression!$B$18*Games!R183+Regression!$B$19*Games!T183+Regression!$B$20*Games!U183+Regression!$B$21*Games!S183+Regression!$B$22*Games!W183,0)</f>
        <v>107</v>
      </c>
      <c r="Z183" s="19">
        <f t="shared" ref="Z183" si="1546">-Z182</f>
        <v>-2</v>
      </c>
      <c r="AA183" s="19">
        <f t="shared" ref="AA183" si="1547">AA182</f>
        <v>212</v>
      </c>
      <c r="AB183" s="4"/>
      <c r="AC183" s="4"/>
      <c r="AD183" s="4">
        <f t="shared" si="1297"/>
        <v>107</v>
      </c>
    </row>
    <row r="184" spans="1:30" x14ac:dyDescent="0.3">
      <c r="A184" s="11" t="s">
        <v>133</v>
      </c>
      <c r="B184" s="14" t="s">
        <v>59</v>
      </c>
      <c r="C184" s="11" t="str">
        <f>VLOOKUP(B184,'Team Lookup'!A:B,2,FALSE)</f>
        <v>Charlotte Hornets</v>
      </c>
      <c r="D184" s="12"/>
      <c r="E184" s="12"/>
      <c r="F184" s="13" t="str">
        <f>B185</f>
        <v>BRK</v>
      </c>
      <c r="G184" s="11" t="str">
        <f t="shared" ref="G184" si="1548">C185</f>
        <v>Brooklyn Nets</v>
      </c>
      <c r="H184" s="32">
        <f>VLOOKUP($C184,'Four Factors - Road'!$B:$O,7,FALSE)/100</f>
        <v>0.49099999999999999</v>
      </c>
      <c r="I184" s="32">
        <f>VLOOKUP($C184,'Four Factors - Road'!$B:$O,8,FALSE)</f>
        <v>0.25900000000000001</v>
      </c>
      <c r="J184" s="32">
        <f>VLOOKUP($C184,'Four Factors - Road'!$B:$O,9,FALSE)/100</f>
        <v>0.12300000000000001</v>
      </c>
      <c r="K184" s="32">
        <f>VLOOKUP($C184,'Four Factors - Road'!$B:$O,10,FALSE)/100</f>
        <v>0.193</v>
      </c>
      <c r="L184" s="32">
        <f>VLOOKUP($C184,'Four Factors - Road'!$B:$O,11,FALSE)/100</f>
        <v>0.51800000000000002</v>
      </c>
      <c r="M184" s="32">
        <f>VLOOKUP($C184,'Four Factors - Road'!$B:$O,12,FALSE)</f>
        <v>0.223</v>
      </c>
      <c r="N184" s="32">
        <f>VLOOKUP($C184,'Four Factors - Road'!$B:$O,13,FALSE)/100</f>
        <v>0.127</v>
      </c>
      <c r="O184" s="32">
        <f>VLOOKUP($C184,'Four Factors - Road'!$B:$O,14,FALSE)/100</f>
        <v>0.20800000000000002</v>
      </c>
      <c r="P184" s="21">
        <f>VLOOKUP($C184,'Advanced - Road'!B:T,18,FALSE)</f>
        <v>98.7</v>
      </c>
      <c r="Q184" s="21">
        <f>(P184+'Advanced - Road'!$S$33)/2</f>
        <v>98.780263459335629</v>
      </c>
      <c r="R184" s="32">
        <f t="shared" ref="R184" si="1549">AVERAGE(H184,L185)</f>
        <v>0.4995</v>
      </c>
      <c r="S184" s="32">
        <f t="shared" ref="S184" si="1550">AVERAGE(I184,M185)</f>
        <v>0.26350000000000001</v>
      </c>
      <c r="T184" s="32">
        <f t="shared" ref="T184" si="1551">AVERAGE(J184,N185)</f>
        <v>0.126</v>
      </c>
      <c r="U184" s="32">
        <f t="shared" ref="U184" si="1552">AVERAGE(K184,O185)</f>
        <v>0.2205</v>
      </c>
      <c r="V184" s="21">
        <f>Q184*Q185/'Advanced - Home'!$S$33</f>
        <v>100.92675200879147</v>
      </c>
      <c r="W184" s="21">
        <f t="shared" ref="W184" si="1553">AVERAGE(V184:V185)</f>
        <v>100.92333146619606</v>
      </c>
      <c r="X184" s="21">
        <f t="shared" si="1292"/>
        <v>0</v>
      </c>
      <c r="Y184" s="23">
        <f>ROUND(Regression!$B$17+Regression!$B$18*Games!R184+Regression!$B$19*Games!T184+Regression!$B$20*Games!U184+Regression!$B$21*Games!S184+Regression!$B$22*Games!W184,0)</f>
        <v>109</v>
      </c>
      <c r="Z184" s="23">
        <f t="shared" ref="Z184" si="1554">Y185-Y184</f>
        <v>-3</v>
      </c>
      <c r="AA184" s="23">
        <f t="shared" ref="AA184" si="1555">Y184+Y185</f>
        <v>215</v>
      </c>
      <c r="AB184" s="22">
        <f t="shared" ref="AB184" si="1556">D184-Z184</f>
        <v>3</v>
      </c>
      <c r="AC184" s="22">
        <f t="shared" ref="AC184" si="1557">AA184-E184</f>
        <v>215</v>
      </c>
      <c r="AD184" s="22">
        <f t="shared" si="1297"/>
        <v>109</v>
      </c>
    </row>
    <row r="185" spans="1:30" x14ac:dyDescent="0.3">
      <c r="A185" s="11" t="s">
        <v>134</v>
      </c>
      <c r="B185" s="14" t="s">
        <v>57</v>
      </c>
      <c r="C185" s="11" t="str">
        <f>VLOOKUP(B185,'Team Lookup'!A:B,2,FALSE)</f>
        <v>Brooklyn Nets</v>
      </c>
      <c r="D185" s="15">
        <f t="shared" ref="D185" si="1558">D184*-1</f>
        <v>0</v>
      </c>
      <c r="E185" s="15">
        <f t="shared" ref="E185" si="1559">E184</f>
        <v>0</v>
      </c>
      <c r="F185" s="11" t="str">
        <f>B184</f>
        <v>CHO</v>
      </c>
      <c r="G185" s="11" t="str">
        <f t="shared" ref="G185" si="1560">C184</f>
        <v>Charlotte Hornets</v>
      </c>
      <c r="H185" s="32">
        <f>VLOOKUP($C185,'Four Factors - Home'!$B:$O,7,FALSE)/100</f>
        <v>0.49700000000000005</v>
      </c>
      <c r="I185" s="32">
        <f>VLOOKUP($C185,'Four Factors - Home'!$B:$O,8,FALSE)</f>
        <v>0.27</v>
      </c>
      <c r="J185" s="32">
        <f>VLOOKUP($C185,'Four Factors - Home'!$B:$O,9,FALSE)/100</f>
        <v>0.16699999999999998</v>
      </c>
      <c r="K185" s="32">
        <f>VLOOKUP($C185,'Four Factors - Home'!$B:$O,10,FALSE)/100</f>
        <v>0.20600000000000002</v>
      </c>
      <c r="L185" s="32">
        <f>VLOOKUP($C185,'Four Factors - Home'!$B:$O,11,FALSE)/100</f>
        <v>0.50800000000000001</v>
      </c>
      <c r="M185" s="32">
        <f>VLOOKUP($C185,'Four Factors - Home'!$B:$O,12,FALSE)</f>
        <v>0.26800000000000002</v>
      </c>
      <c r="N185" s="32">
        <f>VLOOKUP($C185,'Four Factors - Home'!$B:$O,13,FALSE)/100</f>
        <v>0.129</v>
      </c>
      <c r="O185" s="32">
        <f>VLOOKUP($C185,'Four Factors - Home'!$B:$O,14,FALSE)/100</f>
        <v>0.248</v>
      </c>
      <c r="P185" s="21">
        <f>VLOOKUP($C185,'Advanced - Home'!B:T,18,FALSE)</f>
        <v>103.15</v>
      </c>
      <c r="Q185" s="21">
        <f>(P185+'Advanced - Home'!$S$33)/2</f>
        <v>101.0019129438717</v>
      </c>
      <c r="R185" s="32">
        <f t="shared" ref="R185" si="1561">AVERAGE(H185,L184)</f>
        <v>0.50750000000000006</v>
      </c>
      <c r="S185" s="32">
        <f t="shared" ref="S185" si="1562">AVERAGE(I185,M184)</f>
        <v>0.2465</v>
      </c>
      <c r="T185" s="32">
        <f t="shared" ref="T185" si="1563">AVERAGE(J185,N184)</f>
        <v>0.14699999999999999</v>
      </c>
      <c r="U185" s="32">
        <f t="shared" ref="U185" si="1564">AVERAGE(K185,O184)</f>
        <v>0.20700000000000002</v>
      </c>
      <c r="V185" s="21">
        <f>Q185*Q184/'Advanced - Road'!$S$33</f>
        <v>100.91991092360067</v>
      </c>
      <c r="W185" s="21">
        <f t="shared" ref="W185" si="1565">W184</f>
        <v>100.92333146619606</v>
      </c>
      <c r="X185" s="21">
        <f t="shared" si="1292"/>
        <v>0</v>
      </c>
      <c r="Y185" s="23">
        <f>ROUND(Regression!$B$17+Regression!$B$18*Games!R185+Regression!$B$19*Games!T185+Regression!$B$20*Games!U185+Regression!$B$21*Games!S185+Regression!$B$22*Games!W185,0)</f>
        <v>106</v>
      </c>
      <c r="Z185" s="23">
        <f t="shared" ref="Z185" si="1566">-Z184</f>
        <v>3</v>
      </c>
      <c r="AA185" s="23">
        <f t="shared" ref="AA185" si="1567">AA184</f>
        <v>215</v>
      </c>
      <c r="AB185" s="22"/>
      <c r="AC185" s="22"/>
      <c r="AD185" s="22">
        <f t="shared" si="1297"/>
        <v>106</v>
      </c>
    </row>
    <row r="186" spans="1:30" x14ac:dyDescent="0.3">
      <c r="A186" t="s">
        <v>133</v>
      </c>
      <c r="B186" s="8" t="s">
        <v>59</v>
      </c>
      <c r="C186" t="str">
        <f>VLOOKUP(B186,'Team Lookup'!A:B,2,FALSE)</f>
        <v>Charlotte Hornets</v>
      </c>
      <c r="D186" s="6"/>
      <c r="E186" s="6"/>
      <c r="F186" s="7" t="str">
        <f>B187</f>
        <v>BOS</v>
      </c>
      <c r="G186" t="str">
        <f t="shared" ref="G186" si="1568">C187</f>
        <v>Boston Celtics</v>
      </c>
      <c r="H186" s="31">
        <f>VLOOKUP($C186,'Four Factors - Road'!$B:$O,7,FALSE)/100</f>
        <v>0.49099999999999999</v>
      </c>
      <c r="I186" s="31">
        <f>VLOOKUP($C186,'Four Factors - Road'!$B:$O,8,FALSE)</f>
        <v>0.25900000000000001</v>
      </c>
      <c r="J186" s="31">
        <f>VLOOKUP($C186,'Four Factors - Road'!$B:$O,9,FALSE)/100</f>
        <v>0.12300000000000001</v>
      </c>
      <c r="K186" s="31">
        <f>VLOOKUP($C186,'Four Factors - Road'!$B:$O,10,FALSE)/100</f>
        <v>0.193</v>
      </c>
      <c r="L186" s="31">
        <f>VLOOKUP($C186,'Four Factors - Road'!$B:$O,11,FALSE)/100</f>
        <v>0.51800000000000002</v>
      </c>
      <c r="M186" s="31">
        <f>VLOOKUP($C186,'Four Factors - Road'!$B:$O,12,FALSE)</f>
        <v>0.223</v>
      </c>
      <c r="N186" s="31">
        <f>VLOOKUP($C186,'Four Factors - Road'!$B:$O,13,FALSE)/100</f>
        <v>0.127</v>
      </c>
      <c r="O186" s="31">
        <f>VLOOKUP($C186,'Four Factors - Road'!$B:$O,14,FALSE)/100</f>
        <v>0.20800000000000002</v>
      </c>
      <c r="P186" s="17">
        <f>VLOOKUP($C186,'Advanced - Road'!B:T,18,FALSE)</f>
        <v>98.7</v>
      </c>
      <c r="Q186" s="17">
        <f>(P186+'Advanced - Road'!$S$33)/2</f>
        <v>98.780263459335629</v>
      </c>
      <c r="R186" s="31">
        <f t="shared" ref="R186" si="1569">AVERAGE(H186,L187)</f>
        <v>0.4975</v>
      </c>
      <c r="S186" s="31">
        <f t="shared" ref="S186" si="1570">AVERAGE(I186,M187)</f>
        <v>0.26150000000000001</v>
      </c>
      <c r="T186" s="31">
        <f t="shared" ref="T186" si="1571">AVERAGE(J186,N187)</f>
        <v>0.13</v>
      </c>
      <c r="U186" s="31">
        <f t="shared" ref="U186" si="1572">AVERAGE(K186,O187)</f>
        <v>0.223</v>
      </c>
      <c r="V186" s="17">
        <f>Q186*Q187/'Advanced - Home'!$S$33</f>
        <v>99.218024511412864</v>
      </c>
      <c r="W186" s="17">
        <f t="shared" ref="W186" si="1573">AVERAGE(V186:V187)</f>
        <v>99.21466187987744</v>
      </c>
      <c r="X186" s="17">
        <f t="shared" si="1292"/>
        <v>0</v>
      </c>
      <c r="Y186" s="19">
        <f>ROUND(Regression!$B$17+Regression!$B$18*Games!R186+Regression!$B$19*Games!T186+Regression!$B$20*Games!U186+Regression!$B$21*Games!S186+Regression!$B$22*Games!W186,0)</f>
        <v>106</v>
      </c>
      <c r="Z186" s="19">
        <f t="shared" ref="Z186" si="1574">Y187-Y186</f>
        <v>3</v>
      </c>
      <c r="AA186" s="19">
        <f t="shared" ref="AA186" si="1575">Y186+Y187</f>
        <v>215</v>
      </c>
      <c r="AB186" s="4">
        <f t="shared" ref="AB186" si="1576">D186-Z186</f>
        <v>-3</v>
      </c>
      <c r="AC186" s="4">
        <f t="shared" ref="AC186" si="1577">AA186-E186</f>
        <v>215</v>
      </c>
      <c r="AD186" s="4">
        <f t="shared" si="1297"/>
        <v>106</v>
      </c>
    </row>
    <row r="187" spans="1:30" x14ac:dyDescent="0.3">
      <c r="A187" t="s">
        <v>134</v>
      </c>
      <c r="B187" s="8" t="s">
        <v>58</v>
      </c>
      <c r="C187" t="str">
        <f>VLOOKUP(B187,'Team Lookup'!A:B,2,FALSE)</f>
        <v>Boston Celtics</v>
      </c>
      <c r="D187" s="9">
        <f t="shared" ref="D187" si="1578">D186*-1</f>
        <v>0</v>
      </c>
      <c r="E187" s="9">
        <f t="shared" ref="E187" si="1579">E186</f>
        <v>0</v>
      </c>
      <c r="F187" t="str">
        <f>B186</f>
        <v>CHO</v>
      </c>
      <c r="G187" t="str">
        <f t="shared" ref="G187" si="1580">C186</f>
        <v>Charlotte Hornets</v>
      </c>
      <c r="H187" s="31">
        <f>VLOOKUP($C187,'Four Factors - Home'!$B:$O,7,FALSE)/100</f>
        <v>0.53100000000000003</v>
      </c>
      <c r="I187" s="31">
        <f>VLOOKUP($C187,'Four Factors - Home'!$B:$O,8,FALSE)</f>
        <v>0.26600000000000001</v>
      </c>
      <c r="J187" s="31">
        <f>VLOOKUP($C187,'Four Factors - Home'!$B:$O,9,FALSE)/100</f>
        <v>0.13800000000000001</v>
      </c>
      <c r="K187" s="31">
        <f>VLOOKUP($C187,'Four Factors - Home'!$B:$O,10,FALSE)/100</f>
        <v>0.22500000000000001</v>
      </c>
      <c r="L187" s="31">
        <f>VLOOKUP($C187,'Four Factors - Home'!$B:$O,11,FALSE)/100</f>
        <v>0.504</v>
      </c>
      <c r="M187" s="31">
        <f>VLOOKUP($C187,'Four Factors - Home'!$B:$O,12,FALSE)</f>
        <v>0.26400000000000001</v>
      </c>
      <c r="N187" s="31">
        <f>VLOOKUP($C187,'Four Factors - Home'!$B:$O,13,FALSE)/100</f>
        <v>0.13699999999999998</v>
      </c>
      <c r="O187" s="31">
        <f>VLOOKUP($C187,'Four Factors - Home'!$B:$O,14,FALSE)/100</f>
        <v>0.253</v>
      </c>
      <c r="P187" s="17">
        <f>VLOOKUP($C187,'Advanced - Home'!B:T,18,FALSE)</f>
        <v>99.73</v>
      </c>
      <c r="Q187" s="17">
        <f>(P187+'Advanced - Home'!$S$33)/2</f>
        <v>99.291912943871708</v>
      </c>
      <c r="R187" s="31">
        <f t="shared" ref="R187" si="1581">AVERAGE(H187,L186)</f>
        <v>0.52449999999999997</v>
      </c>
      <c r="S187" s="31">
        <f t="shared" ref="S187" si="1582">AVERAGE(I187,M186)</f>
        <v>0.2445</v>
      </c>
      <c r="T187" s="31">
        <f t="shared" ref="T187" si="1583">AVERAGE(J187,N186)</f>
        <v>0.13250000000000001</v>
      </c>
      <c r="U187" s="31">
        <f t="shared" ref="U187" si="1584">AVERAGE(K187,O186)</f>
        <v>0.21650000000000003</v>
      </c>
      <c r="V187" s="17">
        <f>Q187*Q186/'Advanced - Road'!$S$33</f>
        <v>99.211299248342016</v>
      </c>
      <c r="W187" s="17">
        <f t="shared" ref="W187" si="1585">W186</f>
        <v>99.21466187987744</v>
      </c>
      <c r="X187" s="17">
        <f t="shared" si="1292"/>
        <v>0</v>
      </c>
      <c r="Y187" s="19">
        <f>ROUND(Regression!$B$17+Regression!$B$18*Games!R187+Regression!$B$19*Games!T187+Regression!$B$20*Games!U187+Regression!$B$21*Games!S187+Regression!$B$22*Games!W187,0)</f>
        <v>109</v>
      </c>
      <c r="Z187" s="19">
        <f t="shared" ref="Z187" si="1586">-Z186</f>
        <v>-3</v>
      </c>
      <c r="AA187" s="19">
        <f t="shared" ref="AA187" si="1587">AA186</f>
        <v>215</v>
      </c>
      <c r="AB187" s="4"/>
      <c r="AC187" s="4"/>
      <c r="AD187" s="4">
        <f t="shared" si="1297"/>
        <v>109</v>
      </c>
    </row>
    <row r="188" spans="1:30" x14ac:dyDescent="0.3">
      <c r="A188" s="11" t="s">
        <v>133</v>
      </c>
      <c r="B188" s="14" t="s">
        <v>59</v>
      </c>
      <c r="C188" s="11" t="str">
        <f>VLOOKUP(B188,'Team Lookup'!A:B,2,FALSE)</f>
        <v>Charlotte Hornets</v>
      </c>
      <c r="D188" s="12"/>
      <c r="E188" s="12"/>
      <c r="F188" s="13" t="str">
        <f>B189</f>
        <v>CHO</v>
      </c>
      <c r="G188" s="11" t="str">
        <f t="shared" ref="G188" si="1588">C189</f>
        <v>Charlotte Hornets</v>
      </c>
      <c r="H188" s="32">
        <f>VLOOKUP($C188,'Four Factors - Road'!$B:$O,7,FALSE)/100</f>
        <v>0.49099999999999999</v>
      </c>
      <c r="I188" s="32">
        <f>VLOOKUP($C188,'Four Factors - Road'!$B:$O,8,FALSE)</f>
        <v>0.25900000000000001</v>
      </c>
      <c r="J188" s="32">
        <f>VLOOKUP($C188,'Four Factors - Road'!$B:$O,9,FALSE)/100</f>
        <v>0.12300000000000001</v>
      </c>
      <c r="K188" s="32">
        <f>VLOOKUP($C188,'Four Factors - Road'!$B:$O,10,FALSE)/100</f>
        <v>0.193</v>
      </c>
      <c r="L188" s="32">
        <f>VLOOKUP($C188,'Four Factors - Road'!$B:$O,11,FALSE)/100</f>
        <v>0.51800000000000002</v>
      </c>
      <c r="M188" s="32">
        <f>VLOOKUP($C188,'Four Factors - Road'!$B:$O,12,FALSE)</f>
        <v>0.223</v>
      </c>
      <c r="N188" s="32">
        <f>VLOOKUP($C188,'Four Factors - Road'!$B:$O,13,FALSE)/100</f>
        <v>0.127</v>
      </c>
      <c r="O188" s="32">
        <f>VLOOKUP($C188,'Four Factors - Road'!$B:$O,14,FALSE)/100</f>
        <v>0.20800000000000002</v>
      </c>
      <c r="P188" s="21">
        <f>VLOOKUP($C188,'Advanced - Road'!B:T,18,FALSE)</f>
        <v>98.7</v>
      </c>
      <c r="Q188" s="21">
        <f>(P188+'Advanced - Road'!$S$33)/2</f>
        <v>98.780263459335629</v>
      </c>
      <c r="R188" s="32">
        <f t="shared" ref="R188" si="1589">AVERAGE(H188,L189)</f>
        <v>0.497</v>
      </c>
      <c r="S188" s="32">
        <f t="shared" ref="S188" si="1590">AVERAGE(I188,M189)</f>
        <v>0.22800000000000001</v>
      </c>
      <c r="T188" s="32">
        <f t="shared" ref="T188" si="1591">AVERAGE(J188,N189)</f>
        <v>0.1265</v>
      </c>
      <c r="U188" s="32">
        <f t="shared" ref="U188" si="1592">AVERAGE(K188,O189)</f>
        <v>0.19450000000000001</v>
      </c>
      <c r="V188" s="21">
        <f>Q188*Q189/'Advanced - Home'!$S$33</f>
        <v>98.86828496516577</v>
      </c>
      <c r="W188" s="21">
        <f t="shared" ref="W188" si="1593">AVERAGE(V188:V189)</f>
        <v>98.864934186771279</v>
      </c>
      <c r="X188" s="21">
        <f t="shared" si="1292"/>
        <v>0</v>
      </c>
      <c r="Y188" s="23">
        <f>ROUND(Regression!$B$17+Regression!$B$18*Games!R188+Regression!$B$19*Games!T188+Regression!$B$20*Games!U188+Regression!$B$21*Games!S188+Regression!$B$22*Games!W188,0)</f>
        <v>104</v>
      </c>
      <c r="Z188" s="23">
        <f t="shared" ref="Z188" si="1594">Y189-Y188</f>
        <v>4</v>
      </c>
      <c r="AA188" s="23">
        <f t="shared" ref="AA188" si="1595">Y188+Y189</f>
        <v>212</v>
      </c>
      <c r="AB188" s="22">
        <f t="shared" ref="AB188" si="1596">D188-Z188</f>
        <v>-4</v>
      </c>
      <c r="AC188" s="22">
        <f t="shared" ref="AC188" si="1597">AA188-E188</f>
        <v>212</v>
      </c>
      <c r="AD188" s="22">
        <f t="shared" si="1297"/>
        <v>104</v>
      </c>
    </row>
    <row r="189" spans="1:30" x14ac:dyDescent="0.3">
      <c r="A189" s="11" t="s">
        <v>134</v>
      </c>
      <c r="B189" s="14" t="s">
        <v>59</v>
      </c>
      <c r="C189" s="11" t="str">
        <f>VLOOKUP(B189,'Team Lookup'!A:B,2,FALSE)</f>
        <v>Charlotte Hornets</v>
      </c>
      <c r="D189" s="15">
        <f t="shared" ref="D189" si="1598">D188*-1</f>
        <v>0</v>
      </c>
      <c r="E189" s="15">
        <f t="shared" ref="E189" si="1599">E188</f>
        <v>0</v>
      </c>
      <c r="F189" s="11" t="str">
        <f>B188</f>
        <v>CHO</v>
      </c>
      <c r="G189" s="11" t="str">
        <f t="shared" ref="G189" si="1600">C188</f>
        <v>Charlotte Hornets</v>
      </c>
      <c r="H189" s="32">
        <f>VLOOKUP($C189,'Four Factors - Home'!$B:$O,7,FALSE)/100</f>
        <v>0.499</v>
      </c>
      <c r="I189" s="32">
        <f>VLOOKUP($C189,'Four Factors - Home'!$B:$O,8,FALSE)</f>
        <v>0.307</v>
      </c>
      <c r="J189" s="32">
        <f>VLOOKUP($C189,'Four Factors - Home'!$B:$O,9,FALSE)/100</f>
        <v>0.11900000000000001</v>
      </c>
      <c r="K189" s="32">
        <f>VLOOKUP($C189,'Four Factors - Home'!$B:$O,10,FALSE)/100</f>
        <v>0.20499999999999999</v>
      </c>
      <c r="L189" s="32">
        <f>VLOOKUP($C189,'Four Factors - Home'!$B:$O,11,FALSE)/100</f>
        <v>0.503</v>
      </c>
      <c r="M189" s="32">
        <f>VLOOKUP($C189,'Four Factors - Home'!$B:$O,12,FALSE)</f>
        <v>0.19700000000000001</v>
      </c>
      <c r="N189" s="32">
        <f>VLOOKUP($C189,'Four Factors - Home'!$B:$O,13,FALSE)/100</f>
        <v>0.13</v>
      </c>
      <c r="O189" s="32">
        <f>VLOOKUP($C189,'Four Factors - Home'!$B:$O,14,FALSE)/100</f>
        <v>0.19600000000000001</v>
      </c>
      <c r="P189" s="21">
        <f>VLOOKUP($C189,'Advanced - Home'!B:T,18,FALSE)</f>
        <v>99.03</v>
      </c>
      <c r="Q189" s="21">
        <f>(P189+'Advanced - Home'!$S$33)/2</f>
        <v>98.941912943871699</v>
      </c>
      <c r="R189" s="32">
        <f t="shared" ref="R189" si="1601">AVERAGE(H189,L188)</f>
        <v>0.50849999999999995</v>
      </c>
      <c r="S189" s="32">
        <f t="shared" ref="S189" si="1602">AVERAGE(I189,M188)</f>
        <v>0.26500000000000001</v>
      </c>
      <c r="T189" s="32">
        <f t="shared" ref="T189" si="1603">AVERAGE(J189,N188)</f>
        <v>0.123</v>
      </c>
      <c r="U189" s="32">
        <f t="shared" ref="U189" si="1604">AVERAGE(K189,O188)</f>
        <v>0.20650000000000002</v>
      </c>
      <c r="V189" s="21">
        <f>Q189*Q188/'Advanced - Road'!$S$33</f>
        <v>98.861583408376788</v>
      </c>
      <c r="W189" s="21">
        <f t="shared" ref="W189" si="1605">W188</f>
        <v>98.864934186771279</v>
      </c>
      <c r="X189" s="21">
        <f t="shared" si="1292"/>
        <v>0</v>
      </c>
      <c r="Y189" s="23">
        <f>ROUND(Regression!$B$17+Regression!$B$18*Games!R189+Regression!$B$19*Games!T189+Regression!$B$20*Games!U189+Regression!$B$21*Games!S189+Regression!$B$22*Games!W189,0)</f>
        <v>108</v>
      </c>
      <c r="Z189" s="23">
        <f t="shared" ref="Z189" si="1606">-Z188</f>
        <v>-4</v>
      </c>
      <c r="AA189" s="23">
        <f t="shared" ref="AA189" si="1607">AA188</f>
        <v>212</v>
      </c>
      <c r="AB189" s="22"/>
      <c r="AC189" s="22"/>
      <c r="AD189" s="22">
        <f t="shared" si="1297"/>
        <v>108</v>
      </c>
    </row>
    <row r="190" spans="1:30" x14ac:dyDescent="0.3">
      <c r="A190" t="s">
        <v>133</v>
      </c>
      <c r="B190" s="8" t="s">
        <v>59</v>
      </c>
      <c r="C190" t="str">
        <f>VLOOKUP(B190,'Team Lookup'!A:B,2,FALSE)</f>
        <v>Charlotte Hornets</v>
      </c>
      <c r="D190" s="6"/>
      <c r="E190" s="6"/>
      <c r="F190" s="7" t="str">
        <f>B191</f>
        <v>CHI</v>
      </c>
      <c r="G190" t="str">
        <f t="shared" ref="G190" si="1608">C191</f>
        <v>Chicago Bulls</v>
      </c>
      <c r="H190" s="31">
        <f>VLOOKUP($C190,'Four Factors - Road'!$B:$O,7,FALSE)/100</f>
        <v>0.49099999999999999</v>
      </c>
      <c r="I190" s="31">
        <f>VLOOKUP($C190,'Four Factors - Road'!$B:$O,8,FALSE)</f>
        <v>0.25900000000000001</v>
      </c>
      <c r="J190" s="31">
        <f>VLOOKUP($C190,'Four Factors - Road'!$B:$O,9,FALSE)/100</f>
        <v>0.12300000000000001</v>
      </c>
      <c r="K190" s="31">
        <f>VLOOKUP($C190,'Four Factors - Road'!$B:$O,10,FALSE)/100</f>
        <v>0.193</v>
      </c>
      <c r="L190" s="31">
        <f>VLOOKUP($C190,'Four Factors - Road'!$B:$O,11,FALSE)/100</f>
        <v>0.51800000000000002</v>
      </c>
      <c r="M190" s="31">
        <f>VLOOKUP($C190,'Four Factors - Road'!$B:$O,12,FALSE)</f>
        <v>0.223</v>
      </c>
      <c r="N190" s="31">
        <f>VLOOKUP($C190,'Four Factors - Road'!$B:$O,13,FALSE)/100</f>
        <v>0.127</v>
      </c>
      <c r="O190" s="31">
        <f>VLOOKUP($C190,'Four Factors - Road'!$B:$O,14,FALSE)/100</f>
        <v>0.20800000000000002</v>
      </c>
      <c r="P190" s="17">
        <f>VLOOKUP($C190,'Advanced - Road'!B:T,18,FALSE)</f>
        <v>98.7</v>
      </c>
      <c r="Q190" s="17">
        <f>(P190+'Advanced - Road'!$S$33)/2</f>
        <v>98.780263459335629</v>
      </c>
      <c r="R190" s="31">
        <f t="shared" ref="R190" si="1609">AVERAGE(H190,L191)</f>
        <v>0.504</v>
      </c>
      <c r="S190" s="31">
        <f t="shared" ref="S190" si="1610">AVERAGE(I190,M191)</f>
        <v>0.24</v>
      </c>
      <c r="T190" s="31">
        <f t="shared" ref="T190" si="1611">AVERAGE(J190,N191)</f>
        <v>0.129</v>
      </c>
      <c r="U190" s="31">
        <f t="shared" ref="U190" si="1612">AVERAGE(K190,O191)</f>
        <v>0.19850000000000001</v>
      </c>
      <c r="V190" s="17">
        <f>Q190*Q191/'Advanced - Home'!$S$33</f>
        <v>98.033906333404872</v>
      </c>
      <c r="W190" s="17">
        <f t="shared" ref="W190" si="1613">AVERAGE(V190:V191)</f>
        <v>98.030583833218031</v>
      </c>
      <c r="X190" s="17">
        <f t="shared" si="1292"/>
        <v>0</v>
      </c>
      <c r="Y190" s="19">
        <f>ROUND(Regression!$B$17+Regression!$B$18*Games!R190+Regression!$B$19*Games!T190+Regression!$B$20*Games!U190+Regression!$B$21*Games!S190+Regression!$B$22*Games!W190,0)</f>
        <v>104</v>
      </c>
      <c r="Z190" s="19">
        <f t="shared" ref="Z190" si="1614">Y191-Y190</f>
        <v>2</v>
      </c>
      <c r="AA190" s="19">
        <f t="shared" ref="AA190" si="1615">Y190+Y191</f>
        <v>210</v>
      </c>
      <c r="AB190" s="4">
        <f t="shared" ref="AB190" si="1616">D190-Z190</f>
        <v>-2</v>
      </c>
      <c r="AC190" s="4">
        <f t="shared" ref="AC190" si="1617">AA190-E190</f>
        <v>210</v>
      </c>
      <c r="AD190" s="4">
        <f t="shared" si="1297"/>
        <v>104</v>
      </c>
    </row>
    <row r="191" spans="1:30" x14ac:dyDescent="0.3">
      <c r="A191" t="s">
        <v>134</v>
      </c>
      <c r="B191" s="8" t="s">
        <v>60</v>
      </c>
      <c r="C191" t="str">
        <f>VLOOKUP(B191,'Team Lookup'!A:B,2,FALSE)</f>
        <v>Chicago Bulls</v>
      </c>
      <c r="D191" s="9">
        <f t="shared" ref="D191" si="1618">D190*-1</f>
        <v>0</v>
      </c>
      <c r="E191" s="9">
        <f t="shared" ref="E191" si="1619">E190</f>
        <v>0</v>
      </c>
      <c r="F191" t="str">
        <f>B190</f>
        <v>CHO</v>
      </c>
      <c r="G191" t="str">
        <f t="shared" ref="G191" si="1620">C190</f>
        <v>Charlotte Hornets</v>
      </c>
      <c r="H191" s="31">
        <f>VLOOKUP($C191,'Four Factors - Home'!$B:$O,7,FALSE)/100</f>
        <v>0.47100000000000003</v>
      </c>
      <c r="I191" s="31">
        <f>VLOOKUP($C191,'Four Factors - Home'!$B:$O,8,FALSE)</f>
        <v>0.29599999999999999</v>
      </c>
      <c r="J191" s="31">
        <f>VLOOKUP($C191,'Four Factors - Home'!$B:$O,9,FALSE)/100</f>
        <v>0.129</v>
      </c>
      <c r="K191" s="31">
        <f>VLOOKUP($C191,'Four Factors - Home'!$B:$O,10,FALSE)/100</f>
        <v>0.30199999999999999</v>
      </c>
      <c r="L191" s="31">
        <f>VLOOKUP($C191,'Four Factors - Home'!$B:$O,11,FALSE)/100</f>
        <v>0.51700000000000002</v>
      </c>
      <c r="M191" s="31">
        <f>VLOOKUP($C191,'Four Factors - Home'!$B:$O,12,FALSE)</f>
        <v>0.221</v>
      </c>
      <c r="N191" s="31">
        <f>VLOOKUP($C191,'Four Factors - Home'!$B:$O,13,FALSE)/100</f>
        <v>0.13500000000000001</v>
      </c>
      <c r="O191" s="31">
        <f>VLOOKUP($C191,'Four Factors - Home'!$B:$O,14,FALSE)/100</f>
        <v>0.20399999999999999</v>
      </c>
      <c r="P191" s="17">
        <f>VLOOKUP($C191,'Advanced - Home'!B:T,18,FALSE)</f>
        <v>97.36</v>
      </c>
      <c r="Q191" s="17">
        <f>(P191+'Advanced - Home'!$S$33)/2</f>
        <v>98.106912943871706</v>
      </c>
      <c r="R191" s="31">
        <f t="shared" ref="R191" si="1621">AVERAGE(H191,L190)</f>
        <v>0.49450000000000005</v>
      </c>
      <c r="S191" s="31">
        <f t="shared" ref="S191" si="1622">AVERAGE(I191,M190)</f>
        <v>0.25950000000000001</v>
      </c>
      <c r="T191" s="31">
        <f t="shared" ref="T191" si="1623">AVERAGE(J191,N190)</f>
        <v>0.128</v>
      </c>
      <c r="U191" s="31">
        <f t="shared" ref="U191" si="1624">AVERAGE(K191,O190)</f>
        <v>0.255</v>
      </c>
      <c r="V191" s="17">
        <f>Q191*Q190/'Advanced - Road'!$S$33</f>
        <v>98.027261333031191</v>
      </c>
      <c r="W191" s="17">
        <f t="shared" ref="W191" si="1625">W190</f>
        <v>98.030583833218031</v>
      </c>
      <c r="X191" s="17">
        <f t="shared" si="1292"/>
        <v>0</v>
      </c>
      <c r="Y191" s="19">
        <f>ROUND(Regression!$B$17+Regression!$B$18*Games!R191+Regression!$B$19*Games!T191+Regression!$B$20*Games!U191+Regression!$B$21*Games!S191+Regression!$B$22*Games!W191,0)</f>
        <v>106</v>
      </c>
      <c r="Z191" s="19">
        <f t="shared" ref="Z191" si="1626">-Z190</f>
        <v>-2</v>
      </c>
      <c r="AA191" s="19">
        <f t="shared" ref="AA191" si="1627">AA190</f>
        <v>210</v>
      </c>
      <c r="AB191" s="4"/>
      <c r="AC191" s="4"/>
      <c r="AD191" s="4">
        <f t="shared" si="1297"/>
        <v>106</v>
      </c>
    </row>
    <row r="192" spans="1:30" x14ac:dyDescent="0.3">
      <c r="A192" s="11" t="s">
        <v>133</v>
      </c>
      <c r="B192" s="14" t="s">
        <v>59</v>
      </c>
      <c r="C192" s="11" t="str">
        <f>VLOOKUP(B192,'Team Lookup'!A:B,2,FALSE)</f>
        <v>Charlotte Hornets</v>
      </c>
      <c r="D192" s="12"/>
      <c r="E192" s="12"/>
      <c r="F192" s="13" t="str">
        <f>B193</f>
        <v>CLE</v>
      </c>
      <c r="G192" s="11" t="str">
        <f t="shared" ref="G192" si="1628">C193</f>
        <v>Cleveland Cavaliers</v>
      </c>
      <c r="H192" s="32">
        <f>VLOOKUP($C192,'Four Factors - Road'!$B:$O,7,FALSE)/100</f>
        <v>0.49099999999999999</v>
      </c>
      <c r="I192" s="32">
        <f>VLOOKUP($C192,'Four Factors - Road'!$B:$O,8,FALSE)</f>
        <v>0.25900000000000001</v>
      </c>
      <c r="J192" s="32">
        <f>VLOOKUP($C192,'Four Factors - Road'!$B:$O,9,FALSE)/100</f>
        <v>0.12300000000000001</v>
      </c>
      <c r="K192" s="32">
        <f>VLOOKUP($C192,'Four Factors - Road'!$B:$O,10,FALSE)/100</f>
        <v>0.193</v>
      </c>
      <c r="L192" s="32">
        <f>VLOOKUP($C192,'Four Factors - Road'!$B:$O,11,FALSE)/100</f>
        <v>0.51800000000000002</v>
      </c>
      <c r="M192" s="32">
        <f>VLOOKUP($C192,'Four Factors - Road'!$B:$O,12,FALSE)</f>
        <v>0.223</v>
      </c>
      <c r="N192" s="32">
        <f>VLOOKUP($C192,'Four Factors - Road'!$B:$O,13,FALSE)/100</f>
        <v>0.127</v>
      </c>
      <c r="O192" s="32">
        <f>VLOOKUP($C192,'Four Factors - Road'!$B:$O,14,FALSE)/100</f>
        <v>0.20800000000000002</v>
      </c>
      <c r="P192" s="21">
        <f>VLOOKUP($C192,'Advanced - Road'!B:T,18,FALSE)</f>
        <v>98.7</v>
      </c>
      <c r="Q192" s="21">
        <f>(P192+'Advanced - Road'!$S$33)/2</f>
        <v>98.780263459335629</v>
      </c>
      <c r="R192" s="32">
        <f t="shared" ref="R192" si="1629">AVERAGE(H192,L193)</f>
        <v>0.4955</v>
      </c>
      <c r="S192" s="32">
        <f t="shared" ref="S192" si="1630">AVERAGE(I192,M193)</f>
        <v>0.23699999999999999</v>
      </c>
      <c r="T192" s="32">
        <f t="shared" ref="T192" si="1631">AVERAGE(J192,N193)</f>
        <v>0.1255</v>
      </c>
      <c r="U192" s="32">
        <f t="shared" ref="U192" si="1632">AVERAGE(K192,O193)</f>
        <v>0.21700000000000003</v>
      </c>
      <c r="V192" s="21">
        <f>Q192*Q193/'Advanced - Home'!$S$33</f>
        <v>98.808329614380554</v>
      </c>
      <c r="W192" s="21">
        <f t="shared" ref="W192" si="1633">AVERAGE(V192:V193)</f>
        <v>98.804980867953077</v>
      </c>
      <c r="X192" s="21">
        <f t="shared" si="1292"/>
        <v>0</v>
      </c>
      <c r="Y192" s="23">
        <f>ROUND(Regression!$B$17+Regression!$B$18*Games!R192+Regression!$B$19*Games!T192+Regression!$B$20*Games!U192+Regression!$B$21*Games!S192+Regression!$B$22*Games!W192,0)</f>
        <v>105</v>
      </c>
      <c r="Z192" s="23">
        <f t="shared" ref="Z192" si="1634">Y193-Y192</f>
        <v>7</v>
      </c>
      <c r="AA192" s="23">
        <f t="shared" ref="AA192" si="1635">Y192+Y193</f>
        <v>217</v>
      </c>
      <c r="AB192" s="22">
        <f t="shared" ref="AB192" si="1636">D192-Z192</f>
        <v>-7</v>
      </c>
      <c r="AC192" s="22">
        <f t="shared" ref="AC192" si="1637">AA192-E192</f>
        <v>217</v>
      </c>
      <c r="AD192" s="22">
        <f t="shared" si="1297"/>
        <v>105</v>
      </c>
    </row>
    <row r="193" spans="1:30" x14ac:dyDescent="0.3">
      <c r="A193" s="11" t="s">
        <v>134</v>
      </c>
      <c r="B193" s="14" t="s">
        <v>54</v>
      </c>
      <c r="C193" s="11" t="str">
        <f>VLOOKUP(B193,'Team Lookup'!A:B,2,FALSE)</f>
        <v>Cleveland Cavaliers</v>
      </c>
      <c r="D193" s="15">
        <f t="shared" ref="D193" si="1638">D192*-1</f>
        <v>0</v>
      </c>
      <c r="E193" s="15">
        <f t="shared" ref="E193" si="1639">E192</f>
        <v>0</v>
      </c>
      <c r="F193" s="11" t="str">
        <f>B192</f>
        <v>CHO</v>
      </c>
      <c r="G193" s="11" t="str">
        <f t="shared" ref="G193" si="1640">C192</f>
        <v>Charlotte Hornets</v>
      </c>
      <c r="H193" s="32">
        <f>VLOOKUP($C193,'Four Factors - Home'!$B:$O,7,FALSE)/100</f>
        <v>0.55700000000000005</v>
      </c>
      <c r="I193" s="32">
        <f>VLOOKUP($C193,'Four Factors - Home'!$B:$O,8,FALSE)</f>
        <v>0.27700000000000002</v>
      </c>
      <c r="J193" s="32">
        <f>VLOOKUP($C193,'Four Factors - Home'!$B:$O,9,FALSE)/100</f>
        <v>0.129</v>
      </c>
      <c r="K193" s="32">
        <f>VLOOKUP($C193,'Four Factors - Home'!$B:$O,10,FALSE)/100</f>
        <v>0.23899999999999999</v>
      </c>
      <c r="L193" s="32">
        <f>VLOOKUP($C193,'Four Factors - Home'!$B:$O,11,FALSE)/100</f>
        <v>0.5</v>
      </c>
      <c r="M193" s="32">
        <f>VLOOKUP($C193,'Four Factors - Home'!$B:$O,12,FALSE)</f>
        <v>0.215</v>
      </c>
      <c r="N193" s="32">
        <f>VLOOKUP($C193,'Four Factors - Home'!$B:$O,13,FALSE)/100</f>
        <v>0.128</v>
      </c>
      <c r="O193" s="32">
        <f>VLOOKUP($C193,'Four Factors - Home'!$B:$O,14,FALSE)/100</f>
        <v>0.24100000000000002</v>
      </c>
      <c r="P193" s="21">
        <f>VLOOKUP($C193,'Advanced - Home'!B:T,18,FALSE)</f>
        <v>98.91</v>
      </c>
      <c r="Q193" s="21">
        <f>(P193+'Advanced - Home'!$S$33)/2</f>
        <v>98.881912943871697</v>
      </c>
      <c r="R193" s="32">
        <f t="shared" ref="R193" si="1641">AVERAGE(H193,L192)</f>
        <v>0.53750000000000009</v>
      </c>
      <c r="S193" s="32">
        <f t="shared" ref="S193" si="1642">AVERAGE(I193,M192)</f>
        <v>0.25</v>
      </c>
      <c r="T193" s="32">
        <f t="shared" ref="T193" si="1643">AVERAGE(J193,N192)</f>
        <v>0.128</v>
      </c>
      <c r="U193" s="32">
        <f t="shared" ref="U193" si="1644">AVERAGE(K193,O192)</f>
        <v>0.2235</v>
      </c>
      <c r="V193" s="21">
        <f>Q193*Q192/'Advanced - Road'!$S$33</f>
        <v>98.8016321215256</v>
      </c>
      <c r="W193" s="21">
        <f t="shared" ref="W193" si="1645">W192</f>
        <v>98.804980867953077</v>
      </c>
      <c r="X193" s="21">
        <f t="shared" si="1292"/>
        <v>0</v>
      </c>
      <c r="Y193" s="23">
        <f>ROUND(Regression!$B$17+Regression!$B$18*Games!R193+Regression!$B$19*Games!T193+Regression!$B$20*Games!U193+Regression!$B$21*Games!S193+Regression!$B$22*Games!W193,0)</f>
        <v>112</v>
      </c>
      <c r="Z193" s="23">
        <f t="shared" ref="Z193" si="1646">-Z192</f>
        <v>-7</v>
      </c>
      <c r="AA193" s="23">
        <f t="shared" ref="AA193" si="1647">AA192</f>
        <v>217</v>
      </c>
      <c r="AB193" s="22"/>
      <c r="AC193" s="22"/>
      <c r="AD193" s="22">
        <f t="shared" si="1297"/>
        <v>112</v>
      </c>
    </row>
    <row r="194" spans="1:30" x14ac:dyDescent="0.3">
      <c r="A194" t="s">
        <v>133</v>
      </c>
      <c r="B194" s="8" t="s">
        <v>59</v>
      </c>
      <c r="C194" t="str">
        <f>VLOOKUP(B194,'Team Lookup'!A:B,2,FALSE)</f>
        <v>Charlotte Hornets</v>
      </c>
      <c r="D194" s="6"/>
      <c r="E194" s="6"/>
      <c r="F194" s="7" t="str">
        <f>B195</f>
        <v>DAL</v>
      </c>
      <c r="G194" t="str">
        <f t="shared" ref="G194" si="1648">C195</f>
        <v>Dallas Mavericks</v>
      </c>
      <c r="H194" s="31">
        <f>VLOOKUP($C194,'Four Factors - Road'!$B:$O,7,FALSE)/100</f>
        <v>0.49099999999999999</v>
      </c>
      <c r="I194" s="31">
        <f>VLOOKUP($C194,'Four Factors - Road'!$B:$O,8,FALSE)</f>
        <v>0.25900000000000001</v>
      </c>
      <c r="J194" s="31">
        <f>VLOOKUP($C194,'Four Factors - Road'!$B:$O,9,FALSE)/100</f>
        <v>0.12300000000000001</v>
      </c>
      <c r="K194" s="31">
        <f>VLOOKUP($C194,'Four Factors - Road'!$B:$O,10,FALSE)/100</f>
        <v>0.193</v>
      </c>
      <c r="L194" s="31">
        <f>VLOOKUP($C194,'Four Factors - Road'!$B:$O,11,FALSE)/100</f>
        <v>0.51800000000000002</v>
      </c>
      <c r="M194" s="31">
        <f>VLOOKUP($C194,'Four Factors - Road'!$B:$O,12,FALSE)</f>
        <v>0.223</v>
      </c>
      <c r="N194" s="31">
        <f>VLOOKUP($C194,'Four Factors - Road'!$B:$O,13,FALSE)/100</f>
        <v>0.127</v>
      </c>
      <c r="O194" s="31">
        <f>VLOOKUP($C194,'Four Factors - Road'!$B:$O,14,FALSE)/100</f>
        <v>0.20800000000000002</v>
      </c>
      <c r="P194" s="17">
        <f>VLOOKUP($C194,'Advanced - Road'!B:T,18,FALSE)</f>
        <v>98.7</v>
      </c>
      <c r="Q194" s="17">
        <f>(P194+'Advanced - Road'!$S$33)/2</f>
        <v>98.780263459335629</v>
      </c>
      <c r="R194" s="31">
        <f t="shared" ref="R194" si="1649">AVERAGE(H194,L195)</f>
        <v>0.4985</v>
      </c>
      <c r="S194" s="31">
        <f t="shared" ref="S194" si="1650">AVERAGE(I194,M195)</f>
        <v>0.26850000000000002</v>
      </c>
      <c r="T194" s="31">
        <f t="shared" ref="T194" si="1651">AVERAGE(J194,N195)</f>
        <v>0.14300000000000002</v>
      </c>
      <c r="U194" s="31">
        <f t="shared" ref="U194" si="1652">AVERAGE(K194,O195)</f>
        <v>0.20950000000000002</v>
      </c>
      <c r="V194" s="17">
        <f>Q194*Q195/'Advanced - Home'!$S$33</f>
        <v>96.195275575991658</v>
      </c>
      <c r="W194" s="17">
        <f t="shared" ref="W194" si="1653">AVERAGE(V194:V195)</f>
        <v>96.192015389459996</v>
      </c>
      <c r="X194" s="17">
        <f t="shared" si="1292"/>
        <v>0</v>
      </c>
      <c r="Y194" s="19">
        <f>ROUND(Regression!$B$17+Regression!$B$18*Games!R194+Regression!$B$19*Games!T194+Regression!$B$20*Games!U194+Regression!$B$21*Games!S194+Regression!$B$22*Games!W194,0)</f>
        <v>101</v>
      </c>
      <c r="Z194" s="19">
        <f t="shared" ref="Z194" si="1654">Y195-Y194</f>
        <v>3</v>
      </c>
      <c r="AA194" s="19">
        <f t="shared" ref="AA194" si="1655">Y194+Y195</f>
        <v>205</v>
      </c>
      <c r="AB194" s="4">
        <f t="shared" ref="AB194" si="1656">D194-Z194</f>
        <v>-3</v>
      </c>
      <c r="AC194" s="4">
        <f t="shared" ref="AC194" si="1657">AA194-E194</f>
        <v>205</v>
      </c>
      <c r="AD194" s="4">
        <f t="shared" si="1297"/>
        <v>101</v>
      </c>
    </row>
    <row r="195" spans="1:30" x14ac:dyDescent="0.3">
      <c r="A195" t="s">
        <v>134</v>
      </c>
      <c r="B195" s="8" t="s">
        <v>61</v>
      </c>
      <c r="C195" t="str">
        <f>VLOOKUP(B195,'Team Lookup'!A:B,2,FALSE)</f>
        <v>Dallas Mavericks</v>
      </c>
      <c r="D195" s="9">
        <f t="shared" ref="D195" si="1658">D194*-1</f>
        <v>0</v>
      </c>
      <c r="E195" s="9">
        <f t="shared" ref="E195" si="1659">E194</f>
        <v>0</v>
      </c>
      <c r="F195" t="str">
        <f>B194</f>
        <v>CHO</v>
      </c>
      <c r="G195" t="str">
        <f t="shared" ref="G195" si="1660">C194</f>
        <v>Charlotte Hornets</v>
      </c>
      <c r="H195" s="31">
        <f>VLOOKUP($C195,'Four Factors - Home'!$B:$O,7,FALSE)/100</f>
        <v>0.51400000000000001</v>
      </c>
      <c r="I195" s="31">
        <f>VLOOKUP($C195,'Four Factors - Home'!$B:$O,8,FALSE)</f>
        <v>0.24299999999999999</v>
      </c>
      <c r="J195" s="31">
        <f>VLOOKUP($C195,'Four Factors - Home'!$B:$O,9,FALSE)/100</f>
        <v>0.129</v>
      </c>
      <c r="K195" s="31">
        <f>VLOOKUP($C195,'Four Factors - Home'!$B:$O,10,FALSE)/100</f>
        <v>0.188</v>
      </c>
      <c r="L195" s="31">
        <f>VLOOKUP($C195,'Four Factors - Home'!$B:$O,11,FALSE)/100</f>
        <v>0.50600000000000001</v>
      </c>
      <c r="M195" s="31">
        <f>VLOOKUP($C195,'Four Factors - Home'!$B:$O,12,FALSE)</f>
        <v>0.27800000000000002</v>
      </c>
      <c r="N195" s="31">
        <f>VLOOKUP($C195,'Four Factors - Home'!$B:$O,13,FALSE)/100</f>
        <v>0.16300000000000001</v>
      </c>
      <c r="O195" s="31">
        <f>VLOOKUP($C195,'Four Factors - Home'!$B:$O,14,FALSE)/100</f>
        <v>0.22600000000000001</v>
      </c>
      <c r="P195" s="17">
        <f>VLOOKUP($C195,'Advanced - Home'!B:T,18,FALSE)</f>
        <v>93.68</v>
      </c>
      <c r="Q195" s="17">
        <f>(P195+'Advanced - Home'!$S$33)/2</f>
        <v>96.266912943871716</v>
      </c>
      <c r="R195" s="31">
        <f t="shared" ref="R195" si="1661">AVERAGE(H195,L194)</f>
        <v>0.51600000000000001</v>
      </c>
      <c r="S195" s="31">
        <f t="shared" ref="S195" si="1662">AVERAGE(I195,M194)</f>
        <v>0.23299999999999998</v>
      </c>
      <c r="T195" s="31">
        <f t="shared" ref="T195" si="1663">AVERAGE(J195,N194)</f>
        <v>0.128</v>
      </c>
      <c r="U195" s="31">
        <f t="shared" ref="U195" si="1664">AVERAGE(K195,O194)</f>
        <v>0.19800000000000001</v>
      </c>
      <c r="V195" s="17">
        <f>Q195*Q194/'Advanced - Road'!$S$33</f>
        <v>96.188755202928334</v>
      </c>
      <c r="W195" s="17">
        <f t="shared" ref="W195" si="1665">W194</f>
        <v>96.192015389459996</v>
      </c>
      <c r="X195" s="17">
        <f t="shared" si="1292"/>
        <v>0</v>
      </c>
      <c r="Y195" s="19">
        <f>ROUND(Regression!$B$17+Regression!$B$18*Games!R195+Regression!$B$19*Games!T195+Regression!$B$20*Games!U195+Regression!$B$21*Games!S195+Regression!$B$22*Games!W195,0)</f>
        <v>104</v>
      </c>
      <c r="Z195" s="19">
        <f t="shared" ref="Z195" si="1666">-Z194</f>
        <v>-3</v>
      </c>
      <c r="AA195" s="19">
        <f t="shared" ref="AA195" si="1667">AA194</f>
        <v>205</v>
      </c>
      <c r="AB195" s="4"/>
      <c r="AC195" s="4"/>
      <c r="AD195" s="4">
        <f t="shared" si="1297"/>
        <v>104</v>
      </c>
    </row>
    <row r="196" spans="1:30" x14ac:dyDescent="0.3">
      <c r="A196" s="11" t="s">
        <v>133</v>
      </c>
      <c r="B196" s="14" t="s">
        <v>59</v>
      </c>
      <c r="C196" s="11" t="str">
        <f>VLOOKUP(B196,'Team Lookup'!A:B,2,FALSE)</f>
        <v>Charlotte Hornets</v>
      </c>
      <c r="D196" s="12"/>
      <c r="E196" s="12"/>
      <c r="F196" s="13" t="str">
        <f>B197</f>
        <v>DEN</v>
      </c>
      <c r="G196" s="11" t="str">
        <f t="shared" ref="G196" si="1668">C197</f>
        <v>Denver Nuggets</v>
      </c>
      <c r="H196" s="32">
        <f>VLOOKUP($C196,'Four Factors - Road'!$B:$O,7,FALSE)/100</f>
        <v>0.49099999999999999</v>
      </c>
      <c r="I196" s="32">
        <f>VLOOKUP($C196,'Four Factors - Road'!$B:$O,8,FALSE)</f>
        <v>0.25900000000000001</v>
      </c>
      <c r="J196" s="32">
        <f>VLOOKUP($C196,'Four Factors - Road'!$B:$O,9,FALSE)/100</f>
        <v>0.12300000000000001</v>
      </c>
      <c r="K196" s="32">
        <f>VLOOKUP($C196,'Four Factors - Road'!$B:$O,10,FALSE)/100</f>
        <v>0.193</v>
      </c>
      <c r="L196" s="32">
        <f>VLOOKUP($C196,'Four Factors - Road'!$B:$O,11,FALSE)/100</f>
        <v>0.51800000000000002</v>
      </c>
      <c r="M196" s="32">
        <f>VLOOKUP($C196,'Four Factors - Road'!$B:$O,12,FALSE)</f>
        <v>0.223</v>
      </c>
      <c r="N196" s="32">
        <f>VLOOKUP($C196,'Four Factors - Road'!$B:$O,13,FALSE)/100</f>
        <v>0.127</v>
      </c>
      <c r="O196" s="32">
        <f>VLOOKUP($C196,'Four Factors - Road'!$B:$O,14,FALSE)/100</f>
        <v>0.20800000000000002</v>
      </c>
      <c r="P196" s="21">
        <f>VLOOKUP($C196,'Advanced - Road'!B:T,18,FALSE)</f>
        <v>98.7</v>
      </c>
      <c r="Q196" s="21">
        <f>(P196+'Advanced - Road'!$S$33)/2</f>
        <v>98.780263459335629</v>
      </c>
      <c r="R196" s="32">
        <f t="shared" ref="R196" si="1669">AVERAGE(H196,L197)</f>
        <v>0.51200000000000001</v>
      </c>
      <c r="S196" s="32">
        <f t="shared" ref="S196" si="1670">AVERAGE(I196,M197)</f>
        <v>0.25700000000000001</v>
      </c>
      <c r="T196" s="32">
        <f t="shared" ref="T196" si="1671">AVERAGE(J196,N197)</f>
        <v>0.11800000000000001</v>
      </c>
      <c r="U196" s="32">
        <f t="shared" ref="U196" si="1672">AVERAGE(K196,O197)</f>
        <v>0.19800000000000001</v>
      </c>
      <c r="V196" s="21">
        <f>Q196*Q197/'Advanced - Home'!$S$33</f>
        <v>99.59774173305253</v>
      </c>
      <c r="W196" s="21">
        <f t="shared" ref="W196" si="1673">AVERAGE(V196:V197)</f>
        <v>99.594366232392673</v>
      </c>
      <c r="X196" s="21">
        <f t="shared" si="1292"/>
        <v>0</v>
      </c>
      <c r="Y196" s="23">
        <f>ROUND(Regression!$B$17+Regression!$B$18*Games!R196+Regression!$B$19*Games!T196+Regression!$B$20*Games!U196+Regression!$B$21*Games!S196+Regression!$B$22*Games!W196,0)</f>
        <v>109</v>
      </c>
      <c r="Z196" s="23">
        <f t="shared" ref="Z196" si="1674">Y197-Y196</f>
        <v>2</v>
      </c>
      <c r="AA196" s="23">
        <f t="shared" ref="AA196" si="1675">Y196+Y197</f>
        <v>220</v>
      </c>
      <c r="AB196" s="22">
        <f t="shared" ref="AB196" si="1676">D196-Z196</f>
        <v>-2</v>
      </c>
      <c r="AC196" s="22">
        <f t="shared" ref="AC196" si="1677">AA196-E196</f>
        <v>220</v>
      </c>
      <c r="AD196" s="22">
        <f t="shared" si="1297"/>
        <v>109</v>
      </c>
    </row>
    <row r="197" spans="1:30" x14ac:dyDescent="0.3">
      <c r="A197" s="11" t="s">
        <v>134</v>
      </c>
      <c r="B197" s="14" t="s">
        <v>62</v>
      </c>
      <c r="C197" s="11" t="str">
        <f>VLOOKUP(B197,'Team Lookup'!A:B,2,FALSE)</f>
        <v>Denver Nuggets</v>
      </c>
      <c r="D197" s="15">
        <f t="shared" ref="D197" si="1678">D196*-1</f>
        <v>0</v>
      </c>
      <c r="E197" s="15">
        <f t="shared" ref="E197" si="1679">E196</f>
        <v>0</v>
      </c>
      <c r="F197" s="11" t="str">
        <f>B196</f>
        <v>CHO</v>
      </c>
      <c r="G197" s="11" t="str">
        <f t="shared" ref="G197" si="1680">C196</f>
        <v>Charlotte Hornets</v>
      </c>
      <c r="H197" s="32">
        <f>VLOOKUP($C197,'Four Factors - Home'!$B:$O,7,FALSE)/100</f>
        <v>0.53900000000000003</v>
      </c>
      <c r="I197" s="32">
        <f>VLOOKUP($C197,'Four Factors - Home'!$B:$O,8,FALSE)</f>
        <v>0.28799999999999998</v>
      </c>
      <c r="J197" s="32">
        <f>VLOOKUP($C197,'Four Factors - Home'!$B:$O,9,FALSE)/100</f>
        <v>0.14400000000000002</v>
      </c>
      <c r="K197" s="32">
        <f>VLOOKUP($C197,'Four Factors - Home'!$B:$O,10,FALSE)/100</f>
        <v>0.28399999999999997</v>
      </c>
      <c r="L197" s="32">
        <f>VLOOKUP($C197,'Four Factors - Home'!$B:$O,11,FALSE)/100</f>
        <v>0.53299999999999992</v>
      </c>
      <c r="M197" s="32">
        <f>VLOOKUP($C197,'Four Factors - Home'!$B:$O,12,FALSE)</f>
        <v>0.255</v>
      </c>
      <c r="N197" s="32">
        <f>VLOOKUP($C197,'Four Factors - Home'!$B:$O,13,FALSE)/100</f>
        <v>0.113</v>
      </c>
      <c r="O197" s="32">
        <f>VLOOKUP($C197,'Four Factors - Home'!$B:$O,14,FALSE)/100</f>
        <v>0.20300000000000001</v>
      </c>
      <c r="P197" s="21">
        <f>VLOOKUP($C197,'Advanced - Home'!B:T,18,FALSE)</f>
        <v>100.49</v>
      </c>
      <c r="Q197" s="21">
        <f>(P197+'Advanced - Home'!$S$33)/2</f>
        <v>99.671912943871703</v>
      </c>
      <c r="R197" s="32">
        <f t="shared" ref="R197" si="1681">AVERAGE(H197,L196)</f>
        <v>0.52849999999999997</v>
      </c>
      <c r="S197" s="32">
        <f t="shared" ref="S197" si="1682">AVERAGE(I197,M196)</f>
        <v>0.2555</v>
      </c>
      <c r="T197" s="32">
        <f t="shared" ref="T197" si="1683">AVERAGE(J197,N196)</f>
        <v>0.13550000000000001</v>
      </c>
      <c r="U197" s="32">
        <f t="shared" ref="U197" si="1684">AVERAGE(K197,O196)</f>
        <v>0.246</v>
      </c>
      <c r="V197" s="21">
        <f>Q197*Q196/'Advanced - Road'!$S$33</f>
        <v>99.590990731732816</v>
      </c>
      <c r="W197" s="21">
        <f t="shared" ref="W197" si="1685">W196</f>
        <v>99.594366232392673</v>
      </c>
      <c r="X197" s="21">
        <f t="shared" si="1292"/>
        <v>0</v>
      </c>
      <c r="Y197" s="23">
        <f>ROUND(Regression!$B$17+Regression!$B$18*Games!R197+Regression!$B$19*Games!T197+Regression!$B$20*Games!U197+Regression!$B$21*Games!S197+Regression!$B$22*Games!W197,0)</f>
        <v>111</v>
      </c>
      <c r="Z197" s="23">
        <f t="shared" ref="Z197" si="1686">-Z196</f>
        <v>-2</v>
      </c>
      <c r="AA197" s="23">
        <f t="shared" ref="AA197" si="1687">AA196</f>
        <v>220</v>
      </c>
      <c r="AB197" s="22"/>
      <c r="AC197" s="22"/>
      <c r="AD197" s="22">
        <f t="shared" si="1297"/>
        <v>111</v>
      </c>
    </row>
    <row r="198" spans="1:30" x14ac:dyDescent="0.3">
      <c r="A198" t="s">
        <v>133</v>
      </c>
      <c r="B198" s="5" t="s">
        <v>59</v>
      </c>
      <c r="C198" t="str">
        <f>VLOOKUP(B198,'Team Lookup'!A:B,2,FALSE)</f>
        <v>Charlotte Hornets</v>
      </c>
      <c r="D198" s="6"/>
      <c r="E198" s="6"/>
      <c r="F198" s="7" t="str">
        <f>B199</f>
        <v>DET</v>
      </c>
      <c r="G198" t="str">
        <f t="shared" ref="G198" si="1688">C199</f>
        <v>Detroit Pistons</v>
      </c>
      <c r="H198" s="31">
        <f>VLOOKUP($C198,'Four Factors - Road'!$B:$O,7,FALSE)/100</f>
        <v>0.49099999999999999</v>
      </c>
      <c r="I198" s="31">
        <f>VLOOKUP($C198,'Four Factors - Road'!$B:$O,8,FALSE)</f>
        <v>0.25900000000000001</v>
      </c>
      <c r="J198" s="31">
        <f>VLOOKUP($C198,'Four Factors - Road'!$B:$O,9,FALSE)/100</f>
        <v>0.12300000000000001</v>
      </c>
      <c r="K198" s="31">
        <f>VLOOKUP($C198,'Four Factors - Road'!$B:$O,10,FALSE)/100</f>
        <v>0.193</v>
      </c>
      <c r="L198" s="31">
        <f>VLOOKUP($C198,'Four Factors - Road'!$B:$O,11,FALSE)/100</f>
        <v>0.51800000000000002</v>
      </c>
      <c r="M198" s="31">
        <f>VLOOKUP($C198,'Four Factors - Road'!$B:$O,12,FALSE)</f>
        <v>0.223</v>
      </c>
      <c r="N198" s="31">
        <f>VLOOKUP($C198,'Four Factors - Road'!$B:$O,13,FALSE)/100</f>
        <v>0.127</v>
      </c>
      <c r="O198" s="31">
        <f>VLOOKUP($C198,'Four Factors - Road'!$B:$O,14,FALSE)/100</f>
        <v>0.20800000000000002</v>
      </c>
      <c r="P198" s="17">
        <f>VLOOKUP($C198,'Advanced - Road'!B:T,18,FALSE)</f>
        <v>98.7</v>
      </c>
      <c r="Q198" s="17">
        <f>(P198+'Advanced - Road'!$S$33)/2</f>
        <v>98.780263459335629</v>
      </c>
      <c r="R198" s="31">
        <f t="shared" ref="R198" si="1689">AVERAGE(H198,L199)</f>
        <v>0.49</v>
      </c>
      <c r="S198" s="31">
        <f t="shared" ref="S198" si="1690">AVERAGE(I198,M199)</f>
        <v>0.26500000000000001</v>
      </c>
      <c r="T198" s="31">
        <f t="shared" ref="T198" si="1691">AVERAGE(J198,N199)</f>
        <v>0.129</v>
      </c>
      <c r="U198" s="31">
        <f t="shared" ref="U198" si="1692">AVERAGE(K198,O199)</f>
        <v>0.191</v>
      </c>
      <c r="V198" s="17">
        <f>Q198*Q199/'Advanced - Home'!$S$33</f>
        <v>98.388642158884053</v>
      </c>
      <c r="W198" s="17">
        <f t="shared" ref="W198" si="1693">AVERAGE(V198:V199)</f>
        <v>98.38530763622569</v>
      </c>
      <c r="X198" s="17">
        <f t="shared" si="1292"/>
        <v>0</v>
      </c>
      <c r="Y198" s="19">
        <f>ROUND(Regression!$B$17+Regression!$B$18*Games!R198+Regression!$B$19*Games!T198+Regression!$B$20*Games!U198+Regression!$B$21*Games!S198+Regression!$B$22*Games!W198,0)</f>
        <v>103</v>
      </c>
      <c r="Z198" s="19">
        <f t="shared" ref="Z198" si="1694">Y199-Y198</f>
        <v>4</v>
      </c>
      <c r="AA198" s="19">
        <f t="shared" ref="AA198" si="1695">Y198+Y199</f>
        <v>210</v>
      </c>
      <c r="AB198" s="4">
        <f t="shared" ref="AB198" si="1696">D198-Z198</f>
        <v>-4</v>
      </c>
      <c r="AC198" s="4">
        <f t="shared" ref="AC198" si="1697">AA198-E198</f>
        <v>210</v>
      </c>
      <c r="AD198" s="4">
        <f t="shared" si="1297"/>
        <v>103</v>
      </c>
    </row>
    <row r="199" spans="1:30" x14ac:dyDescent="0.3">
      <c r="A199" t="s">
        <v>134</v>
      </c>
      <c r="B199" s="8" t="s">
        <v>63</v>
      </c>
      <c r="C199" t="str">
        <f>VLOOKUP(B199,'Team Lookup'!A:B,2,FALSE)</f>
        <v>Detroit Pistons</v>
      </c>
      <c r="D199" s="9">
        <f t="shared" ref="D199" si="1698">D198*-1</f>
        <v>0</v>
      </c>
      <c r="E199" s="9">
        <f t="shared" ref="E199" si="1699">E198</f>
        <v>0</v>
      </c>
      <c r="F199" t="str">
        <f>B198</f>
        <v>CHO</v>
      </c>
      <c r="G199" t="str">
        <f t="shared" ref="G199" si="1700">C198</f>
        <v>Charlotte Hornets</v>
      </c>
      <c r="H199" s="31">
        <f>VLOOKUP($C199,'Four Factors - Home'!$B:$O,7,FALSE)/100</f>
        <v>0.505</v>
      </c>
      <c r="I199" s="31">
        <f>VLOOKUP($C199,'Four Factors - Home'!$B:$O,8,FALSE)</f>
        <v>0.217</v>
      </c>
      <c r="J199" s="31">
        <f>VLOOKUP($C199,'Four Factors - Home'!$B:$O,9,FALSE)/100</f>
        <v>0.124</v>
      </c>
      <c r="K199" s="31">
        <f>VLOOKUP($C199,'Four Factors - Home'!$B:$O,10,FALSE)/100</f>
        <v>0.24299999999999999</v>
      </c>
      <c r="L199" s="31">
        <f>VLOOKUP($C199,'Four Factors - Home'!$B:$O,11,FALSE)/100</f>
        <v>0.48899999999999999</v>
      </c>
      <c r="M199" s="31">
        <f>VLOOKUP($C199,'Four Factors - Home'!$B:$O,12,FALSE)</f>
        <v>0.27100000000000002</v>
      </c>
      <c r="N199" s="31">
        <f>VLOOKUP($C199,'Four Factors - Home'!$B:$O,13,FALSE)/100</f>
        <v>0.13500000000000001</v>
      </c>
      <c r="O199" s="31">
        <f>VLOOKUP($C199,'Four Factors - Home'!$B:$O,14,FALSE)/100</f>
        <v>0.18899999999999997</v>
      </c>
      <c r="P199" s="17">
        <f>VLOOKUP($C199,'Advanced - Home'!B:T,18,FALSE)</f>
        <v>98.07</v>
      </c>
      <c r="Q199" s="17">
        <f>(P199+'Advanced - Home'!$S$33)/2</f>
        <v>98.46191294387171</v>
      </c>
      <c r="R199" s="31">
        <f t="shared" ref="R199" si="1701">AVERAGE(H199,L198)</f>
        <v>0.51150000000000007</v>
      </c>
      <c r="S199" s="31">
        <f t="shared" ref="S199" si="1702">AVERAGE(I199,M198)</f>
        <v>0.22</v>
      </c>
      <c r="T199" s="31">
        <f t="shared" ref="T199" si="1703">AVERAGE(J199,N198)</f>
        <v>0.1255</v>
      </c>
      <c r="U199" s="31">
        <f t="shared" ref="U199" si="1704">AVERAGE(K199,O198)</f>
        <v>0.22550000000000001</v>
      </c>
      <c r="V199" s="17">
        <f>Q199*Q198/'Advanced - Road'!$S$33</f>
        <v>98.381973113567341</v>
      </c>
      <c r="W199" s="17">
        <f t="shared" ref="W199" si="1705">W198</f>
        <v>98.38530763622569</v>
      </c>
      <c r="X199" s="17">
        <f t="shared" si="1292"/>
        <v>0</v>
      </c>
      <c r="Y199" s="19">
        <f>ROUND(Regression!$B$17+Regression!$B$18*Games!R199+Regression!$B$19*Games!T199+Regression!$B$20*Games!U199+Regression!$B$21*Games!S199+Regression!$B$22*Games!W199,0)</f>
        <v>107</v>
      </c>
      <c r="Z199" s="19">
        <f t="shared" ref="Z199" si="1706">-Z198</f>
        <v>-4</v>
      </c>
      <c r="AA199" s="19">
        <f t="shared" ref="AA199" si="1707">AA198</f>
        <v>210</v>
      </c>
      <c r="AB199" s="4"/>
      <c r="AC199" s="4"/>
      <c r="AD199" s="4">
        <f t="shared" si="1297"/>
        <v>107</v>
      </c>
    </row>
    <row r="200" spans="1:30" x14ac:dyDescent="0.3">
      <c r="A200" s="11" t="s">
        <v>133</v>
      </c>
      <c r="B200" s="10" t="s">
        <v>59</v>
      </c>
      <c r="C200" s="11" t="str">
        <f>VLOOKUP(B200,'Team Lookup'!A:B,2,FALSE)</f>
        <v>Charlotte Hornets</v>
      </c>
      <c r="D200" s="12"/>
      <c r="E200" s="12"/>
      <c r="F200" s="13" t="str">
        <f>B201</f>
        <v>GSW</v>
      </c>
      <c r="G200" s="11" t="str">
        <f t="shared" ref="G200" si="1708">C201</f>
        <v>Golden State Warriors</v>
      </c>
      <c r="H200" s="32">
        <f>VLOOKUP($C200,'Four Factors - Road'!$B:$O,7,FALSE)/100</f>
        <v>0.49099999999999999</v>
      </c>
      <c r="I200" s="32">
        <f>VLOOKUP($C200,'Four Factors - Road'!$B:$O,8,FALSE)</f>
        <v>0.25900000000000001</v>
      </c>
      <c r="J200" s="32">
        <f>VLOOKUP($C200,'Four Factors - Road'!$B:$O,9,FALSE)/100</f>
        <v>0.12300000000000001</v>
      </c>
      <c r="K200" s="32">
        <f>VLOOKUP($C200,'Four Factors - Road'!$B:$O,10,FALSE)/100</f>
        <v>0.193</v>
      </c>
      <c r="L200" s="32">
        <f>VLOOKUP($C200,'Four Factors - Road'!$B:$O,11,FALSE)/100</f>
        <v>0.51800000000000002</v>
      </c>
      <c r="M200" s="32">
        <f>VLOOKUP($C200,'Four Factors - Road'!$B:$O,12,FALSE)</f>
        <v>0.223</v>
      </c>
      <c r="N200" s="32">
        <f>VLOOKUP($C200,'Four Factors - Road'!$B:$O,13,FALSE)/100</f>
        <v>0.127</v>
      </c>
      <c r="O200" s="32">
        <f>VLOOKUP($C200,'Four Factors - Road'!$B:$O,14,FALSE)/100</f>
        <v>0.20800000000000002</v>
      </c>
      <c r="P200" s="21">
        <f>VLOOKUP($C200,'Advanced - Road'!B:T,18,FALSE)</f>
        <v>98.7</v>
      </c>
      <c r="Q200" s="21">
        <f>(P200+'Advanced - Road'!$S$33)/2</f>
        <v>98.780263459335629</v>
      </c>
      <c r="R200" s="32">
        <f t="shared" ref="R200" si="1709">AVERAGE(H200,L201)</f>
        <v>0.48399999999999999</v>
      </c>
      <c r="S200" s="32">
        <f t="shared" ref="S200" si="1710">AVERAGE(I200,M201)</f>
        <v>0.25650000000000001</v>
      </c>
      <c r="T200" s="32">
        <f t="shared" ref="T200" si="1711">AVERAGE(J200,N201)</f>
        <v>0.13250000000000001</v>
      </c>
      <c r="U200" s="32">
        <f t="shared" ref="U200" si="1712">AVERAGE(K200,O201)</f>
        <v>0.214</v>
      </c>
      <c r="V200" s="21">
        <f>Q200*Q201/'Advanced - Home'!$S$33</f>
        <v>100.70691572257901</v>
      </c>
      <c r="W200" s="21">
        <f t="shared" ref="W200" si="1713">AVERAGE(V200:V201)</f>
        <v>100.70350263052933</v>
      </c>
      <c r="X200" s="21">
        <f t="shared" si="1292"/>
        <v>0</v>
      </c>
      <c r="Y200" s="23">
        <f>ROUND(Regression!$B$17+Regression!$B$18*Games!R200+Regression!$B$19*Games!T200+Regression!$B$20*Games!U200+Regression!$B$21*Games!S200+Regression!$B$22*Games!W200,0)</f>
        <v>105</v>
      </c>
      <c r="Z200" s="23">
        <f t="shared" ref="Z200" si="1714">Y201-Y200</f>
        <v>9</v>
      </c>
      <c r="AA200" s="23">
        <f t="shared" ref="AA200" si="1715">Y200+Y201</f>
        <v>219</v>
      </c>
      <c r="AB200" s="22">
        <f t="shared" ref="AB200" si="1716">D200-Z200</f>
        <v>-9</v>
      </c>
      <c r="AC200" s="22">
        <f t="shared" ref="AC200" si="1717">AA200-E200</f>
        <v>219</v>
      </c>
      <c r="AD200" s="22">
        <f t="shared" si="1297"/>
        <v>105</v>
      </c>
    </row>
    <row r="201" spans="1:30" x14ac:dyDescent="0.3">
      <c r="A201" s="11" t="s">
        <v>134</v>
      </c>
      <c r="B201" s="14" t="s">
        <v>55</v>
      </c>
      <c r="C201" s="11" t="str">
        <f>VLOOKUP(B201,'Team Lookup'!A:B,2,FALSE)</f>
        <v>Golden State Warriors</v>
      </c>
      <c r="D201" s="15">
        <f t="shared" ref="D201" si="1718">D200*-1</f>
        <v>0</v>
      </c>
      <c r="E201" s="15">
        <f t="shared" ref="E201" si="1719">E200</f>
        <v>0</v>
      </c>
      <c r="F201" s="11" t="str">
        <f>B200</f>
        <v>CHO</v>
      </c>
      <c r="G201" s="11" t="str">
        <f t="shared" ref="G201" si="1720">C200</f>
        <v>Charlotte Hornets</v>
      </c>
      <c r="H201" s="32">
        <f>VLOOKUP($C201,'Four Factors - Home'!$B:$O,7,FALSE)/100</f>
        <v>0.59099999999999997</v>
      </c>
      <c r="I201" s="32">
        <f>VLOOKUP($C201,'Four Factors - Home'!$B:$O,8,FALSE)</f>
        <v>0.255</v>
      </c>
      <c r="J201" s="32">
        <f>VLOOKUP($C201,'Four Factors - Home'!$B:$O,9,FALSE)/100</f>
        <v>0.14099999999999999</v>
      </c>
      <c r="K201" s="32">
        <f>VLOOKUP($C201,'Four Factors - Home'!$B:$O,10,FALSE)/100</f>
        <v>0.22600000000000001</v>
      </c>
      <c r="L201" s="32">
        <f>VLOOKUP($C201,'Four Factors - Home'!$B:$O,11,FALSE)/100</f>
        <v>0.47700000000000004</v>
      </c>
      <c r="M201" s="32">
        <f>VLOOKUP($C201,'Four Factors - Home'!$B:$O,12,FALSE)</f>
        <v>0.254</v>
      </c>
      <c r="N201" s="32">
        <f>VLOOKUP($C201,'Four Factors - Home'!$B:$O,13,FALSE)/100</f>
        <v>0.14199999999999999</v>
      </c>
      <c r="O201" s="32">
        <f>VLOOKUP($C201,'Four Factors - Home'!$B:$O,14,FALSE)/100</f>
        <v>0.23499999999999999</v>
      </c>
      <c r="P201" s="21">
        <f>VLOOKUP($C201,'Advanced - Home'!B:T,18,FALSE)</f>
        <v>102.71</v>
      </c>
      <c r="Q201" s="21">
        <f>(P201+'Advanced - Home'!$S$33)/2</f>
        <v>100.7819129438717</v>
      </c>
      <c r="R201" s="32">
        <f t="shared" ref="R201" si="1721">AVERAGE(H201,L200)</f>
        <v>0.55449999999999999</v>
      </c>
      <c r="S201" s="32">
        <f t="shared" ref="S201" si="1722">AVERAGE(I201,M200)</f>
        <v>0.23899999999999999</v>
      </c>
      <c r="T201" s="32">
        <f t="shared" ref="T201" si="1723">AVERAGE(J201,N200)</f>
        <v>0.13400000000000001</v>
      </c>
      <c r="U201" s="32">
        <f t="shared" ref="U201" si="1724">AVERAGE(K201,O200)</f>
        <v>0.21700000000000003</v>
      </c>
      <c r="V201" s="21">
        <f>Q201*Q200/'Advanced - Road'!$S$33</f>
        <v>100.70008953847966</v>
      </c>
      <c r="W201" s="21">
        <f t="shared" ref="W201" si="1725">W200</f>
        <v>100.70350263052933</v>
      </c>
      <c r="X201" s="21">
        <f t="shared" si="1292"/>
        <v>0</v>
      </c>
      <c r="Y201" s="23">
        <f>ROUND(Regression!$B$17+Regression!$B$18*Games!R201+Regression!$B$19*Games!T201+Regression!$B$20*Games!U201+Regression!$B$21*Games!S201+Regression!$B$22*Games!W201,0)</f>
        <v>114</v>
      </c>
      <c r="Z201" s="23">
        <f t="shared" ref="Z201" si="1726">-Z200</f>
        <v>-9</v>
      </c>
      <c r="AA201" s="23">
        <f t="shared" ref="AA201" si="1727">AA200</f>
        <v>219</v>
      </c>
      <c r="AB201" s="22"/>
      <c r="AC201" s="22"/>
      <c r="AD201" s="22">
        <f t="shared" si="1297"/>
        <v>114</v>
      </c>
    </row>
    <row r="202" spans="1:30" x14ac:dyDescent="0.3">
      <c r="A202" t="s">
        <v>133</v>
      </c>
      <c r="B202" s="5" t="s">
        <v>59</v>
      </c>
      <c r="C202" t="str">
        <f>VLOOKUP(B202,'Team Lookup'!A:B,2,FALSE)</f>
        <v>Charlotte Hornets</v>
      </c>
      <c r="D202" s="6"/>
      <c r="E202" s="6"/>
      <c r="F202" s="7" t="str">
        <f>B203</f>
        <v>HOU</v>
      </c>
      <c r="G202" t="str">
        <f t="shared" ref="G202" si="1728">C203</f>
        <v>Houston Rockets</v>
      </c>
      <c r="H202" s="31">
        <f>VLOOKUP($C202,'Four Factors - Road'!$B:$O,7,FALSE)/100</f>
        <v>0.49099999999999999</v>
      </c>
      <c r="I202" s="31">
        <f>VLOOKUP($C202,'Four Factors - Road'!$B:$O,8,FALSE)</f>
        <v>0.25900000000000001</v>
      </c>
      <c r="J202" s="31">
        <f>VLOOKUP($C202,'Four Factors - Road'!$B:$O,9,FALSE)/100</f>
        <v>0.12300000000000001</v>
      </c>
      <c r="K202" s="31">
        <f>VLOOKUP($C202,'Four Factors - Road'!$B:$O,10,FALSE)/100</f>
        <v>0.193</v>
      </c>
      <c r="L202" s="31">
        <f>VLOOKUP($C202,'Four Factors - Road'!$B:$O,11,FALSE)/100</f>
        <v>0.51800000000000002</v>
      </c>
      <c r="M202" s="31">
        <f>VLOOKUP($C202,'Four Factors - Road'!$B:$O,12,FALSE)</f>
        <v>0.223</v>
      </c>
      <c r="N202" s="31">
        <f>VLOOKUP($C202,'Four Factors - Road'!$B:$O,13,FALSE)/100</f>
        <v>0.127</v>
      </c>
      <c r="O202" s="31">
        <f>VLOOKUP($C202,'Four Factors - Road'!$B:$O,14,FALSE)/100</f>
        <v>0.20800000000000002</v>
      </c>
      <c r="P202" s="17">
        <f>VLOOKUP($C202,'Advanced - Road'!B:T,18,FALSE)</f>
        <v>98.7</v>
      </c>
      <c r="Q202" s="17">
        <f>(P202+'Advanced - Road'!$S$33)/2</f>
        <v>98.780263459335629</v>
      </c>
      <c r="R202" s="31">
        <f t="shared" ref="R202" si="1729">AVERAGE(H202,L203)</f>
        <v>0.5</v>
      </c>
      <c r="S202" s="31">
        <f t="shared" ref="S202" si="1730">AVERAGE(I202,M203)</f>
        <v>0.2475</v>
      </c>
      <c r="T202" s="31">
        <f t="shared" ref="T202" si="1731">AVERAGE(J202,N203)</f>
        <v>0.13650000000000001</v>
      </c>
      <c r="U202" s="31">
        <f t="shared" ref="U202" si="1732">AVERAGE(K202,O203)</f>
        <v>0.216</v>
      </c>
      <c r="V202" s="17">
        <f>Q202*Q203/'Advanced - Home'!$S$33</f>
        <v>100.55203106638386</v>
      </c>
      <c r="W202" s="17">
        <f t="shared" ref="W202" si="1733">AVERAGE(V202:V203)</f>
        <v>100.54862322358233</v>
      </c>
      <c r="X202" s="17">
        <f t="shared" si="1292"/>
        <v>0</v>
      </c>
      <c r="Y202" s="19">
        <f>ROUND(Regression!$B$17+Regression!$B$18*Games!R202+Regression!$B$19*Games!T202+Regression!$B$20*Games!U202+Regression!$B$21*Games!S202+Regression!$B$22*Games!W202,0)</f>
        <v>106</v>
      </c>
      <c r="Z202" s="19">
        <f t="shared" ref="Z202" si="1734">Y203-Y202</f>
        <v>7</v>
      </c>
      <c r="AA202" s="19">
        <f t="shared" ref="AA202" si="1735">Y202+Y203</f>
        <v>219</v>
      </c>
      <c r="AB202" s="4">
        <f t="shared" ref="AB202" si="1736">D202-Z202</f>
        <v>-7</v>
      </c>
      <c r="AC202" s="4">
        <f t="shared" ref="AC202" si="1737">AA202-E202</f>
        <v>219</v>
      </c>
      <c r="AD202" s="4">
        <f t="shared" si="1297"/>
        <v>106</v>
      </c>
    </row>
    <row r="203" spans="1:30" x14ac:dyDescent="0.3">
      <c r="A203" t="s">
        <v>134</v>
      </c>
      <c r="B203" s="8" t="s">
        <v>64</v>
      </c>
      <c r="C203" t="str">
        <f>VLOOKUP(B203,'Team Lookup'!A:B,2,FALSE)</f>
        <v>Houston Rockets</v>
      </c>
      <c r="D203" s="9">
        <f t="shared" ref="D203" si="1738">D202*-1</f>
        <v>0</v>
      </c>
      <c r="E203" s="9">
        <f t="shared" ref="E203" si="1739">E202</f>
        <v>0</v>
      </c>
      <c r="F203" t="str">
        <f>B202</f>
        <v>CHO</v>
      </c>
      <c r="G203" t="str">
        <f t="shared" ref="G203" si="1740">C202</f>
        <v>Charlotte Hornets</v>
      </c>
      <c r="H203" s="31">
        <f>VLOOKUP($C203,'Four Factors - Home'!$B:$O,7,FALSE)/100</f>
        <v>0.54799999999999993</v>
      </c>
      <c r="I203" s="31">
        <f>VLOOKUP($C203,'Four Factors - Home'!$B:$O,8,FALSE)</f>
        <v>0.30199999999999999</v>
      </c>
      <c r="J203" s="31">
        <f>VLOOKUP($C203,'Four Factors - Home'!$B:$O,9,FALSE)/100</f>
        <v>0.13900000000000001</v>
      </c>
      <c r="K203" s="31">
        <f>VLOOKUP($C203,'Four Factors - Home'!$B:$O,10,FALSE)/100</f>
        <v>0.252</v>
      </c>
      <c r="L203" s="31">
        <f>VLOOKUP($C203,'Four Factors - Home'!$B:$O,11,FALSE)/100</f>
        <v>0.50900000000000001</v>
      </c>
      <c r="M203" s="31">
        <f>VLOOKUP($C203,'Four Factors - Home'!$B:$O,12,FALSE)</f>
        <v>0.23599999999999999</v>
      </c>
      <c r="N203" s="31">
        <f>VLOOKUP($C203,'Four Factors - Home'!$B:$O,13,FALSE)/100</f>
        <v>0.15</v>
      </c>
      <c r="O203" s="31">
        <f>VLOOKUP($C203,'Four Factors - Home'!$B:$O,14,FALSE)/100</f>
        <v>0.23899999999999999</v>
      </c>
      <c r="P203" s="17">
        <f>VLOOKUP($C203,'Advanced - Home'!B:T,18,FALSE)</f>
        <v>102.4</v>
      </c>
      <c r="Q203" s="17">
        <f>(P203+'Advanced - Home'!$S$33)/2</f>
        <v>100.6269129438717</v>
      </c>
      <c r="R203" s="31">
        <f t="shared" ref="R203" si="1741">AVERAGE(H203,L202)</f>
        <v>0.53299999999999992</v>
      </c>
      <c r="S203" s="31">
        <f t="shared" ref="S203" si="1742">AVERAGE(I203,M202)</f>
        <v>0.26250000000000001</v>
      </c>
      <c r="T203" s="31">
        <f t="shared" ref="T203" si="1743">AVERAGE(J203,N202)</f>
        <v>0.13300000000000001</v>
      </c>
      <c r="U203" s="31">
        <f t="shared" ref="U203" si="1744">AVERAGE(K203,O202)</f>
        <v>0.23</v>
      </c>
      <c r="V203" s="17">
        <f>Q203*Q202/'Advanced - Road'!$S$33</f>
        <v>100.54521538078077</v>
      </c>
      <c r="W203" s="17">
        <f t="shared" ref="W203" si="1745">W202</f>
        <v>100.54862322358233</v>
      </c>
      <c r="X203" s="17">
        <f t="shared" si="1292"/>
        <v>0</v>
      </c>
      <c r="Y203" s="19">
        <f>ROUND(Regression!$B$17+Regression!$B$18*Games!R203+Regression!$B$19*Games!T203+Regression!$B$20*Games!U203+Regression!$B$21*Games!S203+Regression!$B$22*Games!W203,0)</f>
        <v>113</v>
      </c>
      <c r="Z203" s="19">
        <f t="shared" ref="Z203" si="1746">-Z202</f>
        <v>-7</v>
      </c>
      <c r="AA203" s="19">
        <f t="shared" ref="AA203" si="1747">AA202</f>
        <v>219</v>
      </c>
      <c r="AB203" s="4"/>
      <c r="AC203" s="4"/>
      <c r="AD203" s="4">
        <f t="shared" si="1297"/>
        <v>113</v>
      </c>
    </row>
    <row r="204" spans="1:30" x14ac:dyDescent="0.3">
      <c r="A204" s="11" t="s">
        <v>133</v>
      </c>
      <c r="B204" s="10" t="s">
        <v>59</v>
      </c>
      <c r="C204" s="11" t="str">
        <f>VLOOKUP(B204,'Team Lookup'!A:B,2,FALSE)</f>
        <v>Charlotte Hornets</v>
      </c>
      <c r="D204" s="12"/>
      <c r="E204" s="12"/>
      <c r="F204" s="13" t="str">
        <f>B205</f>
        <v>IND</v>
      </c>
      <c r="G204" s="11" t="str">
        <f t="shared" ref="G204" si="1748">C205</f>
        <v>Indiana Pacers</v>
      </c>
      <c r="H204" s="32">
        <f>VLOOKUP($C204,'Four Factors - Road'!$B:$O,7,FALSE)/100</f>
        <v>0.49099999999999999</v>
      </c>
      <c r="I204" s="32">
        <f>VLOOKUP($C204,'Four Factors - Road'!$B:$O,8,FALSE)</f>
        <v>0.25900000000000001</v>
      </c>
      <c r="J204" s="32">
        <f>VLOOKUP($C204,'Four Factors - Road'!$B:$O,9,FALSE)/100</f>
        <v>0.12300000000000001</v>
      </c>
      <c r="K204" s="32">
        <f>VLOOKUP($C204,'Four Factors - Road'!$B:$O,10,FALSE)/100</f>
        <v>0.193</v>
      </c>
      <c r="L204" s="32">
        <f>VLOOKUP($C204,'Four Factors - Road'!$B:$O,11,FALSE)/100</f>
        <v>0.51800000000000002</v>
      </c>
      <c r="M204" s="32">
        <f>VLOOKUP($C204,'Four Factors - Road'!$B:$O,12,FALSE)</f>
        <v>0.223</v>
      </c>
      <c r="N204" s="32">
        <f>VLOOKUP($C204,'Four Factors - Road'!$B:$O,13,FALSE)/100</f>
        <v>0.127</v>
      </c>
      <c r="O204" s="32">
        <f>VLOOKUP($C204,'Four Factors - Road'!$B:$O,14,FALSE)/100</f>
        <v>0.20800000000000002</v>
      </c>
      <c r="P204" s="21">
        <f>VLOOKUP($C204,'Advanced - Road'!B:T,18,FALSE)</f>
        <v>98.7</v>
      </c>
      <c r="Q204" s="21">
        <f>(P204+'Advanced - Road'!$S$33)/2</f>
        <v>98.780263459335629</v>
      </c>
      <c r="R204" s="32">
        <f t="shared" ref="R204" si="1749">AVERAGE(H204,L205)</f>
        <v>0.49399999999999999</v>
      </c>
      <c r="S204" s="32">
        <f t="shared" ref="S204" si="1750">AVERAGE(I204,M205)</f>
        <v>0.27</v>
      </c>
      <c r="T204" s="32">
        <f t="shared" ref="T204" si="1751">AVERAGE(J204,N205)</f>
        <v>0.13650000000000001</v>
      </c>
      <c r="U204" s="32">
        <f t="shared" ref="U204" si="1752">AVERAGE(K204,O205)</f>
        <v>0.216</v>
      </c>
      <c r="V204" s="21">
        <f>Q204*Q205/'Advanced - Home'!$S$33</f>
        <v>98.67842635434593</v>
      </c>
      <c r="W204" s="21">
        <f t="shared" ref="W204" si="1753">AVERAGE(V204:V205)</f>
        <v>98.675082010513648</v>
      </c>
      <c r="X204" s="21">
        <f t="shared" si="1292"/>
        <v>0</v>
      </c>
      <c r="Y204" s="23">
        <f>ROUND(Regression!$B$17+Regression!$B$18*Games!R204+Regression!$B$19*Games!T204+Regression!$B$20*Games!U204+Regression!$B$21*Games!S204+Regression!$B$22*Games!W204,0)</f>
        <v>104</v>
      </c>
      <c r="Z204" s="23">
        <f t="shared" ref="Z204" si="1754">Y205-Y204</f>
        <v>3</v>
      </c>
      <c r="AA204" s="23">
        <f t="shared" ref="AA204" si="1755">Y204+Y205</f>
        <v>211</v>
      </c>
      <c r="AB204" s="22">
        <f t="shared" ref="AB204" si="1756">D204-Z204</f>
        <v>-3</v>
      </c>
      <c r="AC204" s="22">
        <f t="shared" ref="AC204" si="1757">AA204-E204</f>
        <v>211</v>
      </c>
      <c r="AD204" s="22">
        <f t="shared" si="1297"/>
        <v>104</v>
      </c>
    </row>
    <row r="205" spans="1:30" x14ac:dyDescent="0.3">
      <c r="A205" s="11" t="s">
        <v>134</v>
      </c>
      <c r="B205" s="14" t="s">
        <v>65</v>
      </c>
      <c r="C205" s="11" t="str">
        <f>VLOOKUP(B205,'Team Lookup'!A:B,2,FALSE)</f>
        <v>Indiana Pacers</v>
      </c>
      <c r="D205" s="15">
        <f t="shared" ref="D205" si="1758">D204*-1</f>
        <v>0</v>
      </c>
      <c r="E205" s="15">
        <f t="shared" ref="E205" si="1759">E204</f>
        <v>0</v>
      </c>
      <c r="F205" s="11" t="str">
        <f>B204</f>
        <v>CHO</v>
      </c>
      <c r="G205" s="11" t="str">
        <f t="shared" ref="G205" si="1760">C204</f>
        <v>Charlotte Hornets</v>
      </c>
      <c r="H205" s="32">
        <f>VLOOKUP($C205,'Four Factors - Home'!$B:$O,7,FALSE)/100</f>
        <v>0.52400000000000002</v>
      </c>
      <c r="I205" s="32">
        <f>VLOOKUP($C205,'Four Factors - Home'!$B:$O,8,FALSE)</f>
        <v>0.251</v>
      </c>
      <c r="J205" s="32">
        <f>VLOOKUP($C205,'Four Factors - Home'!$B:$O,9,FALSE)/100</f>
        <v>0.13200000000000001</v>
      </c>
      <c r="K205" s="32">
        <f>VLOOKUP($C205,'Four Factors - Home'!$B:$O,10,FALSE)/100</f>
        <v>0.19600000000000001</v>
      </c>
      <c r="L205" s="32">
        <f>VLOOKUP($C205,'Four Factors - Home'!$B:$O,11,FALSE)/100</f>
        <v>0.49700000000000005</v>
      </c>
      <c r="M205" s="32">
        <f>VLOOKUP($C205,'Four Factors - Home'!$B:$O,12,FALSE)</f>
        <v>0.28100000000000003</v>
      </c>
      <c r="N205" s="32">
        <f>VLOOKUP($C205,'Four Factors - Home'!$B:$O,13,FALSE)/100</f>
        <v>0.15</v>
      </c>
      <c r="O205" s="32">
        <f>VLOOKUP($C205,'Four Factors - Home'!$B:$O,14,FALSE)/100</f>
        <v>0.23899999999999999</v>
      </c>
      <c r="P205" s="21">
        <f>VLOOKUP($C205,'Advanced - Home'!B:T,18,FALSE)</f>
        <v>98.65</v>
      </c>
      <c r="Q205" s="21">
        <f>(P205+'Advanced - Home'!$S$33)/2</f>
        <v>98.751912943871702</v>
      </c>
      <c r="R205" s="32">
        <f t="shared" ref="R205" si="1761">AVERAGE(H205,L204)</f>
        <v>0.52100000000000002</v>
      </c>
      <c r="S205" s="32">
        <f t="shared" ref="S205" si="1762">AVERAGE(I205,M204)</f>
        <v>0.23699999999999999</v>
      </c>
      <c r="T205" s="32">
        <f t="shared" ref="T205" si="1763">AVERAGE(J205,N204)</f>
        <v>0.1295</v>
      </c>
      <c r="U205" s="32">
        <f t="shared" ref="U205" si="1764">AVERAGE(K205,O204)</f>
        <v>0.20200000000000001</v>
      </c>
      <c r="V205" s="21">
        <f>Q205*Q204/'Advanced - Road'!$S$33</f>
        <v>98.671737666681381</v>
      </c>
      <c r="W205" s="21">
        <f t="shared" ref="W205" si="1765">W204</f>
        <v>98.675082010513648</v>
      </c>
      <c r="X205" s="21">
        <f t="shared" si="1292"/>
        <v>0</v>
      </c>
      <c r="Y205" s="23">
        <f>ROUND(Regression!$B$17+Regression!$B$18*Games!R205+Regression!$B$19*Games!T205+Regression!$B$20*Games!U205+Regression!$B$21*Games!S205+Regression!$B$22*Games!W205,0)</f>
        <v>107</v>
      </c>
      <c r="Z205" s="23">
        <f t="shared" ref="Z205" si="1766">-Z204</f>
        <v>-3</v>
      </c>
      <c r="AA205" s="23">
        <f t="shared" ref="AA205" si="1767">AA204</f>
        <v>211</v>
      </c>
      <c r="AB205" s="22"/>
      <c r="AC205" s="22"/>
      <c r="AD205" s="22">
        <f t="shared" si="1297"/>
        <v>107</v>
      </c>
    </row>
    <row r="206" spans="1:30" x14ac:dyDescent="0.3">
      <c r="A206" t="s">
        <v>133</v>
      </c>
      <c r="B206" s="8" t="s">
        <v>59</v>
      </c>
      <c r="C206" t="str">
        <f>VLOOKUP(B206,'Team Lookup'!A:B,2,FALSE)</f>
        <v>Charlotte Hornets</v>
      </c>
      <c r="D206" s="6"/>
      <c r="E206" s="6"/>
      <c r="F206" s="7" t="str">
        <f>B207</f>
        <v>LAC</v>
      </c>
      <c r="G206" t="str">
        <f t="shared" ref="G206" si="1768">C207</f>
        <v>LA Clippers</v>
      </c>
      <c r="H206" s="31">
        <f>VLOOKUP($C206,'Four Factors - Road'!$B:$O,7,FALSE)/100</f>
        <v>0.49099999999999999</v>
      </c>
      <c r="I206" s="31">
        <f>VLOOKUP($C206,'Four Factors - Road'!$B:$O,8,FALSE)</f>
        <v>0.25900000000000001</v>
      </c>
      <c r="J206" s="31">
        <f>VLOOKUP($C206,'Four Factors - Road'!$B:$O,9,FALSE)/100</f>
        <v>0.12300000000000001</v>
      </c>
      <c r="K206" s="31">
        <f>VLOOKUP($C206,'Four Factors - Road'!$B:$O,10,FALSE)/100</f>
        <v>0.193</v>
      </c>
      <c r="L206" s="31">
        <f>VLOOKUP($C206,'Four Factors - Road'!$B:$O,11,FALSE)/100</f>
        <v>0.51800000000000002</v>
      </c>
      <c r="M206" s="31">
        <f>VLOOKUP($C206,'Four Factors - Road'!$B:$O,12,FALSE)</f>
        <v>0.223</v>
      </c>
      <c r="N206" s="31">
        <f>VLOOKUP($C206,'Four Factors - Road'!$B:$O,13,FALSE)/100</f>
        <v>0.127</v>
      </c>
      <c r="O206" s="31">
        <f>VLOOKUP($C206,'Four Factors - Road'!$B:$O,14,FALSE)/100</f>
        <v>0.20800000000000002</v>
      </c>
      <c r="P206" s="17">
        <f>VLOOKUP($C206,'Advanced - Road'!B:T,18,FALSE)</f>
        <v>98.7</v>
      </c>
      <c r="Q206" s="17">
        <f>(P206+'Advanced - Road'!$S$33)/2</f>
        <v>98.780263459335629</v>
      </c>
      <c r="R206" s="31">
        <f t="shared" ref="R206" si="1769">AVERAGE(H206,L207)</f>
        <v>0.48699999999999999</v>
      </c>
      <c r="S206" s="31">
        <f t="shared" ref="S206" si="1770">AVERAGE(I206,M207)</f>
        <v>0.26650000000000001</v>
      </c>
      <c r="T206" s="31">
        <f t="shared" ref="T206" si="1771">AVERAGE(J206,N207)</f>
        <v>0.13650000000000001</v>
      </c>
      <c r="U206" s="31">
        <f t="shared" ref="U206" si="1772">AVERAGE(K206,O207)</f>
        <v>0.219</v>
      </c>
      <c r="V206" s="17">
        <f>Q206*Q207/'Advanced - Home'!$S$33</f>
        <v>98.638456120489124</v>
      </c>
      <c r="W206" s="17">
        <f t="shared" ref="W206" si="1773">AVERAGE(V206:V207)</f>
        <v>98.635113131301523</v>
      </c>
      <c r="X206" s="17">
        <f t="shared" si="1292"/>
        <v>0</v>
      </c>
      <c r="Y206" s="19">
        <f>ROUND(Regression!$B$17+Regression!$B$18*Games!R206+Regression!$B$19*Games!T206+Regression!$B$20*Games!U206+Regression!$B$21*Games!S206+Regression!$B$22*Games!W206,0)</f>
        <v>103</v>
      </c>
      <c r="Z206" s="19">
        <f t="shared" ref="Z206" si="1774">Y207-Y206</f>
        <v>6</v>
      </c>
      <c r="AA206" s="19">
        <f t="shared" ref="AA206" si="1775">Y206+Y207</f>
        <v>212</v>
      </c>
      <c r="AB206" s="4">
        <f t="shared" ref="AB206" si="1776">D206-Z206</f>
        <v>-6</v>
      </c>
      <c r="AC206" s="4">
        <f t="shared" ref="AC206" si="1777">AA206-E206</f>
        <v>212</v>
      </c>
      <c r="AD206" s="4">
        <f t="shared" si="1297"/>
        <v>103</v>
      </c>
    </row>
    <row r="207" spans="1:30" x14ac:dyDescent="0.3">
      <c r="A207" t="s">
        <v>134</v>
      </c>
      <c r="B207" s="8" t="s">
        <v>66</v>
      </c>
      <c r="C207" t="str">
        <f>VLOOKUP(B207,'Team Lookup'!A:B,2,FALSE)</f>
        <v>LA Clippers</v>
      </c>
      <c r="D207" s="9">
        <f t="shared" ref="D207" si="1778">D206*-1</f>
        <v>0</v>
      </c>
      <c r="E207" s="9">
        <f t="shared" ref="E207" si="1779">E206</f>
        <v>0</v>
      </c>
      <c r="F207" t="str">
        <f>B206</f>
        <v>CHO</v>
      </c>
      <c r="G207" t="str">
        <f t="shared" ref="G207" si="1780">C206</f>
        <v>Charlotte Hornets</v>
      </c>
      <c r="H207" s="31">
        <f>VLOOKUP($C207,'Four Factors - Home'!$B:$O,7,FALSE)/100</f>
        <v>0.54100000000000004</v>
      </c>
      <c r="I207" s="31">
        <f>VLOOKUP($C207,'Four Factors - Home'!$B:$O,8,FALSE)</f>
        <v>0.3</v>
      </c>
      <c r="J207" s="31">
        <f>VLOOKUP($C207,'Four Factors - Home'!$B:$O,9,FALSE)/100</f>
        <v>0.14099999999999999</v>
      </c>
      <c r="K207" s="31">
        <f>VLOOKUP($C207,'Four Factors - Home'!$B:$O,10,FALSE)/100</f>
        <v>0.22</v>
      </c>
      <c r="L207" s="31">
        <f>VLOOKUP($C207,'Four Factors - Home'!$B:$O,11,FALSE)/100</f>
        <v>0.48299999999999998</v>
      </c>
      <c r="M207" s="31">
        <f>VLOOKUP($C207,'Four Factors - Home'!$B:$O,12,FALSE)</f>
        <v>0.27400000000000002</v>
      </c>
      <c r="N207" s="31">
        <f>VLOOKUP($C207,'Four Factors - Home'!$B:$O,13,FALSE)/100</f>
        <v>0.15</v>
      </c>
      <c r="O207" s="31">
        <f>VLOOKUP($C207,'Four Factors - Home'!$B:$O,14,FALSE)/100</f>
        <v>0.245</v>
      </c>
      <c r="P207" s="17">
        <f>VLOOKUP($C207,'Advanced - Home'!B:T,18,FALSE)</f>
        <v>98.57</v>
      </c>
      <c r="Q207" s="17">
        <f>(P207+'Advanced - Home'!$S$33)/2</f>
        <v>98.71191294387171</v>
      </c>
      <c r="R207" s="31">
        <f t="shared" ref="R207" si="1781">AVERAGE(H207,L206)</f>
        <v>0.52950000000000008</v>
      </c>
      <c r="S207" s="31">
        <f t="shared" ref="S207" si="1782">AVERAGE(I207,M206)</f>
        <v>0.26150000000000001</v>
      </c>
      <c r="T207" s="31">
        <f t="shared" ref="T207" si="1783">AVERAGE(J207,N206)</f>
        <v>0.13400000000000001</v>
      </c>
      <c r="U207" s="31">
        <f t="shared" ref="U207" si="1784">AVERAGE(K207,O206)</f>
        <v>0.21400000000000002</v>
      </c>
      <c r="V207" s="17">
        <f>Q207*Q206/'Advanced - Road'!$S$33</f>
        <v>98.631770142113936</v>
      </c>
      <c r="W207" s="17">
        <f t="shared" ref="W207" si="1785">W206</f>
        <v>98.635113131301523</v>
      </c>
      <c r="X207" s="17">
        <f t="shared" si="1292"/>
        <v>0</v>
      </c>
      <c r="Y207" s="19">
        <f>ROUND(Regression!$B$17+Regression!$B$18*Games!R207+Regression!$B$19*Games!T207+Regression!$B$20*Games!U207+Regression!$B$21*Games!S207+Regression!$B$22*Games!W207,0)</f>
        <v>109</v>
      </c>
      <c r="Z207" s="19">
        <f t="shared" ref="Z207" si="1786">-Z206</f>
        <v>-6</v>
      </c>
      <c r="AA207" s="19">
        <f t="shared" ref="AA207" si="1787">AA206</f>
        <v>212</v>
      </c>
      <c r="AB207" s="4"/>
      <c r="AC207" s="4"/>
      <c r="AD207" s="4">
        <f t="shared" si="1297"/>
        <v>109</v>
      </c>
    </row>
    <row r="208" spans="1:30" x14ac:dyDescent="0.3">
      <c r="A208" s="11" t="s">
        <v>133</v>
      </c>
      <c r="B208" s="14" t="s">
        <v>59</v>
      </c>
      <c r="C208" s="11" t="str">
        <f>VLOOKUP(B208,'Team Lookup'!A:B,2,FALSE)</f>
        <v>Charlotte Hornets</v>
      </c>
      <c r="D208" s="12"/>
      <c r="E208" s="12"/>
      <c r="F208" s="13" t="str">
        <f>B209</f>
        <v>LAL</v>
      </c>
      <c r="G208" s="11" t="str">
        <f t="shared" ref="G208" si="1788">C209</f>
        <v>Los Angeles Lakers</v>
      </c>
      <c r="H208" s="32">
        <f>VLOOKUP($C208,'Four Factors - Road'!$B:$O,7,FALSE)/100</f>
        <v>0.49099999999999999</v>
      </c>
      <c r="I208" s="32">
        <f>VLOOKUP($C208,'Four Factors - Road'!$B:$O,8,FALSE)</f>
        <v>0.25900000000000001</v>
      </c>
      <c r="J208" s="32">
        <f>VLOOKUP($C208,'Four Factors - Road'!$B:$O,9,FALSE)/100</f>
        <v>0.12300000000000001</v>
      </c>
      <c r="K208" s="32">
        <f>VLOOKUP($C208,'Four Factors - Road'!$B:$O,10,FALSE)/100</f>
        <v>0.193</v>
      </c>
      <c r="L208" s="32">
        <f>VLOOKUP($C208,'Four Factors - Road'!$B:$O,11,FALSE)/100</f>
        <v>0.51800000000000002</v>
      </c>
      <c r="M208" s="32">
        <f>VLOOKUP($C208,'Four Factors - Road'!$B:$O,12,FALSE)</f>
        <v>0.223</v>
      </c>
      <c r="N208" s="32">
        <f>VLOOKUP($C208,'Four Factors - Road'!$B:$O,13,FALSE)/100</f>
        <v>0.127</v>
      </c>
      <c r="O208" s="32">
        <f>VLOOKUP($C208,'Four Factors - Road'!$B:$O,14,FALSE)/100</f>
        <v>0.20800000000000002</v>
      </c>
      <c r="P208" s="21">
        <f>VLOOKUP($C208,'Advanced - Road'!B:T,18,FALSE)</f>
        <v>98.7</v>
      </c>
      <c r="Q208" s="21">
        <f>(P208+'Advanced - Road'!$S$33)/2</f>
        <v>98.780263459335629</v>
      </c>
      <c r="R208" s="32">
        <f t="shared" ref="R208" si="1789">AVERAGE(H208,L209)</f>
        <v>0.51100000000000001</v>
      </c>
      <c r="S208" s="32">
        <f t="shared" ref="S208" si="1790">AVERAGE(I208,M209)</f>
        <v>0.26300000000000001</v>
      </c>
      <c r="T208" s="32">
        <f t="shared" ref="T208" si="1791">AVERAGE(J208,N209)</f>
        <v>0.13400000000000001</v>
      </c>
      <c r="U208" s="32">
        <f t="shared" ref="U208" si="1792">AVERAGE(K208,O209)</f>
        <v>0.21200000000000002</v>
      </c>
      <c r="V208" s="21">
        <f>Q208*Q209/'Advanced - Home'!$S$33</f>
        <v>99.442857076857422</v>
      </c>
      <c r="W208" s="21">
        <f t="shared" ref="W208" si="1793">AVERAGE(V208:V209)</f>
        <v>99.439486825445698</v>
      </c>
      <c r="X208" s="21">
        <f t="shared" si="1292"/>
        <v>0</v>
      </c>
      <c r="Y208" s="23">
        <f>ROUND(Regression!$B$17+Regression!$B$18*Games!R208+Regression!$B$19*Games!T208+Regression!$B$20*Games!U208+Regression!$B$21*Games!S208+Regression!$B$22*Games!W208,0)</f>
        <v>107</v>
      </c>
      <c r="Z208" s="23">
        <f t="shared" ref="Z208" si="1794">Y209-Y208</f>
        <v>2</v>
      </c>
      <c r="AA208" s="23">
        <f t="shared" ref="AA208" si="1795">Y208+Y209</f>
        <v>216</v>
      </c>
      <c r="AB208" s="22">
        <f t="shared" ref="AB208" si="1796">D208-Z208</f>
        <v>-2</v>
      </c>
      <c r="AC208" s="22">
        <f t="shared" ref="AC208" si="1797">AA208-E208</f>
        <v>216</v>
      </c>
      <c r="AD208" s="22">
        <f t="shared" si="1297"/>
        <v>107</v>
      </c>
    </row>
    <row r="209" spans="1:30" x14ac:dyDescent="0.3">
      <c r="A209" s="11" t="s">
        <v>134</v>
      </c>
      <c r="B209" s="14" t="s">
        <v>67</v>
      </c>
      <c r="C209" s="11" t="str">
        <f>VLOOKUP(B209,'Team Lookup'!A:B,2,FALSE)</f>
        <v>Los Angeles Lakers</v>
      </c>
      <c r="D209" s="15">
        <f t="shared" ref="D209" si="1798">D208*-1</f>
        <v>0</v>
      </c>
      <c r="E209" s="15">
        <f t="shared" ref="E209" si="1799">E208</f>
        <v>0</v>
      </c>
      <c r="F209" s="11" t="str">
        <f>B208</f>
        <v>CHO</v>
      </c>
      <c r="G209" s="11" t="str">
        <f t="shared" ref="G209" si="1800">C208</f>
        <v>Charlotte Hornets</v>
      </c>
      <c r="H209" s="32">
        <f>VLOOKUP($C209,'Four Factors - Home'!$B:$O,7,FALSE)/100</f>
        <v>0.51600000000000001</v>
      </c>
      <c r="I209" s="32">
        <f>VLOOKUP($C209,'Four Factors - Home'!$B:$O,8,FALSE)</f>
        <v>0.27200000000000002</v>
      </c>
      <c r="J209" s="32">
        <f>VLOOKUP($C209,'Four Factors - Home'!$B:$O,9,FALSE)/100</f>
        <v>0.14300000000000002</v>
      </c>
      <c r="K209" s="32">
        <f>VLOOKUP($C209,'Four Factors - Home'!$B:$O,10,FALSE)/100</f>
        <v>0.27300000000000002</v>
      </c>
      <c r="L209" s="32">
        <f>VLOOKUP($C209,'Four Factors - Home'!$B:$O,11,FALSE)/100</f>
        <v>0.53100000000000003</v>
      </c>
      <c r="M209" s="32">
        <f>VLOOKUP($C209,'Four Factors - Home'!$B:$O,12,FALSE)</f>
        <v>0.26700000000000002</v>
      </c>
      <c r="N209" s="32">
        <f>VLOOKUP($C209,'Four Factors - Home'!$B:$O,13,FALSE)/100</f>
        <v>0.14499999999999999</v>
      </c>
      <c r="O209" s="32">
        <f>VLOOKUP($C209,'Four Factors - Home'!$B:$O,14,FALSE)/100</f>
        <v>0.23100000000000001</v>
      </c>
      <c r="P209" s="21">
        <f>VLOOKUP($C209,'Advanced - Home'!B:T,18,FALSE)</f>
        <v>100.18</v>
      </c>
      <c r="Q209" s="21">
        <f>(P209+'Advanced - Home'!$S$33)/2</f>
        <v>99.516912943871716</v>
      </c>
      <c r="R209" s="32">
        <f t="shared" ref="R209" si="1801">AVERAGE(H209,L208)</f>
        <v>0.51700000000000002</v>
      </c>
      <c r="S209" s="32">
        <f t="shared" ref="S209" si="1802">AVERAGE(I209,M208)</f>
        <v>0.2475</v>
      </c>
      <c r="T209" s="32">
        <f t="shared" ref="T209" si="1803">AVERAGE(J209,N208)</f>
        <v>0.13500000000000001</v>
      </c>
      <c r="U209" s="32">
        <f t="shared" ref="U209" si="1804">AVERAGE(K209,O208)</f>
        <v>0.24050000000000002</v>
      </c>
      <c r="V209" s="21">
        <f>Q209*Q208/'Advanced - Road'!$S$33</f>
        <v>99.43611657403396</v>
      </c>
      <c r="W209" s="21">
        <f t="shared" ref="W209" si="1805">W208</f>
        <v>99.439486825445698</v>
      </c>
      <c r="X209" s="21">
        <f t="shared" si="1292"/>
        <v>0</v>
      </c>
      <c r="Y209" s="23">
        <f>ROUND(Regression!$B$17+Regression!$B$18*Games!R209+Regression!$B$19*Games!T209+Regression!$B$20*Games!U209+Regression!$B$21*Games!S209+Regression!$B$22*Games!W209,0)</f>
        <v>109</v>
      </c>
      <c r="Z209" s="23">
        <f t="shared" ref="Z209" si="1806">-Z208</f>
        <v>-2</v>
      </c>
      <c r="AA209" s="23">
        <f t="shared" ref="AA209" si="1807">AA208</f>
        <v>216</v>
      </c>
      <c r="AB209" s="22"/>
      <c r="AC209" s="22"/>
      <c r="AD209" s="22">
        <f t="shared" si="1297"/>
        <v>109</v>
      </c>
    </row>
    <row r="210" spans="1:30" x14ac:dyDescent="0.3">
      <c r="A210" t="s">
        <v>133</v>
      </c>
      <c r="B210" s="8" t="s">
        <v>59</v>
      </c>
      <c r="C210" t="str">
        <f>VLOOKUP(B210,'Team Lookup'!A:B,2,FALSE)</f>
        <v>Charlotte Hornets</v>
      </c>
      <c r="D210" s="6"/>
      <c r="E210" s="6"/>
      <c r="F210" s="7" t="str">
        <f>B211</f>
        <v>MEM</v>
      </c>
      <c r="G210" t="str">
        <f t="shared" ref="G210" si="1808">C211</f>
        <v>Memphis Grizzlies</v>
      </c>
      <c r="H210" s="31">
        <f>VLOOKUP($C210,'Four Factors - Road'!$B:$O,7,FALSE)/100</f>
        <v>0.49099999999999999</v>
      </c>
      <c r="I210" s="31">
        <f>VLOOKUP($C210,'Four Factors - Road'!$B:$O,8,FALSE)</f>
        <v>0.25900000000000001</v>
      </c>
      <c r="J210" s="31">
        <f>VLOOKUP($C210,'Four Factors - Road'!$B:$O,9,FALSE)/100</f>
        <v>0.12300000000000001</v>
      </c>
      <c r="K210" s="31">
        <f>VLOOKUP($C210,'Four Factors - Road'!$B:$O,10,FALSE)/100</f>
        <v>0.193</v>
      </c>
      <c r="L210" s="31">
        <f>VLOOKUP($C210,'Four Factors - Road'!$B:$O,11,FALSE)/100</f>
        <v>0.51800000000000002</v>
      </c>
      <c r="M210" s="31">
        <f>VLOOKUP($C210,'Four Factors - Road'!$B:$O,12,FALSE)</f>
        <v>0.223</v>
      </c>
      <c r="N210" s="31">
        <f>VLOOKUP($C210,'Four Factors - Road'!$B:$O,13,FALSE)/100</f>
        <v>0.127</v>
      </c>
      <c r="O210" s="31">
        <f>VLOOKUP($C210,'Four Factors - Road'!$B:$O,14,FALSE)/100</f>
        <v>0.20800000000000002</v>
      </c>
      <c r="P210" s="17">
        <f>VLOOKUP($C210,'Advanced - Road'!B:T,18,FALSE)</f>
        <v>98.7</v>
      </c>
      <c r="Q210" s="17">
        <f>(P210+'Advanced - Road'!$S$33)/2</f>
        <v>98.780263459335629</v>
      </c>
      <c r="R210" s="31">
        <f t="shared" ref="R210" si="1809">AVERAGE(H210,L211)</f>
        <v>0.48249999999999998</v>
      </c>
      <c r="S210" s="31">
        <f t="shared" ref="S210" si="1810">AVERAGE(I210,M211)</f>
        <v>0.30649999999999999</v>
      </c>
      <c r="T210" s="31">
        <f t="shared" ref="T210" si="1811">AVERAGE(J210,N211)</f>
        <v>0.13750000000000001</v>
      </c>
      <c r="U210" s="31">
        <f t="shared" ref="U210" si="1812">AVERAGE(K210,O211)</f>
        <v>0.20200000000000001</v>
      </c>
      <c r="V210" s="17">
        <f>Q210*Q211/'Advanced - Home'!$S$33</f>
        <v>97.274471890125497</v>
      </c>
      <c r="W210" s="17">
        <f t="shared" ref="W210" si="1813">AVERAGE(V210:V211)</f>
        <v>97.271175128187537</v>
      </c>
      <c r="X210" s="17">
        <f t="shared" si="1292"/>
        <v>0</v>
      </c>
      <c r="Y210" s="19">
        <f>ROUND(Regression!$B$17+Regression!$B$18*Games!R210+Regression!$B$19*Games!T210+Regression!$B$20*Games!U210+Regression!$B$21*Games!S210+Regression!$B$22*Games!W210,0)</f>
        <v>102</v>
      </c>
      <c r="Z210" s="19">
        <f t="shared" ref="Z210" si="1814">Y211-Y210</f>
        <v>1</v>
      </c>
      <c r="AA210" s="19">
        <f t="shared" ref="AA210" si="1815">Y210+Y211</f>
        <v>205</v>
      </c>
      <c r="AB210" s="4">
        <f t="shared" ref="AB210" si="1816">D210-Z210</f>
        <v>-1</v>
      </c>
      <c r="AC210" s="4">
        <f t="shared" ref="AC210" si="1817">AA210-E210</f>
        <v>205</v>
      </c>
      <c r="AD210" s="4">
        <f t="shared" si="1297"/>
        <v>102</v>
      </c>
    </row>
    <row r="211" spans="1:30" x14ac:dyDescent="0.3">
      <c r="A211" t="s">
        <v>134</v>
      </c>
      <c r="B211" s="8" t="s">
        <v>68</v>
      </c>
      <c r="C211" t="str">
        <f>VLOOKUP(B211,'Team Lookup'!A:B,2,FALSE)</f>
        <v>Memphis Grizzlies</v>
      </c>
      <c r="D211" s="9">
        <f t="shared" ref="D211" si="1818">D210*-1</f>
        <v>0</v>
      </c>
      <c r="E211" s="9">
        <f t="shared" ref="E211" si="1819">E210</f>
        <v>0</v>
      </c>
      <c r="F211" t="str">
        <f>B210</f>
        <v>CHO</v>
      </c>
      <c r="G211" t="str">
        <f t="shared" ref="G211" si="1820">C210</f>
        <v>Charlotte Hornets</v>
      </c>
      <c r="H211" s="31">
        <f>VLOOKUP($C211,'Four Factors - Home'!$B:$O,7,FALSE)/100</f>
        <v>0.46299999999999997</v>
      </c>
      <c r="I211" s="31">
        <f>VLOOKUP($C211,'Four Factors - Home'!$B:$O,8,FALSE)</f>
        <v>0.29599999999999999</v>
      </c>
      <c r="J211" s="31">
        <f>VLOOKUP($C211,'Four Factors - Home'!$B:$O,9,FALSE)/100</f>
        <v>0.14400000000000002</v>
      </c>
      <c r="K211" s="31">
        <f>VLOOKUP($C211,'Four Factors - Home'!$B:$O,10,FALSE)/100</f>
        <v>0.27300000000000002</v>
      </c>
      <c r="L211" s="31">
        <f>VLOOKUP($C211,'Four Factors - Home'!$B:$O,11,FALSE)/100</f>
        <v>0.47399999999999998</v>
      </c>
      <c r="M211" s="31">
        <f>VLOOKUP($C211,'Four Factors - Home'!$B:$O,12,FALSE)</f>
        <v>0.35399999999999998</v>
      </c>
      <c r="N211" s="31">
        <f>VLOOKUP($C211,'Four Factors - Home'!$B:$O,13,FALSE)/100</f>
        <v>0.152</v>
      </c>
      <c r="O211" s="31">
        <f>VLOOKUP($C211,'Four Factors - Home'!$B:$O,14,FALSE)/100</f>
        <v>0.21100000000000002</v>
      </c>
      <c r="P211" s="17">
        <f>VLOOKUP($C211,'Advanced - Home'!B:T,18,FALSE)</f>
        <v>95.84</v>
      </c>
      <c r="Q211" s="17">
        <f>(P211+'Advanced - Home'!$S$33)/2</f>
        <v>97.3469129438717</v>
      </c>
      <c r="R211" s="31">
        <f t="shared" ref="R211" si="1821">AVERAGE(H211,L210)</f>
        <v>0.49049999999999999</v>
      </c>
      <c r="S211" s="31">
        <f t="shared" ref="S211" si="1822">AVERAGE(I211,M210)</f>
        <v>0.25950000000000001</v>
      </c>
      <c r="T211" s="31">
        <f t="shared" ref="T211" si="1823">AVERAGE(J211,N210)</f>
        <v>0.13550000000000001</v>
      </c>
      <c r="U211" s="31">
        <f t="shared" ref="U211" si="1824">AVERAGE(K211,O210)</f>
        <v>0.24050000000000002</v>
      </c>
      <c r="V211" s="17">
        <f>Q211*Q210/'Advanced - Road'!$S$33</f>
        <v>97.267878366249562</v>
      </c>
      <c r="W211" s="17">
        <f t="shared" ref="W211" si="1825">W210</f>
        <v>97.271175128187537</v>
      </c>
      <c r="X211" s="17">
        <f t="shared" si="1292"/>
        <v>0</v>
      </c>
      <c r="Y211" s="19">
        <f>ROUND(Regression!$B$17+Regression!$B$18*Games!R211+Regression!$B$19*Games!T211+Regression!$B$20*Games!U211+Regression!$B$21*Games!S211+Regression!$B$22*Games!W211,0)</f>
        <v>103</v>
      </c>
      <c r="Z211" s="19">
        <f t="shared" ref="Z211" si="1826">-Z210</f>
        <v>-1</v>
      </c>
      <c r="AA211" s="19">
        <f t="shared" ref="AA211" si="1827">AA210</f>
        <v>205</v>
      </c>
      <c r="AB211" s="4"/>
      <c r="AC211" s="4"/>
      <c r="AD211" s="4">
        <f t="shared" si="1297"/>
        <v>103</v>
      </c>
    </row>
    <row r="212" spans="1:30" x14ac:dyDescent="0.3">
      <c r="A212" s="11" t="s">
        <v>133</v>
      </c>
      <c r="B212" s="14" t="s">
        <v>59</v>
      </c>
      <c r="C212" s="11" t="str">
        <f>VLOOKUP(B212,'Team Lookup'!A:B,2,FALSE)</f>
        <v>Charlotte Hornets</v>
      </c>
      <c r="D212" s="12"/>
      <c r="E212" s="12"/>
      <c r="F212" s="13" t="str">
        <f>B213</f>
        <v>MIA</v>
      </c>
      <c r="G212" s="11" t="str">
        <f t="shared" ref="G212" si="1828">C213</f>
        <v>Miami Heat</v>
      </c>
      <c r="H212" s="32">
        <f>VLOOKUP($C212,'Four Factors - Road'!$B:$O,7,FALSE)/100</f>
        <v>0.49099999999999999</v>
      </c>
      <c r="I212" s="32">
        <f>VLOOKUP($C212,'Four Factors - Road'!$B:$O,8,FALSE)</f>
        <v>0.25900000000000001</v>
      </c>
      <c r="J212" s="32">
        <f>VLOOKUP($C212,'Four Factors - Road'!$B:$O,9,FALSE)/100</f>
        <v>0.12300000000000001</v>
      </c>
      <c r="K212" s="32">
        <f>VLOOKUP($C212,'Four Factors - Road'!$B:$O,10,FALSE)/100</f>
        <v>0.193</v>
      </c>
      <c r="L212" s="32">
        <f>VLOOKUP($C212,'Four Factors - Road'!$B:$O,11,FALSE)/100</f>
        <v>0.51800000000000002</v>
      </c>
      <c r="M212" s="32">
        <f>VLOOKUP($C212,'Four Factors - Road'!$B:$O,12,FALSE)</f>
        <v>0.223</v>
      </c>
      <c r="N212" s="32">
        <f>VLOOKUP($C212,'Four Factors - Road'!$B:$O,13,FALSE)/100</f>
        <v>0.127</v>
      </c>
      <c r="O212" s="32">
        <f>VLOOKUP($C212,'Four Factors - Road'!$B:$O,14,FALSE)/100</f>
        <v>0.20800000000000002</v>
      </c>
      <c r="P212" s="21">
        <f>VLOOKUP($C212,'Advanced - Road'!B:T,18,FALSE)</f>
        <v>98.7</v>
      </c>
      <c r="Q212" s="21">
        <f>(P212+'Advanced - Road'!$S$33)/2</f>
        <v>98.780263459335629</v>
      </c>
      <c r="R212" s="32">
        <f t="shared" ref="R212" si="1829">AVERAGE(H212,L213)</f>
        <v>0.48949999999999999</v>
      </c>
      <c r="S212" s="32">
        <f t="shared" ref="S212" si="1830">AVERAGE(I212,M213)</f>
        <v>0.26050000000000001</v>
      </c>
      <c r="T212" s="32">
        <f t="shared" ref="T212" si="1831">AVERAGE(J212,N213)</f>
        <v>0.127</v>
      </c>
      <c r="U212" s="32">
        <f t="shared" ref="U212" si="1832">AVERAGE(K212,O213)</f>
        <v>0.20800000000000002</v>
      </c>
      <c r="V212" s="21">
        <f>Q212*Q213/'Advanced - Home'!$S$33</f>
        <v>98.5085528604545</v>
      </c>
      <c r="W212" s="21">
        <f t="shared" ref="W212" si="1833">AVERAGE(V212:V213)</f>
        <v>98.505214273862109</v>
      </c>
      <c r="X212" s="21">
        <f t="shared" si="1292"/>
        <v>0</v>
      </c>
      <c r="Y212" s="23">
        <f>ROUND(Regression!$B$17+Regression!$B$18*Games!R212+Regression!$B$19*Games!T212+Regression!$B$20*Games!U212+Regression!$B$21*Games!S212+Regression!$B$22*Games!W212,0)</f>
        <v>104</v>
      </c>
      <c r="Z212" s="23">
        <f t="shared" ref="Z212" si="1834">Y213-Y212</f>
        <v>4</v>
      </c>
      <c r="AA212" s="23">
        <f t="shared" ref="AA212" si="1835">Y212+Y213</f>
        <v>212</v>
      </c>
      <c r="AB212" s="22">
        <f t="shared" ref="AB212" si="1836">D212-Z212</f>
        <v>-4</v>
      </c>
      <c r="AC212" s="22">
        <f t="shared" ref="AC212" si="1837">AA212-E212</f>
        <v>212</v>
      </c>
      <c r="AD212" s="22">
        <f t="shared" si="1297"/>
        <v>104</v>
      </c>
    </row>
    <row r="213" spans="1:30" x14ac:dyDescent="0.3">
      <c r="A213" s="11" t="s">
        <v>134</v>
      </c>
      <c r="B213" s="14" t="s">
        <v>69</v>
      </c>
      <c r="C213" s="11" t="str">
        <f>VLOOKUP(B213,'Team Lookup'!A:B,2,FALSE)</f>
        <v>Miami Heat</v>
      </c>
      <c r="D213" s="15">
        <f t="shared" ref="D213" si="1838">D212*-1</f>
        <v>0</v>
      </c>
      <c r="E213" s="15">
        <f t="shared" ref="E213" si="1839">E212</f>
        <v>0</v>
      </c>
      <c r="F213" s="11" t="str">
        <f>B212</f>
        <v>CHO</v>
      </c>
      <c r="G213" s="11" t="str">
        <f t="shared" ref="G213" si="1840">C212</f>
        <v>Charlotte Hornets</v>
      </c>
      <c r="H213" s="32">
        <f>VLOOKUP($C213,'Four Factors - Home'!$B:$O,7,FALSE)/100</f>
        <v>0.52500000000000002</v>
      </c>
      <c r="I213" s="32">
        <f>VLOOKUP($C213,'Four Factors - Home'!$B:$O,8,FALSE)</f>
        <v>0.27700000000000002</v>
      </c>
      <c r="J213" s="32">
        <f>VLOOKUP($C213,'Four Factors - Home'!$B:$O,9,FALSE)/100</f>
        <v>0.14000000000000001</v>
      </c>
      <c r="K213" s="32">
        <f>VLOOKUP($C213,'Four Factors - Home'!$B:$O,10,FALSE)/100</f>
        <v>0.217</v>
      </c>
      <c r="L213" s="32">
        <f>VLOOKUP($C213,'Four Factors - Home'!$B:$O,11,FALSE)/100</f>
        <v>0.48799999999999999</v>
      </c>
      <c r="M213" s="32">
        <f>VLOOKUP($C213,'Four Factors - Home'!$B:$O,12,FALSE)</f>
        <v>0.26200000000000001</v>
      </c>
      <c r="N213" s="32">
        <f>VLOOKUP($C213,'Four Factors - Home'!$B:$O,13,FALSE)/100</f>
        <v>0.13100000000000001</v>
      </c>
      <c r="O213" s="32">
        <f>VLOOKUP($C213,'Four Factors - Home'!$B:$O,14,FALSE)/100</f>
        <v>0.223</v>
      </c>
      <c r="P213" s="21">
        <f>VLOOKUP($C213,'Advanced - Home'!B:T,18,FALSE)</f>
        <v>98.31</v>
      </c>
      <c r="Q213" s="21">
        <f>(P213+'Advanced - Home'!$S$33)/2</f>
        <v>98.581912943871714</v>
      </c>
      <c r="R213" s="32">
        <f t="shared" ref="R213" si="1841">AVERAGE(H213,L212)</f>
        <v>0.52150000000000007</v>
      </c>
      <c r="S213" s="32">
        <f t="shared" ref="S213" si="1842">AVERAGE(I213,M212)</f>
        <v>0.25</v>
      </c>
      <c r="T213" s="32">
        <f t="shared" ref="T213" si="1843">AVERAGE(J213,N212)</f>
        <v>0.13350000000000001</v>
      </c>
      <c r="U213" s="32">
        <f t="shared" ref="U213" si="1844">AVERAGE(K213,O212)</f>
        <v>0.21250000000000002</v>
      </c>
      <c r="V213" s="21">
        <f>Q213*Q212/'Advanced - Road'!$S$33</f>
        <v>98.501875687269717</v>
      </c>
      <c r="W213" s="21">
        <f t="shared" ref="W213" si="1845">W212</f>
        <v>98.505214273862109</v>
      </c>
      <c r="X213" s="21">
        <f t="shared" si="1292"/>
        <v>0</v>
      </c>
      <c r="Y213" s="23">
        <f>ROUND(Regression!$B$17+Regression!$B$18*Games!R213+Regression!$B$19*Games!T213+Regression!$B$20*Games!U213+Regression!$B$21*Games!S213+Regression!$B$22*Games!W213,0)</f>
        <v>108</v>
      </c>
      <c r="Z213" s="23">
        <f t="shared" ref="Z213" si="1846">-Z212</f>
        <v>-4</v>
      </c>
      <c r="AA213" s="23">
        <f t="shared" ref="AA213" si="1847">AA212</f>
        <v>212</v>
      </c>
      <c r="AB213" s="22"/>
      <c r="AC213" s="22"/>
      <c r="AD213" s="22">
        <f t="shared" si="1297"/>
        <v>108</v>
      </c>
    </row>
    <row r="214" spans="1:30" x14ac:dyDescent="0.3">
      <c r="A214" t="s">
        <v>133</v>
      </c>
      <c r="B214" s="8" t="s">
        <v>59</v>
      </c>
      <c r="C214" t="str">
        <f>VLOOKUP(B214,'Team Lookup'!A:B,2,FALSE)</f>
        <v>Charlotte Hornets</v>
      </c>
      <c r="D214" s="6"/>
      <c r="E214" s="6"/>
      <c r="F214" s="7" t="str">
        <f>B215</f>
        <v>MIL</v>
      </c>
      <c r="G214" t="str">
        <f t="shared" ref="G214" si="1848">C215</f>
        <v>Milwaukee Bucks</v>
      </c>
      <c r="H214" s="31">
        <f>VLOOKUP($C214,'Four Factors - Road'!$B:$O,7,FALSE)/100</f>
        <v>0.49099999999999999</v>
      </c>
      <c r="I214" s="31">
        <f>VLOOKUP($C214,'Four Factors - Road'!$B:$O,8,FALSE)</f>
        <v>0.25900000000000001</v>
      </c>
      <c r="J214" s="31">
        <f>VLOOKUP($C214,'Four Factors - Road'!$B:$O,9,FALSE)/100</f>
        <v>0.12300000000000001</v>
      </c>
      <c r="K214" s="31">
        <f>VLOOKUP($C214,'Four Factors - Road'!$B:$O,10,FALSE)/100</f>
        <v>0.193</v>
      </c>
      <c r="L214" s="31">
        <f>VLOOKUP($C214,'Four Factors - Road'!$B:$O,11,FALSE)/100</f>
        <v>0.51800000000000002</v>
      </c>
      <c r="M214" s="31">
        <f>VLOOKUP($C214,'Four Factors - Road'!$B:$O,12,FALSE)</f>
        <v>0.223</v>
      </c>
      <c r="N214" s="31">
        <f>VLOOKUP($C214,'Four Factors - Road'!$B:$O,13,FALSE)/100</f>
        <v>0.127</v>
      </c>
      <c r="O214" s="31">
        <f>VLOOKUP($C214,'Four Factors - Road'!$B:$O,14,FALSE)/100</f>
        <v>0.20800000000000002</v>
      </c>
      <c r="P214" s="17">
        <f>VLOOKUP($C214,'Advanced - Road'!B:T,18,FALSE)</f>
        <v>98.7</v>
      </c>
      <c r="Q214" s="17">
        <f>(P214+'Advanced - Road'!$S$33)/2</f>
        <v>98.780263459335629</v>
      </c>
      <c r="R214" s="31">
        <f t="shared" ref="R214" si="1849">AVERAGE(H214,L215)</f>
        <v>0.50600000000000001</v>
      </c>
      <c r="S214" s="31">
        <f t="shared" ref="S214" si="1850">AVERAGE(I214,M215)</f>
        <v>0.28100000000000003</v>
      </c>
      <c r="T214" s="31">
        <f t="shared" ref="T214" si="1851">AVERAGE(J214,N215)</f>
        <v>0.14100000000000001</v>
      </c>
      <c r="U214" s="31">
        <f t="shared" ref="U214" si="1852">AVERAGE(K214,O215)</f>
        <v>0.21249999999999999</v>
      </c>
      <c r="V214" s="17">
        <f>Q214*Q215/'Advanced - Home'!$S$33</f>
        <v>98.718396588202751</v>
      </c>
      <c r="W214" s="17">
        <f t="shared" ref="W214" si="1853">AVERAGE(V214:V215)</f>
        <v>98.715050889725802</v>
      </c>
      <c r="X214" s="17">
        <f t="shared" si="1292"/>
        <v>0</v>
      </c>
      <c r="Y214" s="19">
        <f>ROUND(Regression!$B$17+Regression!$B$18*Games!R214+Regression!$B$19*Games!T214+Regression!$B$20*Games!U214+Regression!$B$21*Games!S214+Regression!$B$22*Games!W214,0)</f>
        <v>106</v>
      </c>
      <c r="Z214" s="19">
        <f t="shared" ref="Z214" si="1854">Y215-Y214</f>
        <v>3</v>
      </c>
      <c r="AA214" s="19">
        <f t="shared" ref="AA214" si="1855">Y214+Y215</f>
        <v>215</v>
      </c>
      <c r="AB214" s="4">
        <f t="shared" ref="AB214" si="1856">D214-Z214</f>
        <v>-3</v>
      </c>
      <c r="AC214" s="4">
        <f t="shared" ref="AC214" si="1857">AA214-E214</f>
        <v>215</v>
      </c>
      <c r="AD214" s="4">
        <f t="shared" si="1297"/>
        <v>106</v>
      </c>
    </row>
    <row r="215" spans="1:30" x14ac:dyDescent="0.3">
      <c r="A215" t="s">
        <v>134</v>
      </c>
      <c r="B215" s="8" t="s">
        <v>70</v>
      </c>
      <c r="C215" t="str">
        <f>VLOOKUP(B215,'Team Lookup'!A:B,2,FALSE)</f>
        <v>Milwaukee Bucks</v>
      </c>
      <c r="D215" s="9">
        <f t="shared" ref="D215" si="1858">D214*-1</f>
        <v>0</v>
      </c>
      <c r="E215" s="9">
        <f t="shared" ref="E215" si="1859">E214</f>
        <v>0</v>
      </c>
      <c r="F215" t="str">
        <f>B214</f>
        <v>CHO</v>
      </c>
      <c r="G215" t="str">
        <f t="shared" ref="G215" si="1860">C214</f>
        <v>Charlotte Hornets</v>
      </c>
      <c r="H215" s="31">
        <f>VLOOKUP($C215,'Four Factors - Home'!$B:$O,7,FALSE)/100</f>
        <v>0.53500000000000003</v>
      </c>
      <c r="I215" s="31">
        <f>VLOOKUP($C215,'Four Factors - Home'!$B:$O,8,FALSE)</f>
        <v>0.307</v>
      </c>
      <c r="J215" s="31">
        <f>VLOOKUP($C215,'Four Factors - Home'!$B:$O,9,FALSE)/100</f>
        <v>0.14199999999999999</v>
      </c>
      <c r="K215" s="31">
        <f>VLOOKUP($C215,'Four Factors - Home'!$B:$O,10,FALSE)/100</f>
        <v>0.21600000000000003</v>
      </c>
      <c r="L215" s="31">
        <f>VLOOKUP($C215,'Four Factors - Home'!$B:$O,11,FALSE)/100</f>
        <v>0.52100000000000002</v>
      </c>
      <c r="M215" s="31">
        <f>VLOOKUP($C215,'Four Factors - Home'!$B:$O,12,FALSE)</f>
        <v>0.30299999999999999</v>
      </c>
      <c r="N215" s="31">
        <f>VLOOKUP($C215,'Four Factors - Home'!$B:$O,13,FALSE)/100</f>
        <v>0.159</v>
      </c>
      <c r="O215" s="31">
        <f>VLOOKUP($C215,'Four Factors - Home'!$B:$O,14,FALSE)/100</f>
        <v>0.23199999999999998</v>
      </c>
      <c r="P215" s="17">
        <f>VLOOKUP($C215,'Advanced - Home'!B:T,18,FALSE)</f>
        <v>98.73</v>
      </c>
      <c r="Q215" s="17">
        <f>(P215+'Advanced - Home'!$S$33)/2</f>
        <v>98.791912943871708</v>
      </c>
      <c r="R215" s="31">
        <f t="shared" ref="R215" si="1861">AVERAGE(H215,L214)</f>
        <v>0.52649999999999997</v>
      </c>
      <c r="S215" s="31">
        <f t="shared" ref="S215" si="1862">AVERAGE(I215,M214)</f>
        <v>0.26500000000000001</v>
      </c>
      <c r="T215" s="31">
        <f t="shared" ref="T215" si="1863">AVERAGE(J215,N214)</f>
        <v>0.13450000000000001</v>
      </c>
      <c r="U215" s="31">
        <f t="shared" ref="U215" si="1864">AVERAGE(K215,O214)</f>
        <v>0.21200000000000002</v>
      </c>
      <c r="V215" s="17">
        <f>Q215*Q214/'Advanced - Road'!$S$33</f>
        <v>98.711705191248853</v>
      </c>
      <c r="W215" s="17">
        <f t="shared" ref="W215" si="1865">W214</f>
        <v>98.715050889725802</v>
      </c>
      <c r="X215" s="17">
        <f t="shared" si="1292"/>
        <v>0</v>
      </c>
      <c r="Y215" s="19">
        <f>ROUND(Regression!$B$17+Regression!$B$18*Games!R215+Regression!$B$19*Games!T215+Regression!$B$20*Games!U215+Regression!$B$21*Games!S215+Regression!$B$22*Games!W215,0)</f>
        <v>109</v>
      </c>
      <c r="Z215" s="19">
        <f t="shared" ref="Z215" si="1866">-Z214</f>
        <v>-3</v>
      </c>
      <c r="AA215" s="19">
        <f t="shared" ref="AA215" si="1867">AA214</f>
        <v>215</v>
      </c>
      <c r="AB215" s="4"/>
      <c r="AC215" s="4"/>
      <c r="AD215" s="4">
        <f t="shared" si="1297"/>
        <v>109</v>
      </c>
    </row>
    <row r="216" spans="1:30" x14ac:dyDescent="0.3">
      <c r="A216" s="11" t="s">
        <v>133</v>
      </c>
      <c r="B216" s="14" t="s">
        <v>59</v>
      </c>
      <c r="C216" s="11" t="str">
        <f>VLOOKUP(B216,'Team Lookup'!A:B,2,FALSE)</f>
        <v>Charlotte Hornets</v>
      </c>
      <c r="D216" s="12"/>
      <c r="E216" s="12"/>
      <c r="F216" s="13" t="str">
        <f>B217</f>
        <v>MIN</v>
      </c>
      <c r="G216" s="11" t="str">
        <f t="shared" ref="G216" si="1868">C217</f>
        <v>Minnesota Timberwolves</v>
      </c>
      <c r="H216" s="32">
        <f>VLOOKUP($C216,'Four Factors - Road'!$B:$O,7,FALSE)/100</f>
        <v>0.49099999999999999</v>
      </c>
      <c r="I216" s="32">
        <f>VLOOKUP($C216,'Four Factors - Road'!$B:$O,8,FALSE)</f>
        <v>0.25900000000000001</v>
      </c>
      <c r="J216" s="32">
        <f>VLOOKUP($C216,'Four Factors - Road'!$B:$O,9,FALSE)/100</f>
        <v>0.12300000000000001</v>
      </c>
      <c r="K216" s="32">
        <f>VLOOKUP($C216,'Four Factors - Road'!$B:$O,10,FALSE)/100</f>
        <v>0.193</v>
      </c>
      <c r="L216" s="32">
        <f>VLOOKUP($C216,'Four Factors - Road'!$B:$O,11,FALSE)/100</f>
        <v>0.51800000000000002</v>
      </c>
      <c r="M216" s="32">
        <f>VLOOKUP($C216,'Four Factors - Road'!$B:$O,12,FALSE)</f>
        <v>0.223</v>
      </c>
      <c r="N216" s="32">
        <f>VLOOKUP($C216,'Four Factors - Road'!$B:$O,13,FALSE)/100</f>
        <v>0.127</v>
      </c>
      <c r="O216" s="32">
        <f>VLOOKUP($C216,'Four Factors - Road'!$B:$O,14,FALSE)/100</f>
        <v>0.20800000000000002</v>
      </c>
      <c r="P216" s="21">
        <f>VLOOKUP($C216,'Advanced - Road'!B:T,18,FALSE)</f>
        <v>98.7</v>
      </c>
      <c r="Q216" s="21">
        <f>(P216+'Advanced - Road'!$S$33)/2</f>
        <v>98.780263459335629</v>
      </c>
      <c r="R216" s="32">
        <f t="shared" ref="R216" si="1869">AVERAGE(H216,L217)</f>
        <v>0.51049999999999995</v>
      </c>
      <c r="S216" s="32">
        <f t="shared" ref="S216" si="1870">AVERAGE(I216,M217)</f>
        <v>0.26600000000000001</v>
      </c>
      <c r="T216" s="32">
        <f t="shared" ref="T216" si="1871">AVERAGE(J216,N217)</f>
        <v>0.13750000000000001</v>
      </c>
      <c r="U216" s="32">
        <f t="shared" ref="U216" si="1872">AVERAGE(K216,O217)</f>
        <v>0.20500000000000002</v>
      </c>
      <c r="V216" s="21">
        <f>Q216*Q217/'Advanced - Home'!$S$33</f>
        <v>97.674174228693587</v>
      </c>
      <c r="W216" s="21">
        <f t="shared" ref="W216" si="1873">AVERAGE(V216:V217)</f>
        <v>97.670863920308847</v>
      </c>
      <c r="X216" s="21">
        <f t="shared" si="1292"/>
        <v>0</v>
      </c>
      <c r="Y216" s="23">
        <f>ROUND(Regression!$B$17+Regression!$B$18*Games!R216+Regression!$B$19*Games!T216+Regression!$B$20*Games!U216+Regression!$B$21*Games!S216+Regression!$B$22*Games!W216,0)</f>
        <v>105</v>
      </c>
      <c r="Z216" s="23">
        <f t="shared" ref="Z216" si="1874">Y217-Y216</f>
        <v>3</v>
      </c>
      <c r="AA216" s="23">
        <f t="shared" ref="AA216" si="1875">Y216+Y217</f>
        <v>213</v>
      </c>
      <c r="AB216" s="22">
        <f t="shared" ref="AB216" si="1876">D216-Z216</f>
        <v>-3</v>
      </c>
      <c r="AC216" s="22">
        <f t="shared" ref="AC216" si="1877">AA216-E216</f>
        <v>213</v>
      </c>
      <c r="AD216" s="22">
        <f t="shared" si="1297"/>
        <v>105</v>
      </c>
    </row>
    <row r="217" spans="1:30" x14ac:dyDescent="0.3">
      <c r="A217" s="11" t="s">
        <v>134</v>
      </c>
      <c r="B217" s="14" t="s">
        <v>34</v>
      </c>
      <c r="C217" s="11" t="str">
        <f>VLOOKUP(B217,'Team Lookup'!A:B,2,FALSE)</f>
        <v>Minnesota Timberwolves</v>
      </c>
      <c r="D217" s="15">
        <f t="shared" ref="D217" si="1878">D216*-1</f>
        <v>0</v>
      </c>
      <c r="E217" s="15">
        <f t="shared" ref="E217" si="1879">E216</f>
        <v>0</v>
      </c>
      <c r="F217" s="11" t="str">
        <f>B216</f>
        <v>CHO</v>
      </c>
      <c r="G217" s="11" t="str">
        <f t="shared" ref="G217" si="1880">C216</f>
        <v>Charlotte Hornets</v>
      </c>
      <c r="H217" s="32">
        <f>VLOOKUP($C217,'Four Factors - Home'!$B:$O,7,FALSE)/100</f>
        <v>0.52400000000000002</v>
      </c>
      <c r="I217" s="32">
        <f>VLOOKUP($C217,'Four Factors - Home'!$B:$O,8,FALSE)</f>
        <v>0.29599999999999999</v>
      </c>
      <c r="J217" s="32">
        <f>VLOOKUP($C217,'Four Factors - Home'!$B:$O,9,FALSE)/100</f>
        <v>0.15</v>
      </c>
      <c r="K217" s="32">
        <f>VLOOKUP($C217,'Four Factors - Home'!$B:$O,10,FALSE)/100</f>
        <v>0.26899999999999996</v>
      </c>
      <c r="L217" s="32">
        <f>VLOOKUP($C217,'Four Factors - Home'!$B:$O,11,FALSE)/100</f>
        <v>0.53</v>
      </c>
      <c r="M217" s="32">
        <f>VLOOKUP($C217,'Four Factors - Home'!$B:$O,12,FALSE)</f>
        <v>0.27300000000000002</v>
      </c>
      <c r="N217" s="32">
        <f>VLOOKUP($C217,'Four Factors - Home'!$B:$O,13,FALSE)/100</f>
        <v>0.152</v>
      </c>
      <c r="O217" s="32">
        <f>VLOOKUP($C217,'Four Factors - Home'!$B:$O,14,FALSE)/100</f>
        <v>0.217</v>
      </c>
      <c r="P217" s="21">
        <f>VLOOKUP($C217,'Advanced - Home'!B:T,18,FALSE)</f>
        <v>96.64</v>
      </c>
      <c r="Q217" s="21">
        <f>(P217+'Advanced - Home'!$S$33)/2</f>
        <v>97.746912943871706</v>
      </c>
      <c r="R217" s="32">
        <f t="shared" ref="R217" si="1881">AVERAGE(H217,L216)</f>
        <v>0.52100000000000002</v>
      </c>
      <c r="S217" s="32">
        <f t="shared" ref="S217" si="1882">AVERAGE(I217,M216)</f>
        <v>0.25950000000000001</v>
      </c>
      <c r="T217" s="32">
        <f t="shared" ref="T217" si="1883">AVERAGE(J217,N216)</f>
        <v>0.13850000000000001</v>
      </c>
      <c r="U217" s="32">
        <f t="shared" ref="U217" si="1884">AVERAGE(K217,O216)</f>
        <v>0.23849999999999999</v>
      </c>
      <c r="V217" s="21">
        <f>Q217*Q216/'Advanced - Road'!$S$33</f>
        <v>97.667553611924106</v>
      </c>
      <c r="W217" s="21">
        <f t="shared" ref="W217" si="1885">W216</f>
        <v>97.670863920308847</v>
      </c>
      <c r="X217" s="21">
        <f t="shared" si="1292"/>
        <v>0</v>
      </c>
      <c r="Y217" s="23">
        <f>ROUND(Regression!$B$17+Regression!$B$18*Games!R217+Regression!$B$19*Games!T217+Regression!$B$20*Games!U217+Regression!$B$21*Games!S217+Regression!$B$22*Games!W217,0)</f>
        <v>108</v>
      </c>
      <c r="Z217" s="23">
        <f t="shared" ref="Z217" si="1886">-Z216</f>
        <v>-3</v>
      </c>
      <c r="AA217" s="23">
        <f t="shared" ref="AA217" si="1887">AA216</f>
        <v>213</v>
      </c>
      <c r="AB217" s="22"/>
      <c r="AC217" s="22"/>
      <c r="AD217" s="22">
        <f t="shared" si="1297"/>
        <v>108</v>
      </c>
    </row>
    <row r="218" spans="1:30" x14ac:dyDescent="0.3">
      <c r="A218" t="s">
        <v>133</v>
      </c>
      <c r="B218" s="8" t="s">
        <v>59</v>
      </c>
      <c r="C218" t="str">
        <f>VLOOKUP(B218,'Team Lookup'!A:B,2,FALSE)</f>
        <v>Charlotte Hornets</v>
      </c>
      <c r="D218" s="6"/>
      <c r="E218" s="6"/>
      <c r="F218" s="7" t="str">
        <f>B219</f>
        <v>NOP</v>
      </c>
      <c r="G218" t="str">
        <f t="shared" ref="G218" si="1888">C219</f>
        <v>New Orleans Pelicans</v>
      </c>
      <c r="H218" s="31">
        <f>VLOOKUP($C218,'Four Factors - Road'!$B:$O,7,FALSE)/100</f>
        <v>0.49099999999999999</v>
      </c>
      <c r="I218" s="31">
        <f>VLOOKUP($C218,'Four Factors - Road'!$B:$O,8,FALSE)</f>
        <v>0.25900000000000001</v>
      </c>
      <c r="J218" s="31">
        <f>VLOOKUP($C218,'Four Factors - Road'!$B:$O,9,FALSE)/100</f>
        <v>0.12300000000000001</v>
      </c>
      <c r="K218" s="31">
        <f>VLOOKUP($C218,'Four Factors - Road'!$B:$O,10,FALSE)/100</f>
        <v>0.193</v>
      </c>
      <c r="L218" s="31">
        <f>VLOOKUP($C218,'Four Factors - Road'!$B:$O,11,FALSE)/100</f>
        <v>0.51800000000000002</v>
      </c>
      <c r="M218" s="31">
        <f>VLOOKUP($C218,'Four Factors - Road'!$B:$O,12,FALSE)</f>
        <v>0.223</v>
      </c>
      <c r="N218" s="31">
        <f>VLOOKUP($C218,'Four Factors - Road'!$B:$O,13,FALSE)/100</f>
        <v>0.127</v>
      </c>
      <c r="O218" s="31">
        <f>VLOOKUP($C218,'Four Factors - Road'!$B:$O,14,FALSE)/100</f>
        <v>0.20800000000000002</v>
      </c>
      <c r="P218" s="17">
        <f>VLOOKUP($C218,'Advanced - Road'!B:T,18,FALSE)</f>
        <v>98.7</v>
      </c>
      <c r="Q218" s="17">
        <f>(P218+'Advanced - Road'!$S$33)/2</f>
        <v>98.780263459335629</v>
      </c>
      <c r="R218" s="31">
        <f t="shared" ref="R218" si="1889">AVERAGE(H218,L219)</f>
        <v>0.5</v>
      </c>
      <c r="S218" s="31">
        <f t="shared" ref="S218" si="1890">AVERAGE(I218,M219)</f>
        <v>0.2505</v>
      </c>
      <c r="T218" s="31">
        <f t="shared" ref="T218" si="1891">AVERAGE(J218,N219)</f>
        <v>0.1285</v>
      </c>
      <c r="U218" s="31">
        <f t="shared" ref="U218" si="1892">AVERAGE(K218,O219)</f>
        <v>0.20750000000000002</v>
      </c>
      <c r="V218" s="17">
        <f>Q218*Q219/'Advanced - Home'!$S$33</f>
        <v>99.887525928514421</v>
      </c>
      <c r="W218" s="17">
        <f t="shared" ref="W218" si="1893">AVERAGE(V218:V219)</f>
        <v>99.884140606680646</v>
      </c>
      <c r="X218" s="17">
        <f t="shared" si="1292"/>
        <v>0</v>
      </c>
      <c r="Y218" s="19">
        <f>ROUND(Regression!$B$17+Regression!$B$18*Games!R218+Regression!$B$19*Games!T218+Regression!$B$20*Games!U218+Regression!$B$21*Games!S218+Regression!$B$22*Games!W218,0)</f>
        <v>106</v>
      </c>
      <c r="Z218" s="19">
        <f t="shared" ref="Z218" si="1894">Y219-Y218</f>
        <v>2</v>
      </c>
      <c r="AA218" s="19">
        <f t="shared" ref="AA218" si="1895">Y218+Y219</f>
        <v>214</v>
      </c>
      <c r="AB218" s="4">
        <f t="shared" ref="AB218" si="1896">D218-Z218</f>
        <v>-2</v>
      </c>
      <c r="AC218" s="4">
        <f t="shared" ref="AC218" si="1897">AA218-E218</f>
        <v>214</v>
      </c>
      <c r="AD218" s="4">
        <f t="shared" si="1297"/>
        <v>106</v>
      </c>
    </row>
    <row r="219" spans="1:30" x14ac:dyDescent="0.3">
      <c r="A219" t="s">
        <v>134</v>
      </c>
      <c r="B219" s="8" t="s">
        <v>71</v>
      </c>
      <c r="C219" t="str">
        <f>VLOOKUP(B219,'Team Lookup'!A:B,2,FALSE)</f>
        <v>New Orleans Pelicans</v>
      </c>
      <c r="D219" s="9">
        <f t="shared" ref="D219" si="1898">D218*-1</f>
        <v>0</v>
      </c>
      <c r="E219" s="9">
        <f t="shared" ref="E219" si="1899">E218</f>
        <v>0</v>
      </c>
      <c r="F219" t="str">
        <f>B218</f>
        <v>CHO</v>
      </c>
      <c r="G219" t="str">
        <f t="shared" ref="G219" si="1900">C218</f>
        <v>Charlotte Hornets</v>
      </c>
      <c r="H219" s="31">
        <f>VLOOKUP($C219,'Four Factors - Home'!$B:$O,7,FALSE)/100</f>
        <v>0.504</v>
      </c>
      <c r="I219" s="31">
        <f>VLOOKUP($C219,'Four Factors - Home'!$B:$O,8,FALSE)</f>
        <v>0.26200000000000001</v>
      </c>
      <c r="J219" s="31">
        <f>VLOOKUP($C219,'Four Factors - Home'!$B:$O,9,FALSE)/100</f>
        <v>0.121</v>
      </c>
      <c r="K219" s="31">
        <f>VLOOKUP($C219,'Four Factors - Home'!$B:$O,10,FALSE)/100</f>
        <v>0.184</v>
      </c>
      <c r="L219" s="31">
        <f>VLOOKUP($C219,'Four Factors - Home'!$B:$O,11,FALSE)/100</f>
        <v>0.50900000000000001</v>
      </c>
      <c r="M219" s="31">
        <f>VLOOKUP($C219,'Four Factors - Home'!$B:$O,12,FALSE)</f>
        <v>0.24199999999999999</v>
      </c>
      <c r="N219" s="31">
        <f>VLOOKUP($C219,'Four Factors - Home'!$B:$O,13,FALSE)/100</f>
        <v>0.13400000000000001</v>
      </c>
      <c r="O219" s="31">
        <f>VLOOKUP($C219,'Four Factors - Home'!$B:$O,14,FALSE)/100</f>
        <v>0.222</v>
      </c>
      <c r="P219" s="17">
        <f>VLOOKUP($C219,'Advanced - Home'!B:T,18,FALSE)</f>
        <v>101.07</v>
      </c>
      <c r="Q219" s="17">
        <f>(P219+'Advanced - Home'!$S$33)/2</f>
        <v>99.96191294387171</v>
      </c>
      <c r="R219" s="31">
        <f t="shared" ref="R219" si="1901">AVERAGE(H219,L218)</f>
        <v>0.51100000000000001</v>
      </c>
      <c r="S219" s="31">
        <f t="shared" ref="S219" si="1902">AVERAGE(I219,M218)</f>
        <v>0.24249999999999999</v>
      </c>
      <c r="T219" s="31">
        <f t="shared" ref="T219" si="1903">AVERAGE(J219,N218)</f>
        <v>0.124</v>
      </c>
      <c r="U219" s="31">
        <f t="shared" ref="U219" si="1904">AVERAGE(K219,O218)</f>
        <v>0.19600000000000001</v>
      </c>
      <c r="V219" s="17">
        <f>Q219*Q218/'Advanced - Road'!$S$33</f>
        <v>99.88075528484687</v>
      </c>
      <c r="W219" s="17">
        <f t="shared" ref="W219" si="1905">W218</f>
        <v>99.884140606680646</v>
      </c>
      <c r="X219" s="17">
        <f t="shared" si="1292"/>
        <v>0</v>
      </c>
      <c r="Y219" s="19">
        <f>ROUND(Regression!$B$17+Regression!$B$18*Games!R219+Regression!$B$19*Games!T219+Regression!$B$20*Games!U219+Regression!$B$21*Games!S219+Regression!$B$22*Games!W219,0)</f>
        <v>108</v>
      </c>
      <c r="Z219" s="19">
        <f t="shared" ref="Z219" si="1906">-Z218</f>
        <v>-2</v>
      </c>
      <c r="AA219" s="19">
        <f t="shared" ref="AA219" si="1907">AA218</f>
        <v>214</v>
      </c>
      <c r="AB219" s="4"/>
      <c r="AC219" s="4"/>
      <c r="AD219" s="4">
        <f t="shared" si="1297"/>
        <v>108</v>
      </c>
    </row>
    <row r="220" spans="1:30" x14ac:dyDescent="0.3">
      <c r="A220" s="11" t="s">
        <v>133</v>
      </c>
      <c r="B220" s="14" t="s">
        <v>59</v>
      </c>
      <c r="C220" s="11" t="str">
        <f>VLOOKUP(B220,'Team Lookup'!A:B,2,FALSE)</f>
        <v>Charlotte Hornets</v>
      </c>
      <c r="D220" s="12"/>
      <c r="E220" s="12"/>
      <c r="F220" s="13" t="str">
        <f>B221</f>
        <v>NYK</v>
      </c>
      <c r="G220" s="11" t="str">
        <f t="shared" ref="G220" si="1908">C221</f>
        <v>New York Knicks</v>
      </c>
      <c r="H220" s="32">
        <f>VLOOKUP($C220,'Four Factors - Road'!$B:$O,7,FALSE)/100</f>
        <v>0.49099999999999999</v>
      </c>
      <c r="I220" s="32">
        <f>VLOOKUP($C220,'Four Factors - Road'!$B:$O,8,FALSE)</f>
        <v>0.25900000000000001</v>
      </c>
      <c r="J220" s="32">
        <f>VLOOKUP($C220,'Four Factors - Road'!$B:$O,9,FALSE)/100</f>
        <v>0.12300000000000001</v>
      </c>
      <c r="K220" s="32">
        <f>VLOOKUP($C220,'Four Factors - Road'!$B:$O,10,FALSE)/100</f>
        <v>0.193</v>
      </c>
      <c r="L220" s="32">
        <f>VLOOKUP($C220,'Four Factors - Road'!$B:$O,11,FALSE)/100</f>
        <v>0.51800000000000002</v>
      </c>
      <c r="M220" s="32">
        <f>VLOOKUP($C220,'Four Factors - Road'!$B:$O,12,FALSE)</f>
        <v>0.223</v>
      </c>
      <c r="N220" s="32">
        <f>VLOOKUP($C220,'Four Factors - Road'!$B:$O,13,FALSE)/100</f>
        <v>0.127</v>
      </c>
      <c r="O220" s="32">
        <f>VLOOKUP($C220,'Four Factors - Road'!$B:$O,14,FALSE)/100</f>
        <v>0.20800000000000002</v>
      </c>
      <c r="P220" s="21">
        <f>VLOOKUP($C220,'Advanced - Road'!B:T,18,FALSE)</f>
        <v>98.7</v>
      </c>
      <c r="Q220" s="21">
        <f>(P220+'Advanced - Road'!$S$33)/2</f>
        <v>98.780263459335629</v>
      </c>
      <c r="R220" s="32">
        <f t="shared" ref="R220" si="1909">AVERAGE(H220,L221)</f>
        <v>0.5</v>
      </c>
      <c r="S220" s="32">
        <f t="shared" ref="S220" si="1910">AVERAGE(I220,M221)</f>
        <v>0.26050000000000001</v>
      </c>
      <c r="T220" s="32">
        <f t="shared" ref="T220" si="1911">AVERAGE(J220,N221)</f>
        <v>0.1265</v>
      </c>
      <c r="U220" s="32">
        <f t="shared" ref="U220" si="1912">AVERAGE(K220,O221)</f>
        <v>0.23150000000000001</v>
      </c>
      <c r="V220" s="21">
        <f>Q220*Q221/'Advanced - Home'!$S$33</f>
        <v>98.578500769703894</v>
      </c>
      <c r="W220" s="21">
        <f t="shared" ref="W220" si="1913">AVERAGE(V220:V221)</f>
        <v>98.575159812483321</v>
      </c>
      <c r="X220" s="21">
        <f t="shared" si="1292"/>
        <v>0</v>
      </c>
      <c r="Y220" s="23">
        <f>ROUND(Regression!$B$17+Regression!$B$18*Games!R220+Regression!$B$19*Games!T220+Regression!$B$20*Games!U220+Regression!$B$21*Games!S220+Regression!$B$22*Games!W220,0)</f>
        <v>107</v>
      </c>
      <c r="Z220" s="23">
        <f t="shared" ref="Z220" si="1914">Y221-Y220</f>
        <v>1</v>
      </c>
      <c r="AA220" s="23">
        <f t="shared" ref="AA220" si="1915">Y220+Y221</f>
        <v>215</v>
      </c>
      <c r="AB220" s="22">
        <f t="shared" ref="AB220" si="1916">D220-Z220</f>
        <v>-1</v>
      </c>
      <c r="AC220" s="22">
        <f t="shared" ref="AC220" si="1917">AA220-E220</f>
        <v>215</v>
      </c>
      <c r="AD220" s="22">
        <f t="shared" si="1297"/>
        <v>107</v>
      </c>
    </row>
    <row r="221" spans="1:30" x14ac:dyDescent="0.3">
      <c r="A221" s="11" t="s">
        <v>134</v>
      </c>
      <c r="B221" s="14" t="s">
        <v>72</v>
      </c>
      <c r="C221" s="11" t="str">
        <f>VLOOKUP(B221,'Team Lookup'!A:B,2,FALSE)</f>
        <v>New York Knicks</v>
      </c>
      <c r="D221" s="15">
        <f t="shared" ref="D221" si="1918">D220*-1</f>
        <v>0</v>
      </c>
      <c r="E221" s="15">
        <f t="shared" ref="E221" si="1919">E220</f>
        <v>0</v>
      </c>
      <c r="F221" s="11" t="str">
        <f>B220</f>
        <v>CHO</v>
      </c>
      <c r="G221" s="11" t="str">
        <f t="shared" ref="G221" si="1920">C220</f>
        <v>Charlotte Hornets</v>
      </c>
      <c r="H221" s="32">
        <f>VLOOKUP($C221,'Four Factors - Home'!$B:$O,7,FALSE)/100</f>
        <v>0.52</v>
      </c>
      <c r="I221" s="32">
        <f>VLOOKUP($C221,'Four Factors - Home'!$B:$O,8,FALSE)</f>
        <v>0.22700000000000001</v>
      </c>
      <c r="J221" s="32">
        <f>VLOOKUP($C221,'Four Factors - Home'!$B:$O,9,FALSE)/100</f>
        <v>0.14300000000000002</v>
      </c>
      <c r="K221" s="32">
        <f>VLOOKUP($C221,'Four Factors - Home'!$B:$O,10,FALSE)/100</f>
        <v>0.27399999999999997</v>
      </c>
      <c r="L221" s="32">
        <f>VLOOKUP($C221,'Four Factors - Home'!$B:$O,11,FALSE)/100</f>
        <v>0.50900000000000001</v>
      </c>
      <c r="M221" s="32">
        <f>VLOOKUP($C221,'Four Factors - Home'!$B:$O,12,FALSE)</f>
        <v>0.26200000000000001</v>
      </c>
      <c r="N221" s="32">
        <f>VLOOKUP($C221,'Four Factors - Home'!$B:$O,13,FALSE)/100</f>
        <v>0.13</v>
      </c>
      <c r="O221" s="32">
        <f>VLOOKUP($C221,'Four Factors - Home'!$B:$O,14,FALSE)/100</f>
        <v>0.27</v>
      </c>
      <c r="P221" s="21">
        <f>VLOOKUP($C221,'Advanced - Home'!B:T,18,FALSE)</f>
        <v>98.45</v>
      </c>
      <c r="Q221" s="21">
        <f>(P221+'Advanced - Home'!$S$33)/2</f>
        <v>98.651912943871707</v>
      </c>
      <c r="R221" s="32">
        <f t="shared" ref="R221" si="1921">AVERAGE(H221,L220)</f>
        <v>0.51900000000000002</v>
      </c>
      <c r="S221" s="32">
        <f t="shared" ref="S221" si="1922">AVERAGE(I221,M220)</f>
        <v>0.22500000000000001</v>
      </c>
      <c r="T221" s="32">
        <f t="shared" ref="T221" si="1923">AVERAGE(J221,N220)</f>
        <v>0.13500000000000001</v>
      </c>
      <c r="U221" s="32">
        <f t="shared" ref="U221" si="1924">AVERAGE(K221,O220)</f>
        <v>0.24099999999999999</v>
      </c>
      <c r="V221" s="21">
        <f>Q221*Q220/'Advanced - Road'!$S$33</f>
        <v>98.571818855262748</v>
      </c>
      <c r="W221" s="21">
        <f t="shared" ref="W221" si="1925">W220</f>
        <v>98.575159812483321</v>
      </c>
      <c r="X221" s="21">
        <f t="shared" si="1292"/>
        <v>0</v>
      </c>
      <c r="Y221" s="23">
        <f>ROUND(Regression!$B$17+Regression!$B$18*Games!R221+Regression!$B$19*Games!T221+Regression!$B$20*Games!U221+Regression!$B$21*Games!S221+Regression!$B$22*Games!W221,0)</f>
        <v>108</v>
      </c>
      <c r="Z221" s="23">
        <f t="shared" ref="Z221" si="1926">-Z220</f>
        <v>-1</v>
      </c>
      <c r="AA221" s="23">
        <f t="shared" ref="AA221" si="1927">AA220</f>
        <v>215</v>
      </c>
      <c r="AB221" s="22"/>
      <c r="AC221" s="22"/>
      <c r="AD221" s="22">
        <f t="shared" si="1297"/>
        <v>108</v>
      </c>
    </row>
    <row r="222" spans="1:30" x14ac:dyDescent="0.3">
      <c r="A222" t="s">
        <v>133</v>
      </c>
      <c r="B222" s="8" t="s">
        <v>59</v>
      </c>
      <c r="C222" t="str">
        <f>VLOOKUP(B222,'Team Lookup'!A:B,2,FALSE)</f>
        <v>Charlotte Hornets</v>
      </c>
      <c r="D222" s="6"/>
      <c r="E222" s="6"/>
      <c r="F222" s="7" t="str">
        <f>B223</f>
        <v>OKC</v>
      </c>
      <c r="G222" t="str">
        <f t="shared" ref="G222" si="1928">C223</f>
        <v>Oklahoma City Thunder</v>
      </c>
      <c r="H222" s="31">
        <f>VLOOKUP($C222,'Four Factors - Road'!$B:$O,7,FALSE)/100</f>
        <v>0.49099999999999999</v>
      </c>
      <c r="I222" s="31">
        <f>VLOOKUP($C222,'Four Factors - Road'!$B:$O,8,FALSE)</f>
        <v>0.25900000000000001</v>
      </c>
      <c r="J222" s="31">
        <f>VLOOKUP($C222,'Four Factors - Road'!$B:$O,9,FALSE)/100</f>
        <v>0.12300000000000001</v>
      </c>
      <c r="K222" s="31">
        <f>VLOOKUP($C222,'Four Factors - Road'!$B:$O,10,FALSE)/100</f>
        <v>0.193</v>
      </c>
      <c r="L222" s="31">
        <f>VLOOKUP($C222,'Four Factors - Road'!$B:$O,11,FALSE)/100</f>
        <v>0.51800000000000002</v>
      </c>
      <c r="M222" s="31">
        <f>VLOOKUP($C222,'Four Factors - Road'!$B:$O,12,FALSE)</f>
        <v>0.223</v>
      </c>
      <c r="N222" s="31">
        <f>VLOOKUP($C222,'Four Factors - Road'!$B:$O,13,FALSE)/100</f>
        <v>0.127</v>
      </c>
      <c r="O222" s="31">
        <f>VLOOKUP($C222,'Four Factors - Road'!$B:$O,14,FALSE)/100</f>
        <v>0.20800000000000002</v>
      </c>
      <c r="P222" s="17">
        <f>VLOOKUP($C222,'Advanced - Road'!B:T,18,FALSE)</f>
        <v>98.7</v>
      </c>
      <c r="Q222" s="17">
        <f>(P222+'Advanced - Road'!$S$33)/2</f>
        <v>98.780263459335629</v>
      </c>
      <c r="R222" s="31">
        <f t="shared" ref="R222" si="1929">AVERAGE(H222,L223)</f>
        <v>0.49349999999999999</v>
      </c>
      <c r="S222" s="31">
        <f t="shared" ref="S222" si="1930">AVERAGE(I222,M223)</f>
        <v>0.26200000000000001</v>
      </c>
      <c r="T222" s="31">
        <f t="shared" ref="T222" si="1931">AVERAGE(J222,N223)</f>
        <v>0.13</v>
      </c>
      <c r="U222" s="31">
        <f t="shared" ref="U222" si="1932">AVERAGE(K222,O223)</f>
        <v>0.20849999999999999</v>
      </c>
      <c r="V222" s="17">
        <f>Q222*Q223/'Advanced - Home'!$S$33</f>
        <v>99.852551973889703</v>
      </c>
      <c r="W222" s="17">
        <f t="shared" ref="W222" si="1933">AVERAGE(V222:V223)</f>
        <v>99.849167837370032</v>
      </c>
      <c r="X222" s="17">
        <f t="shared" ref="X222:X285" si="1934">E222/2-D222/2</f>
        <v>0</v>
      </c>
      <c r="Y222" s="19">
        <f>ROUND(Regression!$B$17+Regression!$B$18*Games!R222+Regression!$B$19*Games!T222+Regression!$B$20*Games!U222+Regression!$B$21*Games!S222+Regression!$B$22*Games!W222,0)</f>
        <v>106</v>
      </c>
      <c r="Z222" s="19">
        <f t="shared" ref="Z222" si="1935">Y223-Y222</f>
        <v>3</v>
      </c>
      <c r="AA222" s="19">
        <f t="shared" ref="AA222" si="1936">Y222+Y223</f>
        <v>215</v>
      </c>
      <c r="AB222" s="4">
        <f t="shared" ref="AB222" si="1937">D222-Z222</f>
        <v>-3</v>
      </c>
      <c r="AC222" s="4">
        <f t="shared" ref="AC222" si="1938">AA222-E222</f>
        <v>215</v>
      </c>
      <c r="AD222" s="4">
        <f t="shared" ref="AD222:AD285" si="1939">Y222-X222</f>
        <v>106</v>
      </c>
    </row>
    <row r="223" spans="1:30" x14ac:dyDescent="0.3">
      <c r="A223" t="s">
        <v>134</v>
      </c>
      <c r="B223" s="8" t="s">
        <v>73</v>
      </c>
      <c r="C223" t="str">
        <f>VLOOKUP(B223,'Team Lookup'!A:B,2,FALSE)</f>
        <v>Oklahoma City Thunder</v>
      </c>
      <c r="D223" s="9">
        <f t="shared" ref="D223" si="1940">D222*-1</f>
        <v>0</v>
      </c>
      <c r="E223" s="9">
        <f t="shared" ref="E223" si="1941">E222</f>
        <v>0</v>
      </c>
      <c r="F223" t="str">
        <f>B222</f>
        <v>CHO</v>
      </c>
      <c r="G223" t="str">
        <f t="shared" ref="G223" si="1942">C222</f>
        <v>Charlotte Hornets</v>
      </c>
      <c r="H223" s="31">
        <f>VLOOKUP($C223,'Four Factors - Home'!$B:$O,7,FALSE)/100</f>
        <v>0.51700000000000002</v>
      </c>
      <c r="I223" s="31">
        <f>VLOOKUP($C223,'Four Factors - Home'!$B:$O,8,FALSE)</f>
        <v>0.29799999999999999</v>
      </c>
      <c r="J223" s="31">
        <f>VLOOKUP($C223,'Four Factors - Home'!$B:$O,9,FALSE)/100</f>
        <v>0.14800000000000002</v>
      </c>
      <c r="K223" s="31">
        <f>VLOOKUP($C223,'Four Factors - Home'!$B:$O,10,FALSE)/100</f>
        <v>0.26600000000000001</v>
      </c>
      <c r="L223" s="31">
        <f>VLOOKUP($C223,'Four Factors - Home'!$B:$O,11,FALSE)/100</f>
        <v>0.496</v>
      </c>
      <c r="M223" s="31">
        <f>VLOOKUP($C223,'Four Factors - Home'!$B:$O,12,FALSE)</f>
        <v>0.26500000000000001</v>
      </c>
      <c r="N223" s="31">
        <f>VLOOKUP($C223,'Four Factors - Home'!$B:$O,13,FALSE)/100</f>
        <v>0.13699999999999998</v>
      </c>
      <c r="O223" s="31">
        <f>VLOOKUP($C223,'Four Factors - Home'!$B:$O,14,FALSE)/100</f>
        <v>0.22399999999999998</v>
      </c>
      <c r="P223" s="17">
        <f>VLOOKUP($C223,'Advanced - Home'!B:T,18,FALSE)</f>
        <v>101</v>
      </c>
      <c r="Q223" s="17">
        <f>(P223+'Advanced - Home'!$S$33)/2</f>
        <v>99.926912943871713</v>
      </c>
      <c r="R223" s="31">
        <f t="shared" ref="R223" si="1943">AVERAGE(H223,L222)</f>
        <v>0.51750000000000007</v>
      </c>
      <c r="S223" s="31">
        <f t="shared" ref="S223" si="1944">AVERAGE(I223,M222)</f>
        <v>0.26050000000000001</v>
      </c>
      <c r="T223" s="31">
        <f t="shared" ref="T223" si="1945">AVERAGE(J223,N222)</f>
        <v>0.13750000000000001</v>
      </c>
      <c r="U223" s="31">
        <f t="shared" ref="U223" si="1946">AVERAGE(K223,O222)</f>
        <v>0.23700000000000002</v>
      </c>
      <c r="V223" s="17">
        <f>Q223*Q222/'Advanced - Road'!$S$33</f>
        <v>99.845783700850347</v>
      </c>
      <c r="W223" s="17">
        <f t="shared" ref="W223" si="1947">W222</f>
        <v>99.849167837370032</v>
      </c>
      <c r="X223" s="17">
        <f t="shared" si="1934"/>
        <v>0</v>
      </c>
      <c r="Y223" s="19">
        <f>ROUND(Regression!$B$17+Regression!$B$18*Games!R223+Regression!$B$19*Games!T223+Regression!$B$20*Games!U223+Regression!$B$21*Games!S223+Regression!$B$22*Games!W223,0)</f>
        <v>109</v>
      </c>
      <c r="Z223" s="19">
        <f t="shared" ref="Z223" si="1948">-Z222</f>
        <v>-3</v>
      </c>
      <c r="AA223" s="19">
        <f t="shared" ref="AA223" si="1949">AA222</f>
        <v>215</v>
      </c>
      <c r="AB223" s="4"/>
      <c r="AC223" s="4"/>
      <c r="AD223" s="4">
        <f t="shared" si="1939"/>
        <v>109</v>
      </c>
    </row>
    <row r="224" spans="1:30" x14ac:dyDescent="0.3">
      <c r="A224" s="11" t="s">
        <v>133</v>
      </c>
      <c r="B224" s="14" t="s">
        <v>59</v>
      </c>
      <c r="C224" s="11" t="str">
        <f>VLOOKUP(B224,'Team Lookup'!A:B,2,FALSE)</f>
        <v>Charlotte Hornets</v>
      </c>
      <c r="D224" s="12"/>
      <c r="E224" s="12"/>
      <c r="F224" s="13" t="str">
        <f>B225</f>
        <v>ORL</v>
      </c>
      <c r="G224" s="11" t="str">
        <f t="shared" ref="G224" si="1950">C225</f>
        <v>Orlando Magic</v>
      </c>
      <c r="H224" s="32">
        <f>VLOOKUP($C224,'Four Factors - Road'!$B:$O,7,FALSE)/100</f>
        <v>0.49099999999999999</v>
      </c>
      <c r="I224" s="32">
        <f>VLOOKUP($C224,'Four Factors - Road'!$B:$O,8,FALSE)</f>
        <v>0.25900000000000001</v>
      </c>
      <c r="J224" s="32">
        <f>VLOOKUP($C224,'Four Factors - Road'!$B:$O,9,FALSE)/100</f>
        <v>0.12300000000000001</v>
      </c>
      <c r="K224" s="32">
        <f>VLOOKUP($C224,'Four Factors - Road'!$B:$O,10,FALSE)/100</f>
        <v>0.193</v>
      </c>
      <c r="L224" s="32">
        <f>VLOOKUP($C224,'Four Factors - Road'!$B:$O,11,FALSE)/100</f>
        <v>0.51800000000000002</v>
      </c>
      <c r="M224" s="32">
        <f>VLOOKUP($C224,'Four Factors - Road'!$B:$O,12,FALSE)</f>
        <v>0.223</v>
      </c>
      <c r="N224" s="32">
        <f>VLOOKUP($C224,'Four Factors - Road'!$B:$O,13,FALSE)/100</f>
        <v>0.127</v>
      </c>
      <c r="O224" s="32">
        <f>VLOOKUP($C224,'Four Factors - Road'!$B:$O,14,FALSE)/100</f>
        <v>0.20800000000000002</v>
      </c>
      <c r="P224" s="21">
        <f>VLOOKUP($C224,'Advanced - Road'!B:T,18,FALSE)</f>
        <v>98.7</v>
      </c>
      <c r="Q224" s="21">
        <f>(P224+'Advanced - Road'!$S$33)/2</f>
        <v>98.780263459335629</v>
      </c>
      <c r="R224" s="32">
        <f t="shared" ref="R224" si="1951">AVERAGE(H224,L225)</f>
        <v>0.502</v>
      </c>
      <c r="S224" s="32">
        <f t="shared" ref="S224" si="1952">AVERAGE(I224,M225)</f>
        <v>0.26400000000000001</v>
      </c>
      <c r="T224" s="32">
        <f t="shared" ref="T224" si="1953">AVERAGE(J224,N225)</f>
        <v>0.13250000000000001</v>
      </c>
      <c r="U224" s="32">
        <f t="shared" ref="U224" si="1954">AVERAGE(K224,O225)</f>
        <v>0.20900000000000002</v>
      </c>
      <c r="V224" s="21">
        <f>Q224*Q225/'Advanced - Home'!$S$33</f>
        <v>98.128835638814792</v>
      </c>
      <c r="W224" s="21">
        <f t="shared" ref="W224" si="1955">AVERAGE(V224:V225)</f>
        <v>98.125509921346833</v>
      </c>
      <c r="X224" s="21">
        <f t="shared" si="1934"/>
        <v>0</v>
      </c>
      <c r="Y224" s="23">
        <f>ROUND(Regression!$B$17+Regression!$B$18*Games!R224+Regression!$B$19*Games!T224+Regression!$B$20*Games!U224+Regression!$B$21*Games!S224+Regression!$B$22*Games!W224,0)</f>
        <v>105</v>
      </c>
      <c r="Z224" s="23">
        <f t="shared" ref="Z224" si="1956">Y225-Y224</f>
        <v>-1</v>
      </c>
      <c r="AA224" s="23">
        <f t="shared" ref="AA224" si="1957">Y224+Y225</f>
        <v>209</v>
      </c>
      <c r="AB224" s="22">
        <f t="shared" ref="AB224" si="1958">D224-Z224</f>
        <v>1</v>
      </c>
      <c r="AC224" s="22">
        <f t="shared" ref="AC224" si="1959">AA224-E224</f>
        <v>209</v>
      </c>
      <c r="AD224" s="22">
        <f t="shared" si="1939"/>
        <v>105</v>
      </c>
    </row>
    <row r="225" spans="1:30" x14ac:dyDescent="0.3">
      <c r="A225" s="11" t="s">
        <v>134</v>
      </c>
      <c r="B225" s="14" t="s">
        <v>74</v>
      </c>
      <c r="C225" s="11" t="str">
        <f>VLOOKUP(B225,'Team Lookup'!A:B,2,FALSE)</f>
        <v>Orlando Magic</v>
      </c>
      <c r="D225" s="15">
        <f t="shared" ref="D225" si="1960">D224*-1</f>
        <v>0</v>
      </c>
      <c r="E225" s="15">
        <f t="shared" ref="E225" si="1961">E224</f>
        <v>0</v>
      </c>
      <c r="F225" s="11" t="str">
        <f>B224</f>
        <v>CHO</v>
      </c>
      <c r="G225" s="11" t="str">
        <f t="shared" ref="G225" si="1962">C224</f>
        <v>Charlotte Hornets</v>
      </c>
      <c r="H225" s="32">
        <f>VLOOKUP($C225,'Four Factors - Home'!$B:$O,7,FALSE)/100</f>
        <v>0.47799999999999998</v>
      </c>
      <c r="I225" s="32">
        <f>VLOOKUP($C225,'Four Factors - Home'!$B:$O,8,FALSE)</f>
        <v>0.26</v>
      </c>
      <c r="J225" s="32">
        <f>VLOOKUP($C225,'Four Factors - Home'!$B:$O,9,FALSE)/100</f>
        <v>0.13500000000000001</v>
      </c>
      <c r="K225" s="32">
        <f>VLOOKUP($C225,'Four Factors - Home'!$B:$O,10,FALSE)/100</f>
        <v>0.23</v>
      </c>
      <c r="L225" s="32">
        <f>VLOOKUP($C225,'Four Factors - Home'!$B:$O,11,FALSE)/100</f>
        <v>0.51300000000000001</v>
      </c>
      <c r="M225" s="32">
        <f>VLOOKUP($C225,'Four Factors - Home'!$B:$O,12,FALSE)</f>
        <v>0.26900000000000002</v>
      </c>
      <c r="N225" s="32">
        <f>VLOOKUP($C225,'Four Factors - Home'!$B:$O,13,FALSE)/100</f>
        <v>0.14199999999999999</v>
      </c>
      <c r="O225" s="32">
        <f>VLOOKUP($C225,'Four Factors - Home'!$B:$O,14,FALSE)/100</f>
        <v>0.22500000000000001</v>
      </c>
      <c r="P225" s="21">
        <f>VLOOKUP($C225,'Advanced - Home'!B:T,18,FALSE)</f>
        <v>97.55</v>
      </c>
      <c r="Q225" s="21">
        <f>(P225+'Advanced - Home'!$S$33)/2</f>
        <v>98.201912943871704</v>
      </c>
      <c r="R225" s="32">
        <f t="shared" ref="R225" si="1963">AVERAGE(H225,L224)</f>
        <v>0.498</v>
      </c>
      <c r="S225" s="32">
        <f t="shared" ref="S225" si="1964">AVERAGE(I225,M224)</f>
        <v>0.24149999999999999</v>
      </c>
      <c r="T225" s="32">
        <f t="shared" ref="T225" si="1965">AVERAGE(J225,N224)</f>
        <v>0.13100000000000001</v>
      </c>
      <c r="U225" s="32">
        <f t="shared" ref="U225" si="1966">AVERAGE(K225,O224)</f>
        <v>0.21900000000000003</v>
      </c>
      <c r="V225" s="21">
        <f>Q225*Q224/'Advanced - Road'!$S$33</f>
        <v>98.122184203878888</v>
      </c>
      <c r="W225" s="21">
        <f t="shared" ref="W225" si="1967">W224</f>
        <v>98.125509921346833</v>
      </c>
      <c r="X225" s="21">
        <f t="shared" si="1934"/>
        <v>0</v>
      </c>
      <c r="Y225" s="23">
        <f>ROUND(Regression!$B$17+Regression!$B$18*Games!R225+Regression!$B$19*Games!T225+Regression!$B$20*Games!U225+Regression!$B$21*Games!S225+Regression!$B$22*Games!W225,0)</f>
        <v>104</v>
      </c>
      <c r="Z225" s="23">
        <f t="shared" ref="Z225" si="1968">-Z224</f>
        <v>1</v>
      </c>
      <c r="AA225" s="23">
        <f t="shared" ref="AA225" si="1969">AA224</f>
        <v>209</v>
      </c>
      <c r="AB225" s="22"/>
      <c r="AC225" s="22"/>
      <c r="AD225" s="22">
        <f t="shared" si="1939"/>
        <v>104</v>
      </c>
    </row>
    <row r="226" spans="1:30" x14ac:dyDescent="0.3">
      <c r="A226" t="s">
        <v>133</v>
      </c>
      <c r="B226" s="5" t="s">
        <v>59</v>
      </c>
      <c r="C226" t="str">
        <f>VLOOKUP(B226,'Team Lookup'!A:B,2,FALSE)</f>
        <v>Charlotte Hornets</v>
      </c>
      <c r="D226" s="6"/>
      <c r="E226" s="6"/>
      <c r="F226" s="7" t="str">
        <f>B227</f>
        <v>PHI</v>
      </c>
      <c r="G226" t="str">
        <f t="shared" ref="G226" si="1970">C227</f>
        <v>Philadelphia 76ers</v>
      </c>
      <c r="H226" s="31">
        <f>VLOOKUP($C226,'Four Factors - Road'!$B:$O,7,FALSE)/100</f>
        <v>0.49099999999999999</v>
      </c>
      <c r="I226" s="31">
        <f>VLOOKUP($C226,'Four Factors - Road'!$B:$O,8,FALSE)</f>
        <v>0.25900000000000001</v>
      </c>
      <c r="J226" s="31">
        <f>VLOOKUP($C226,'Four Factors - Road'!$B:$O,9,FALSE)/100</f>
        <v>0.12300000000000001</v>
      </c>
      <c r="K226" s="31">
        <f>VLOOKUP($C226,'Four Factors - Road'!$B:$O,10,FALSE)/100</f>
        <v>0.193</v>
      </c>
      <c r="L226" s="31">
        <f>VLOOKUP($C226,'Four Factors - Road'!$B:$O,11,FALSE)/100</f>
        <v>0.51800000000000002</v>
      </c>
      <c r="M226" s="31">
        <f>VLOOKUP($C226,'Four Factors - Road'!$B:$O,12,FALSE)</f>
        <v>0.223</v>
      </c>
      <c r="N226" s="31">
        <f>VLOOKUP($C226,'Four Factors - Road'!$B:$O,13,FALSE)/100</f>
        <v>0.127</v>
      </c>
      <c r="O226" s="31">
        <f>VLOOKUP($C226,'Four Factors - Road'!$B:$O,14,FALSE)/100</f>
        <v>0.20800000000000002</v>
      </c>
      <c r="P226" s="17">
        <f>VLOOKUP($C226,'Advanced - Road'!B:T,18,FALSE)</f>
        <v>98.7</v>
      </c>
      <c r="Q226" s="17">
        <f>(P226+'Advanced - Road'!$S$33)/2</f>
        <v>98.780263459335629</v>
      </c>
      <c r="R226" s="31">
        <f t="shared" ref="R226" si="1971">AVERAGE(H226,L227)</f>
        <v>0.49249999999999999</v>
      </c>
      <c r="S226" s="31">
        <f t="shared" ref="S226" si="1972">AVERAGE(I226,M227)</f>
        <v>0.28549999999999998</v>
      </c>
      <c r="T226" s="31">
        <f t="shared" ref="T226" si="1973">AVERAGE(J226,N227)</f>
        <v>0.13450000000000001</v>
      </c>
      <c r="U226" s="31">
        <f t="shared" ref="U226" si="1974">AVERAGE(K226,O227)</f>
        <v>0.214</v>
      </c>
      <c r="V226" s="17">
        <f>Q226*Q227/'Advanced - Home'!$S$33</f>
        <v>99.567764057659943</v>
      </c>
      <c r="W226" s="17">
        <f t="shared" ref="W226" si="1975">AVERAGE(V226:V227)</f>
        <v>99.564389572983586</v>
      </c>
      <c r="X226" s="17">
        <f t="shared" si="1934"/>
        <v>0</v>
      </c>
      <c r="Y226" s="19">
        <f>ROUND(Regression!$B$17+Regression!$B$18*Games!R226+Regression!$B$19*Games!T226+Regression!$B$20*Games!U226+Regression!$B$21*Games!S226+Regression!$B$22*Games!W226,0)</f>
        <v>106</v>
      </c>
      <c r="Z226" s="19">
        <f t="shared" ref="Z226" si="1976">Y227-Y226</f>
        <v>-1</v>
      </c>
      <c r="AA226" s="19">
        <f t="shared" ref="AA226" si="1977">Y226+Y227</f>
        <v>211</v>
      </c>
      <c r="AB226" s="4">
        <f t="shared" ref="AB226" si="1978">D226-Z226</f>
        <v>1</v>
      </c>
      <c r="AC226" s="4">
        <f t="shared" ref="AC226" si="1979">AA226-E226</f>
        <v>211</v>
      </c>
      <c r="AD226" s="4">
        <f t="shared" si="1939"/>
        <v>106</v>
      </c>
    </row>
    <row r="227" spans="1:30" x14ac:dyDescent="0.3">
      <c r="A227" t="s">
        <v>134</v>
      </c>
      <c r="B227" s="8" t="s">
        <v>75</v>
      </c>
      <c r="C227" t="str">
        <f>VLOOKUP(B227,'Team Lookup'!A:B,2,FALSE)</f>
        <v>Philadelphia 76ers</v>
      </c>
      <c r="D227" s="9">
        <f t="shared" ref="D227" si="1980">D226*-1</f>
        <v>0</v>
      </c>
      <c r="E227" s="9">
        <f t="shared" ref="E227" si="1981">E226</f>
        <v>0</v>
      </c>
      <c r="F227" t="str">
        <f>B226</f>
        <v>CHO</v>
      </c>
      <c r="G227" t="str">
        <f t="shared" ref="G227" si="1982">C226</f>
        <v>Charlotte Hornets</v>
      </c>
      <c r="H227" s="31">
        <f>VLOOKUP($C227,'Four Factors - Home'!$B:$O,7,FALSE)/100</f>
        <v>0.504</v>
      </c>
      <c r="I227" s="31">
        <f>VLOOKUP($C227,'Four Factors - Home'!$B:$O,8,FALSE)</f>
        <v>0.27</v>
      </c>
      <c r="J227" s="31">
        <f>VLOOKUP($C227,'Four Factors - Home'!$B:$O,9,FALSE)/100</f>
        <v>0.16300000000000001</v>
      </c>
      <c r="K227" s="31">
        <f>VLOOKUP($C227,'Four Factors - Home'!$B:$O,10,FALSE)/100</f>
        <v>0.21199999999999999</v>
      </c>
      <c r="L227" s="31">
        <f>VLOOKUP($C227,'Four Factors - Home'!$B:$O,11,FALSE)/100</f>
        <v>0.49399999999999999</v>
      </c>
      <c r="M227" s="31">
        <f>VLOOKUP($C227,'Four Factors - Home'!$B:$O,12,FALSE)</f>
        <v>0.312</v>
      </c>
      <c r="N227" s="31">
        <f>VLOOKUP($C227,'Four Factors - Home'!$B:$O,13,FALSE)/100</f>
        <v>0.14599999999999999</v>
      </c>
      <c r="O227" s="31">
        <f>VLOOKUP($C227,'Four Factors - Home'!$B:$O,14,FALSE)/100</f>
        <v>0.23499999999999999</v>
      </c>
      <c r="P227" s="17">
        <f>VLOOKUP($C227,'Advanced - Home'!B:T,18,FALSE)</f>
        <v>100.43</v>
      </c>
      <c r="Q227" s="17">
        <f>(P227+'Advanced - Home'!$S$33)/2</f>
        <v>99.641912943871716</v>
      </c>
      <c r="R227" s="31">
        <f t="shared" ref="R227" si="1983">AVERAGE(H227,L226)</f>
        <v>0.51100000000000001</v>
      </c>
      <c r="S227" s="31">
        <f t="shared" ref="S227" si="1984">AVERAGE(I227,M226)</f>
        <v>0.2465</v>
      </c>
      <c r="T227" s="31">
        <f t="shared" ref="T227" si="1985">AVERAGE(J227,N226)</f>
        <v>0.14500000000000002</v>
      </c>
      <c r="U227" s="31">
        <f t="shared" ref="U227" si="1986">AVERAGE(K227,O226)</f>
        <v>0.21000000000000002</v>
      </c>
      <c r="V227" s="17">
        <f>Q227*Q226/'Advanced - Road'!$S$33</f>
        <v>99.561015088307229</v>
      </c>
      <c r="W227" s="17">
        <f t="shared" ref="W227" si="1987">W226</f>
        <v>99.564389572983586</v>
      </c>
      <c r="X227" s="17">
        <f t="shared" si="1934"/>
        <v>0</v>
      </c>
      <c r="Y227" s="19">
        <f>ROUND(Regression!$B$17+Regression!$B$18*Games!R227+Regression!$B$19*Games!T227+Regression!$B$20*Games!U227+Regression!$B$21*Games!S227+Regression!$B$22*Games!W227,0)</f>
        <v>105</v>
      </c>
      <c r="Z227" s="19">
        <f t="shared" ref="Z227" si="1988">-Z226</f>
        <v>1</v>
      </c>
      <c r="AA227" s="19">
        <f t="shared" ref="AA227" si="1989">AA226</f>
        <v>211</v>
      </c>
      <c r="AB227" s="4"/>
      <c r="AC227" s="4"/>
      <c r="AD227" s="4">
        <f t="shared" si="1939"/>
        <v>105</v>
      </c>
    </row>
    <row r="228" spans="1:30" x14ac:dyDescent="0.3">
      <c r="A228" s="11" t="s">
        <v>133</v>
      </c>
      <c r="B228" s="10" t="s">
        <v>59</v>
      </c>
      <c r="C228" s="11" t="str">
        <f>VLOOKUP(B228,'Team Lookup'!A:B,2,FALSE)</f>
        <v>Charlotte Hornets</v>
      </c>
      <c r="D228" s="12"/>
      <c r="E228" s="12"/>
      <c r="F228" s="13" t="str">
        <f>B229</f>
        <v>PHO</v>
      </c>
      <c r="G228" s="11" t="str">
        <f t="shared" ref="G228" si="1990">C229</f>
        <v>Phoenix Suns</v>
      </c>
      <c r="H228" s="32">
        <f>VLOOKUP($C228,'Four Factors - Road'!$B:$O,7,FALSE)/100</f>
        <v>0.49099999999999999</v>
      </c>
      <c r="I228" s="32">
        <f>VLOOKUP($C228,'Four Factors - Road'!$B:$O,8,FALSE)</f>
        <v>0.25900000000000001</v>
      </c>
      <c r="J228" s="32">
        <f>VLOOKUP($C228,'Four Factors - Road'!$B:$O,9,FALSE)/100</f>
        <v>0.12300000000000001</v>
      </c>
      <c r="K228" s="32">
        <f>VLOOKUP($C228,'Four Factors - Road'!$B:$O,10,FALSE)/100</f>
        <v>0.193</v>
      </c>
      <c r="L228" s="32">
        <f>VLOOKUP($C228,'Four Factors - Road'!$B:$O,11,FALSE)/100</f>
        <v>0.51800000000000002</v>
      </c>
      <c r="M228" s="32">
        <f>VLOOKUP($C228,'Four Factors - Road'!$B:$O,12,FALSE)</f>
        <v>0.223</v>
      </c>
      <c r="N228" s="32">
        <f>VLOOKUP($C228,'Four Factors - Road'!$B:$O,13,FALSE)/100</f>
        <v>0.127</v>
      </c>
      <c r="O228" s="32">
        <f>VLOOKUP($C228,'Four Factors - Road'!$B:$O,14,FALSE)/100</f>
        <v>0.20800000000000002</v>
      </c>
      <c r="P228" s="21">
        <f>VLOOKUP($C228,'Advanced - Road'!B:T,18,FALSE)</f>
        <v>98.7</v>
      </c>
      <c r="Q228" s="21">
        <f>(P228+'Advanced - Road'!$S$33)/2</f>
        <v>98.780263459335629</v>
      </c>
      <c r="R228" s="32">
        <f t="shared" ref="R228" si="1991">AVERAGE(H228,L229)</f>
        <v>0.50550000000000006</v>
      </c>
      <c r="S228" s="32">
        <f t="shared" ref="S228" si="1992">AVERAGE(I228,M229)</f>
        <v>0.29400000000000004</v>
      </c>
      <c r="T228" s="32">
        <f t="shared" ref="T228" si="1993">AVERAGE(J228,N229)</f>
        <v>0.13450000000000001</v>
      </c>
      <c r="U228" s="32">
        <f t="shared" ref="U228" si="1994">AVERAGE(K228,O229)</f>
        <v>0.20750000000000002</v>
      </c>
      <c r="V228" s="21">
        <f>Q228*Q229/'Advanced - Home'!$S$33</f>
        <v>100.11235849395896</v>
      </c>
      <c r="W228" s="21">
        <f t="shared" ref="W228" si="1995">AVERAGE(V228:V229)</f>
        <v>100.10896555224888</v>
      </c>
      <c r="X228" s="21">
        <f t="shared" si="1934"/>
        <v>0</v>
      </c>
      <c r="Y228" s="23">
        <f>ROUND(Regression!$B$17+Regression!$B$18*Games!R228+Regression!$B$19*Games!T228+Regression!$B$20*Games!U228+Regression!$B$21*Games!S228+Regression!$B$22*Games!W228,0)</f>
        <v>108</v>
      </c>
      <c r="Z228" s="23">
        <f t="shared" ref="Z228" si="1996">Y229-Y228</f>
        <v>0</v>
      </c>
      <c r="AA228" s="23">
        <f t="shared" ref="AA228" si="1997">Y228+Y229</f>
        <v>216</v>
      </c>
      <c r="AB228" s="22">
        <f t="shared" ref="AB228" si="1998">D228-Z228</f>
        <v>0</v>
      </c>
      <c r="AC228" s="22">
        <f t="shared" ref="AC228" si="1999">AA228-E228</f>
        <v>216</v>
      </c>
      <c r="AD228" s="22">
        <f t="shared" si="1939"/>
        <v>108</v>
      </c>
    </row>
    <row r="229" spans="1:30" x14ac:dyDescent="0.3">
      <c r="A229" s="11" t="s">
        <v>134</v>
      </c>
      <c r="B229" s="14" t="s">
        <v>76</v>
      </c>
      <c r="C229" s="11" t="str">
        <f>VLOOKUP(B229,'Team Lookup'!A:B,2,FALSE)</f>
        <v>Phoenix Suns</v>
      </c>
      <c r="D229" s="15">
        <f t="shared" ref="D229" si="2000">D228*-1</f>
        <v>0</v>
      </c>
      <c r="E229" s="15">
        <f t="shared" ref="E229" si="2001">E228</f>
        <v>0</v>
      </c>
      <c r="F229" s="11" t="str">
        <f>B228</f>
        <v>CHO</v>
      </c>
      <c r="G229" s="11" t="str">
        <f t="shared" ref="G229" si="2002">C228</f>
        <v>Charlotte Hornets</v>
      </c>
      <c r="H229" s="32">
        <f>VLOOKUP($C229,'Four Factors - Home'!$B:$O,7,FALSE)/100</f>
        <v>0.496</v>
      </c>
      <c r="I229" s="32">
        <f>VLOOKUP($C229,'Four Factors - Home'!$B:$O,8,FALSE)</f>
        <v>0.30099999999999999</v>
      </c>
      <c r="J229" s="32">
        <f>VLOOKUP($C229,'Four Factors - Home'!$B:$O,9,FALSE)/100</f>
        <v>0.152</v>
      </c>
      <c r="K229" s="32">
        <f>VLOOKUP($C229,'Four Factors - Home'!$B:$O,10,FALSE)/100</f>
        <v>0.27500000000000002</v>
      </c>
      <c r="L229" s="32">
        <f>VLOOKUP($C229,'Four Factors - Home'!$B:$O,11,FALSE)/100</f>
        <v>0.52</v>
      </c>
      <c r="M229" s="32">
        <f>VLOOKUP($C229,'Four Factors - Home'!$B:$O,12,FALSE)</f>
        <v>0.32900000000000001</v>
      </c>
      <c r="N229" s="32">
        <f>VLOOKUP($C229,'Four Factors - Home'!$B:$O,13,FALSE)/100</f>
        <v>0.14599999999999999</v>
      </c>
      <c r="O229" s="32">
        <f>VLOOKUP($C229,'Four Factors - Home'!$B:$O,14,FALSE)/100</f>
        <v>0.222</v>
      </c>
      <c r="P229" s="21">
        <f>VLOOKUP($C229,'Advanced - Home'!B:T,18,FALSE)</f>
        <v>101.52</v>
      </c>
      <c r="Q229" s="21">
        <f>(P229+'Advanced - Home'!$S$33)/2</f>
        <v>100.1869129438717</v>
      </c>
      <c r="R229" s="32">
        <f t="shared" ref="R229" si="2003">AVERAGE(H229,L228)</f>
        <v>0.50700000000000001</v>
      </c>
      <c r="S229" s="32">
        <f t="shared" ref="S229" si="2004">AVERAGE(I229,M228)</f>
        <v>0.26200000000000001</v>
      </c>
      <c r="T229" s="32">
        <f t="shared" ref="T229" si="2005">AVERAGE(J229,N228)</f>
        <v>0.13950000000000001</v>
      </c>
      <c r="U229" s="32">
        <f t="shared" ref="U229" si="2006">AVERAGE(K229,O228)</f>
        <v>0.24150000000000002</v>
      </c>
      <c r="V229" s="21">
        <f>Q229*Q228/'Advanced - Road'!$S$33</f>
        <v>100.10557261053879</v>
      </c>
      <c r="W229" s="21">
        <f t="shared" ref="W229" si="2007">W228</f>
        <v>100.10896555224888</v>
      </c>
      <c r="X229" s="21">
        <f t="shared" si="1934"/>
        <v>0</v>
      </c>
      <c r="Y229" s="23">
        <f>ROUND(Regression!$B$17+Regression!$B$18*Games!R229+Regression!$B$19*Games!T229+Regression!$B$20*Games!U229+Regression!$B$21*Games!S229+Regression!$B$22*Games!W229,0)</f>
        <v>108</v>
      </c>
      <c r="Z229" s="23">
        <f t="shared" ref="Z229" si="2008">-Z228</f>
        <v>0</v>
      </c>
      <c r="AA229" s="23">
        <f t="shared" ref="AA229" si="2009">AA228</f>
        <v>216</v>
      </c>
      <c r="AB229" s="22"/>
      <c r="AC229" s="22"/>
      <c r="AD229" s="22">
        <f t="shared" si="1939"/>
        <v>108</v>
      </c>
    </row>
    <row r="230" spans="1:30" x14ac:dyDescent="0.3">
      <c r="A230" t="s">
        <v>133</v>
      </c>
      <c r="B230" s="5" t="s">
        <v>59</v>
      </c>
      <c r="C230" t="str">
        <f>VLOOKUP(B230,'Team Lookup'!A:B,2,FALSE)</f>
        <v>Charlotte Hornets</v>
      </c>
      <c r="D230" s="6"/>
      <c r="E230" s="6"/>
      <c r="F230" s="7" t="str">
        <f>B231</f>
        <v>POR</v>
      </c>
      <c r="G230" t="str">
        <f t="shared" ref="G230" si="2010">C231</f>
        <v>Portland Trail Blazers</v>
      </c>
      <c r="H230" s="31">
        <f>VLOOKUP($C230,'Four Factors - Road'!$B:$O,7,FALSE)/100</f>
        <v>0.49099999999999999</v>
      </c>
      <c r="I230" s="31">
        <f>VLOOKUP($C230,'Four Factors - Road'!$B:$O,8,FALSE)</f>
        <v>0.25900000000000001</v>
      </c>
      <c r="J230" s="31">
        <f>VLOOKUP($C230,'Four Factors - Road'!$B:$O,9,FALSE)/100</f>
        <v>0.12300000000000001</v>
      </c>
      <c r="K230" s="31">
        <f>VLOOKUP($C230,'Four Factors - Road'!$B:$O,10,FALSE)/100</f>
        <v>0.193</v>
      </c>
      <c r="L230" s="31">
        <f>VLOOKUP($C230,'Four Factors - Road'!$B:$O,11,FALSE)/100</f>
        <v>0.51800000000000002</v>
      </c>
      <c r="M230" s="31">
        <f>VLOOKUP($C230,'Four Factors - Road'!$B:$O,12,FALSE)</f>
        <v>0.223</v>
      </c>
      <c r="N230" s="31">
        <f>VLOOKUP($C230,'Four Factors - Road'!$B:$O,13,FALSE)/100</f>
        <v>0.127</v>
      </c>
      <c r="O230" s="31">
        <f>VLOOKUP($C230,'Four Factors - Road'!$B:$O,14,FALSE)/100</f>
        <v>0.20800000000000002</v>
      </c>
      <c r="P230" s="17">
        <f>VLOOKUP($C230,'Advanced - Road'!B:T,18,FALSE)</f>
        <v>98.7</v>
      </c>
      <c r="Q230" s="17">
        <f>(P230+'Advanced - Road'!$S$33)/2</f>
        <v>98.780263459335629</v>
      </c>
      <c r="R230" s="31">
        <f t="shared" ref="R230" si="2011">AVERAGE(H230,L231)</f>
        <v>0.497</v>
      </c>
      <c r="S230" s="31">
        <f t="shared" ref="S230" si="2012">AVERAGE(I230,M231)</f>
        <v>0.29100000000000004</v>
      </c>
      <c r="T230" s="31">
        <f t="shared" ref="T230" si="2013">AVERAGE(J230,N231)</f>
        <v>0.126</v>
      </c>
      <c r="U230" s="31">
        <f t="shared" ref="U230" si="2014">AVERAGE(K230,O231)</f>
        <v>0.21099999999999999</v>
      </c>
      <c r="V230" s="17">
        <f>Q230*Q231/'Advanced - Home'!$S$33</f>
        <v>98.873281244397873</v>
      </c>
      <c r="W230" s="17">
        <f t="shared" ref="W230" si="2015">AVERAGE(V230:V231)</f>
        <v>98.869930296672806</v>
      </c>
      <c r="X230" s="17">
        <f t="shared" si="1934"/>
        <v>0</v>
      </c>
      <c r="Y230" s="19">
        <f>ROUND(Regression!$B$17+Regression!$B$18*Games!R230+Regression!$B$19*Games!T230+Regression!$B$20*Games!U230+Regression!$B$21*Games!S230+Regression!$B$22*Games!W230,0)</f>
        <v>107</v>
      </c>
      <c r="Z230" s="19">
        <f t="shared" ref="Z230" si="2016">Y231-Y230</f>
        <v>1</v>
      </c>
      <c r="AA230" s="19">
        <f t="shared" ref="AA230" si="2017">Y230+Y231</f>
        <v>215</v>
      </c>
      <c r="AB230" s="4">
        <f t="shared" ref="AB230" si="2018">D230-Z230</f>
        <v>-1</v>
      </c>
      <c r="AC230" s="4">
        <f t="shared" ref="AC230" si="2019">AA230-E230</f>
        <v>215</v>
      </c>
      <c r="AD230" s="4">
        <f t="shared" si="1939"/>
        <v>107</v>
      </c>
    </row>
    <row r="231" spans="1:30" x14ac:dyDescent="0.3">
      <c r="A231" t="s">
        <v>134</v>
      </c>
      <c r="B231" s="8" t="s">
        <v>77</v>
      </c>
      <c r="C231" t="str">
        <f>VLOOKUP(B231,'Team Lookup'!A:B,2,FALSE)</f>
        <v>Portland Trail Blazers</v>
      </c>
      <c r="D231" s="9">
        <f t="shared" ref="D231" si="2020">D230*-1</f>
        <v>0</v>
      </c>
      <c r="E231" s="9">
        <f t="shared" ref="E231" si="2021">E230</f>
        <v>0</v>
      </c>
      <c r="F231" t="str">
        <f>B230</f>
        <v>CHO</v>
      </c>
      <c r="G231" t="str">
        <f t="shared" ref="G231" si="2022">C230</f>
        <v>Charlotte Hornets</v>
      </c>
      <c r="H231" s="31">
        <f>VLOOKUP($C231,'Four Factors - Home'!$B:$O,7,FALSE)/100</f>
        <v>0.52500000000000002</v>
      </c>
      <c r="I231" s="31">
        <f>VLOOKUP($C231,'Four Factors - Home'!$B:$O,8,FALSE)</f>
        <v>0.26100000000000001</v>
      </c>
      <c r="J231" s="31">
        <f>VLOOKUP($C231,'Four Factors - Home'!$B:$O,9,FALSE)/100</f>
        <v>0.13500000000000001</v>
      </c>
      <c r="K231" s="31">
        <f>VLOOKUP($C231,'Four Factors - Home'!$B:$O,10,FALSE)/100</f>
        <v>0.23</v>
      </c>
      <c r="L231" s="31">
        <f>VLOOKUP($C231,'Four Factors - Home'!$B:$O,11,FALSE)/100</f>
        <v>0.503</v>
      </c>
      <c r="M231" s="31">
        <f>VLOOKUP($C231,'Four Factors - Home'!$B:$O,12,FALSE)</f>
        <v>0.32300000000000001</v>
      </c>
      <c r="N231" s="31">
        <f>VLOOKUP($C231,'Four Factors - Home'!$B:$O,13,FALSE)/100</f>
        <v>0.129</v>
      </c>
      <c r="O231" s="31">
        <f>VLOOKUP($C231,'Four Factors - Home'!$B:$O,14,FALSE)/100</f>
        <v>0.22899999999999998</v>
      </c>
      <c r="P231" s="17">
        <f>VLOOKUP($C231,'Advanced - Home'!B:T,18,FALSE)</f>
        <v>99.04</v>
      </c>
      <c r="Q231" s="17">
        <f>(P231+'Advanced - Home'!$S$33)/2</f>
        <v>98.946912943871709</v>
      </c>
      <c r="R231" s="31">
        <f t="shared" ref="R231" si="2023">AVERAGE(H231,L230)</f>
        <v>0.52150000000000007</v>
      </c>
      <c r="S231" s="31">
        <f t="shared" ref="S231" si="2024">AVERAGE(I231,M230)</f>
        <v>0.24199999999999999</v>
      </c>
      <c r="T231" s="31">
        <f t="shared" ref="T231" si="2025">AVERAGE(J231,N230)</f>
        <v>0.13100000000000001</v>
      </c>
      <c r="U231" s="31">
        <f t="shared" ref="U231" si="2026">AVERAGE(K231,O230)</f>
        <v>0.21900000000000003</v>
      </c>
      <c r="V231" s="17">
        <f>Q231*Q230/'Advanced - Road'!$S$33</f>
        <v>98.866579348947724</v>
      </c>
      <c r="W231" s="17">
        <f t="shared" ref="W231" si="2027">W230</f>
        <v>98.869930296672806</v>
      </c>
      <c r="X231" s="17">
        <f t="shared" si="1934"/>
        <v>0</v>
      </c>
      <c r="Y231" s="19">
        <f>ROUND(Regression!$B$17+Regression!$B$18*Games!R231+Regression!$B$19*Games!T231+Regression!$B$20*Games!U231+Regression!$B$21*Games!S231+Regression!$B$22*Games!W231,0)</f>
        <v>108</v>
      </c>
      <c r="Z231" s="19">
        <f t="shared" ref="Z231" si="2028">-Z230</f>
        <v>-1</v>
      </c>
      <c r="AA231" s="19">
        <f t="shared" ref="AA231" si="2029">AA230</f>
        <v>215</v>
      </c>
      <c r="AB231" s="4"/>
      <c r="AC231" s="4"/>
      <c r="AD231" s="4">
        <f t="shared" si="1939"/>
        <v>108</v>
      </c>
    </row>
    <row r="232" spans="1:30" x14ac:dyDescent="0.3">
      <c r="A232" s="11" t="s">
        <v>133</v>
      </c>
      <c r="B232" s="10" t="s">
        <v>59</v>
      </c>
      <c r="C232" s="11" t="str">
        <f>VLOOKUP(B232,'Team Lookup'!A:B,2,FALSE)</f>
        <v>Charlotte Hornets</v>
      </c>
      <c r="D232" s="12"/>
      <c r="E232" s="12"/>
      <c r="F232" s="13" t="str">
        <f>B233</f>
        <v>SAC</v>
      </c>
      <c r="G232" s="11" t="str">
        <f t="shared" ref="G232" si="2030">C233</f>
        <v>Sacramento Kings</v>
      </c>
      <c r="H232" s="32">
        <f>VLOOKUP($C232,'Four Factors - Road'!$B:$O,7,FALSE)/100</f>
        <v>0.49099999999999999</v>
      </c>
      <c r="I232" s="32">
        <f>VLOOKUP($C232,'Four Factors - Road'!$B:$O,8,FALSE)</f>
        <v>0.25900000000000001</v>
      </c>
      <c r="J232" s="32">
        <f>VLOOKUP($C232,'Four Factors - Road'!$B:$O,9,FALSE)/100</f>
        <v>0.12300000000000001</v>
      </c>
      <c r="K232" s="32">
        <f>VLOOKUP($C232,'Four Factors - Road'!$B:$O,10,FALSE)/100</f>
        <v>0.193</v>
      </c>
      <c r="L232" s="32">
        <f>VLOOKUP($C232,'Four Factors - Road'!$B:$O,11,FALSE)/100</f>
        <v>0.51800000000000002</v>
      </c>
      <c r="M232" s="32">
        <f>VLOOKUP($C232,'Four Factors - Road'!$B:$O,12,FALSE)</f>
        <v>0.223</v>
      </c>
      <c r="N232" s="32">
        <f>VLOOKUP($C232,'Four Factors - Road'!$B:$O,13,FALSE)/100</f>
        <v>0.127</v>
      </c>
      <c r="O232" s="32">
        <f>VLOOKUP($C232,'Four Factors - Road'!$B:$O,14,FALSE)/100</f>
        <v>0.20800000000000002</v>
      </c>
      <c r="P232" s="21">
        <f>VLOOKUP($C232,'Advanced - Road'!B:T,18,FALSE)</f>
        <v>98.7</v>
      </c>
      <c r="Q232" s="21">
        <f>(P232+'Advanced - Road'!$S$33)/2</f>
        <v>98.780263459335629</v>
      </c>
      <c r="R232" s="32">
        <f t="shared" ref="R232" si="2031">AVERAGE(H232,L233)</f>
        <v>0.51</v>
      </c>
      <c r="S232" s="32">
        <f t="shared" ref="S232" si="2032">AVERAGE(I232,M233)</f>
        <v>0.28200000000000003</v>
      </c>
      <c r="T232" s="32">
        <f t="shared" ref="T232" si="2033">AVERAGE(J232,N233)</f>
        <v>0.13500000000000001</v>
      </c>
      <c r="U232" s="32">
        <f t="shared" ref="U232" si="2034">AVERAGE(K232,O233)</f>
        <v>0.20750000000000002</v>
      </c>
      <c r="V232" s="21">
        <f>Q232*Q233/'Advanced - Home'!$S$33</f>
        <v>98.243750061153122</v>
      </c>
      <c r="W232" s="21">
        <f t="shared" ref="W232" si="2035">AVERAGE(V232:V233)</f>
        <v>98.240420449081711</v>
      </c>
      <c r="X232" s="21">
        <f t="shared" si="1934"/>
        <v>0</v>
      </c>
      <c r="Y232" s="23">
        <f>ROUND(Regression!$B$17+Regression!$B$18*Games!R232+Regression!$B$19*Games!T232+Regression!$B$20*Games!U232+Regression!$B$21*Games!S232+Regression!$B$22*Games!W232,0)</f>
        <v>106</v>
      </c>
      <c r="Z232" s="23">
        <f t="shared" ref="Z232" si="2036">Y233-Y232</f>
        <v>1</v>
      </c>
      <c r="AA232" s="23">
        <f t="shared" ref="AA232" si="2037">Y232+Y233</f>
        <v>213</v>
      </c>
      <c r="AB232" s="22">
        <f t="shared" ref="AB232" si="2038">D232-Z232</f>
        <v>-1</v>
      </c>
      <c r="AC232" s="22">
        <f t="shared" ref="AC232" si="2039">AA232-E232</f>
        <v>213</v>
      </c>
      <c r="AD232" s="22">
        <f t="shared" si="1939"/>
        <v>106</v>
      </c>
    </row>
    <row r="233" spans="1:30" x14ac:dyDescent="0.3">
      <c r="A233" s="11" t="s">
        <v>134</v>
      </c>
      <c r="B233" s="14" t="s">
        <v>78</v>
      </c>
      <c r="C233" s="11" t="str">
        <f>VLOOKUP(B233,'Team Lookup'!A:B,2,FALSE)</f>
        <v>Sacramento Kings</v>
      </c>
      <c r="D233" s="15">
        <f t="shared" ref="D233" si="2040">D232*-1</f>
        <v>0</v>
      </c>
      <c r="E233" s="15">
        <f t="shared" ref="E233" si="2041">E232</f>
        <v>0</v>
      </c>
      <c r="F233" s="11" t="str">
        <f>B232</f>
        <v>CHO</v>
      </c>
      <c r="G233" s="11" t="str">
        <f t="shared" ref="G233" si="2042">C232</f>
        <v>Charlotte Hornets</v>
      </c>
      <c r="H233" s="32">
        <f>VLOOKUP($C233,'Four Factors - Home'!$B:$O,7,FALSE)/100</f>
        <v>0.52700000000000002</v>
      </c>
      <c r="I233" s="32">
        <f>VLOOKUP($C233,'Four Factors - Home'!$B:$O,8,FALSE)</f>
        <v>0.30199999999999999</v>
      </c>
      <c r="J233" s="32">
        <f>VLOOKUP($C233,'Four Factors - Home'!$B:$O,9,FALSE)/100</f>
        <v>0.157</v>
      </c>
      <c r="K233" s="32">
        <f>VLOOKUP($C233,'Four Factors - Home'!$B:$O,10,FALSE)/100</f>
        <v>0.21100000000000002</v>
      </c>
      <c r="L233" s="32">
        <f>VLOOKUP($C233,'Four Factors - Home'!$B:$O,11,FALSE)/100</f>
        <v>0.52900000000000003</v>
      </c>
      <c r="M233" s="32">
        <f>VLOOKUP($C233,'Four Factors - Home'!$B:$O,12,FALSE)</f>
        <v>0.30499999999999999</v>
      </c>
      <c r="N233" s="32">
        <f>VLOOKUP($C233,'Four Factors - Home'!$B:$O,13,FALSE)/100</f>
        <v>0.14699999999999999</v>
      </c>
      <c r="O233" s="32">
        <f>VLOOKUP($C233,'Four Factors - Home'!$B:$O,14,FALSE)/100</f>
        <v>0.222</v>
      </c>
      <c r="P233" s="21">
        <f>VLOOKUP($C233,'Advanced - Home'!B:T,18,FALSE)</f>
        <v>97.78</v>
      </c>
      <c r="Q233" s="21">
        <f>(P233+'Advanced - Home'!$S$33)/2</f>
        <v>98.316912943871699</v>
      </c>
      <c r="R233" s="32">
        <f t="shared" ref="R233" si="2043">AVERAGE(H233,L232)</f>
        <v>0.52249999999999996</v>
      </c>
      <c r="S233" s="32">
        <f t="shared" ref="S233" si="2044">AVERAGE(I233,M232)</f>
        <v>0.26250000000000001</v>
      </c>
      <c r="T233" s="32">
        <f t="shared" ref="T233" si="2045">AVERAGE(J233,N232)</f>
        <v>0.14200000000000002</v>
      </c>
      <c r="U233" s="32">
        <f t="shared" ref="U233" si="2046">AVERAGE(K233,O232)</f>
        <v>0.20950000000000002</v>
      </c>
      <c r="V233" s="21">
        <f>Q233*Q232/'Advanced - Road'!$S$33</f>
        <v>98.237090837010314</v>
      </c>
      <c r="W233" s="21">
        <f t="shared" ref="W233" si="2047">W232</f>
        <v>98.240420449081711</v>
      </c>
      <c r="X233" s="21">
        <f t="shared" si="1934"/>
        <v>0</v>
      </c>
      <c r="Y233" s="23">
        <f>ROUND(Regression!$B$17+Regression!$B$18*Games!R233+Regression!$B$19*Games!T233+Regression!$B$20*Games!U233+Regression!$B$21*Games!S233+Regression!$B$22*Games!W233,0)</f>
        <v>107</v>
      </c>
      <c r="Z233" s="23">
        <f t="shared" ref="Z233" si="2048">-Z232</f>
        <v>-1</v>
      </c>
      <c r="AA233" s="23">
        <f t="shared" ref="AA233" si="2049">AA232</f>
        <v>213</v>
      </c>
      <c r="AB233" s="22"/>
      <c r="AC233" s="22"/>
      <c r="AD233" s="22">
        <f t="shared" si="1939"/>
        <v>107</v>
      </c>
    </row>
    <row r="234" spans="1:30" x14ac:dyDescent="0.3">
      <c r="A234" t="s">
        <v>133</v>
      </c>
      <c r="B234" s="8" t="s">
        <v>59</v>
      </c>
      <c r="C234" t="str">
        <f>VLOOKUP(B234,'Team Lookup'!A:B,2,FALSE)</f>
        <v>Charlotte Hornets</v>
      </c>
      <c r="D234" s="6"/>
      <c r="E234" s="6"/>
      <c r="F234" s="7" t="str">
        <f>B235</f>
        <v>SAS</v>
      </c>
      <c r="G234" t="str">
        <f t="shared" ref="G234" si="2050">C235</f>
        <v>San Antonio Spurs</v>
      </c>
      <c r="H234" s="31">
        <f>VLOOKUP($C234,'Four Factors - Road'!$B:$O,7,FALSE)/100</f>
        <v>0.49099999999999999</v>
      </c>
      <c r="I234" s="31">
        <f>VLOOKUP($C234,'Four Factors - Road'!$B:$O,8,FALSE)</f>
        <v>0.25900000000000001</v>
      </c>
      <c r="J234" s="31">
        <f>VLOOKUP($C234,'Four Factors - Road'!$B:$O,9,FALSE)/100</f>
        <v>0.12300000000000001</v>
      </c>
      <c r="K234" s="31">
        <f>VLOOKUP($C234,'Four Factors - Road'!$B:$O,10,FALSE)/100</f>
        <v>0.193</v>
      </c>
      <c r="L234" s="31">
        <f>VLOOKUP($C234,'Four Factors - Road'!$B:$O,11,FALSE)/100</f>
        <v>0.51800000000000002</v>
      </c>
      <c r="M234" s="31">
        <f>VLOOKUP($C234,'Four Factors - Road'!$B:$O,12,FALSE)</f>
        <v>0.223</v>
      </c>
      <c r="N234" s="31">
        <f>VLOOKUP($C234,'Four Factors - Road'!$B:$O,13,FALSE)/100</f>
        <v>0.127</v>
      </c>
      <c r="O234" s="31">
        <f>VLOOKUP($C234,'Four Factors - Road'!$B:$O,14,FALSE)/100</f>
        <v>0.20800000000000002</v>
      </c>
      <c r="P234" s="17">
        <f>VLOOKUP($C234,'Advanced - Road'!B:T,18,FALSE)</f>
        <v>98.7</v>
      </c>
      <c r="Q234" s="17">
        <f>(P234+'Advanced - Road'!$S$33)/2</f>
        <v>98.780263459335629</v>
      </c>
      <c r="R234" s="31">
        <f t="shared" ref="R234" si="2051">AVERAGE(H234,L235)</f>
        <v>0.48949999999999999</v>
      </c>
      <c r="S234" s="31">
        <f t="shared" ref="S234" si="2052">AVERAGE(I234,M235)</f>
        <v>0.2545</v>
      </c>
      <c r="T234" s="31">
        <f t="shared" ref="T234" si="2053">AVERAGE(J234,N235)</f>
        <v>0.13700000000000001</v>
      </c>
      <c r="U234" s="31">
        <f t="shared" ref="U234" si="2054">AVERAGE(K234,O235)</f>
        <v>0.19950000000000001</v>
      </c>
      <c r="V234" s="17">
        <f>Q234*Q235/'Advanced - Home'!$S$33</f>
        <v>98.098857963422191</v>
      </c>
      <c r="W234" s="17">
        <f t="shared" ref="W234" si="2055">AVERAGE(V234:V235)</f>
        <v>98.095533261937746</v>
      </c>
      <c r="X234" s="17">
        <f t="shared" si="1934"/>
        <v>0</v>
      </c>
      <c r="Y234" s="19">
        <f>ROUND(Regression!$B$17+Regression!$B$18*Games!R234+Regression!$B$19*Games!T234+Regression!$B$20*Games!U234+Regression!$B$21*Games!S234+Regression!$B$22*Games!W234,0)</f>
        <v>102</v>
      </c>
      <c r="Z234" s="19">
        <f t="shared" ref="Z234" si="2056">Y235-Y234</f>
        <v>7</v>
      </c>
      <c r="AA234" s="19">
        <f t="shared" ref="AA234" si="2057">Y234+Y235</f>
        <v>211</v>
      </c>
      <c r="AB234" s="4">
        <f t="shared" ref="AB234" si="2058">D234-Z234</f>
        <v>-7</v>
      </c>
      <c r="AC234" s="4">
        <f t="shared" ref="AC234" si="2059">AA234-E234</f>
        <v>211</v>
      </c>
      <c r="AD234" s="4">
        <f t="shared" si="1939"/>
        <v>102</v>
      </c>
    </row>
    <row r="235" spans="1:30" x14ac:dyDescent="0.3">
      <c r="A235" t="s">
        <v>134</v>
      </c>
      <c r="B235" s="8" t="s">
        <v>79</v>
      </c>
      <c r="C235" t="str">
        <f>VLOOKUP(B235,'Team Lookup'!A:B,2,FALSE)</f>
        <v>San Antonio Spurs</v>
      </c>
      <c r="D235" s="9">
        <f t="shared" ref="D235" si="2060">D234*-1</f>
        <v>0</v>
      </c>
      <c r="E235" s="9">
        <f t="shared" ref="E235" si="2061">E234</f>
        <v>0</v>
      </c>
      <c r="F235" t="str">
        <f>B234</f>
        <v>CHO</v>
      </c>
      <c r="G235" t="str">
        <f t="shared" ref="G235" si="2062">C234</f>
        <v>Charlotte Hornets</v>
      </c>
      <c r="H235" s="31">
        <f>VLOOKUP($C235,'Four Factors - Home'!$B:$O,7,FALSE)/100</f>
        <v>0.53299999999999992</v>
      </c>
      <c r="I235" s="31">
        <f>VLOOKUP($C235,'Four Factors - Home'!$B:$O,8,FALSE)</f>
        <v>0.29299999999999998</v>
      </c>
      <c r="J235" s="31">
        <f>VLOOKUP($C235,'Four Factors - Home'!$B:$O,9,FALSE)/100</f>
        <v>0.13500000000000001</v>
      </c>
      <c r="K235" s="31">
        <f>VLOOKUP($C235,'Four Factors - Home'!$B:$O,10,FALSE)/100</f>
        <v>0.22500000000000001</v>
      </c>
      <c r="L235" s="31">
        <f>VLOOKUP($C235,'Four Factors - Home'!$B:$O,11,FALSE)/100</f>
        <v>0.48799999999999999</v>
      </c>
      <c r="M235" s="31">
        <f>VLOOKUP($C235,'Four Factors - Home'!$B:$O,12,FALSE)</f>
        <v>0.25</v>
      </c>
      <c r="N235" s="31">
        <f>VLOOKUP($C235,'Four Factors - Home'!$B:$O,13,FALSE)/100</f>
        <v>0.151</v>
      </c>
      <c r="O235" s="31">
        <f>VLOOKUP($C235,'Four Factors - Home'!$B:$O,14,FALSE)/100</f>
        <v>0.20600000000000002</v>
      </c>
      <c r="P235" s="17">
        <f>VLOOKUP($C235,'Advanced - Home'!B:T,18,FALSE)</f>
        <v>97.49</v>
      </c>
      <c r="Q235" s="17">
        <f>(P235+'Advanced - Home'!$S$33)/2</f>
        <v>98.171912943871703</v>
      </c>
      <c r="R235" s="31">
        <f t="shared" ref="R235" si="2063">AVERAGE(H235,L234)</f>
        <v>0.52549999999999997</v>
      </c>
      <c r="S235" s="31">
        <f t="shared" ref="S235" si="2064">AVERAGE(I235,M234)</f>
        <v>0.25800000000000001</v>
      </c>
      <c r="T235" s="31">
        <f t="shared" ref="T235" si="2065">AVERAGE(J235,N234)</f>
        <v>0.13100000000000001</v>
      </c>
      <c r="U235" s="31">
        <f t="shared" ref="U235" si="2066">AVERAGE(K235,O234)</f>
        <v>0.21650000000000003</v>
      </c>
      <c r="V235" s="17">
        <f>Q235*Q234/'Advanced - Road'!$S$33</f>
        <v>98.092208560453301</v>
      </c>
      <c r="W235" s="17">
        <f t="shared" ref="W235" si="2067">W234</f>
        <v>98.095533261937746</v>
      </c>
      <c r="X235" s="17">
        <f t="shared" si="1934"/>
        <v>0</v>
      </c>
      <c r="Y235" s="19">
        <f>ROUND(Regression!$B$17+Regression!$B$18*Games!R235+Regression!$B$19*Games!T235+Regression!$B$20*Games!U235+Regression!$B$21*Games!S235+Regression!$B$22*Games!W235,0)</f>
        <v>109</v>
      </c>
      <c r="Z235" s="19">
        <f t="shared" ref="Z235" si="2068">-Z234</f>
        <v>-7</v>
      </c>
      <c r="AA235" s="19">
        <f t="shared" ref="AA235" si="2069">AA234</f>
        <v>211</v>
      </c>
      <c r="AB235" s="4"/>
      <c r="AC235" s="4"/>
      <c r="AD235" s="4">
        <f t="shared" si="1939"/>
        <v>109</v>
      </c>
    </row>
    <row r="236" spans="1:30" x14ac:dyDescent="0.3">
      <c r="A236" s="11" t="s">
        <v>133</v>
      </c>
      <c r="B236" s="14" t="s">
        <v>59</v>
      </c>
      <c r="C236" s="11" t="str">
        <f>VLOOKUP(B236,'Team Lookup'!A:B,2,FALSE)</f>
        <v>Charlotte Hornets</v>
      </c>
      <c r="D236" s="12"/>
      <c r="E236" s="12"/>
      <c r="F236" s="13" t="str">
        <f>B237</f>
        <v>TOR</v>
      </c>
      <c r="G236" s="11" t="str">
        <f t="shared" ref="G236" si="2070">C237</f>
        <v>Toronto Raptors</v>
      </c>
      <c r="H236" s="32">
        <f>VLOOKUP($C236,'Four Factors - Road'!$B:$O,7,FALSE)/100</f>
        <v>0.49099999999999999</v>
      </c>
      <c r="I236" s="32">
        <f>VLOOKUP($C236,'Four Factors - Road'!$B:$O,8,FALSE)</f>
        <v>0.25900000000000001</v>
      </c>
      <c r="J236" s="32">
        <f>VLOOKUP($C236,'Four Factors - Road'!$B:$O,9,FALSE)/100</f>
        <v>0.12300000000000001</v>
      </c>
      <c r="K236" s="32">
        <f>VLOOKUP($C236,'Four Factors - Road'!$B:$O,10,FALSE)/100</f>
        <v>0.193</v>
      </c>
      <c r="L236" s="32">
        <f>VLOOKUP($C236,'Four Factors - Road'!$B:$O,11,FALSE)/100</f>
        <v>0.51800000000000002</v>
      </c>
      <c r="M236" s="32">
        <f>VLOOKUP($C236,'Four Factors - Road'!$B:$O,12,FALSE)</f>
        <v>0.223</v>
      </c>
      <c r="N236" s="32">
        <f>VLOOKUP($C236,'Four Factors - Road'!$B:$O,13,FALSE)/100</f>
        <v>0.127</v>
      </c>
      <c r="O236" s="32">
        <f>VLOOKUP($C236,'Four Factors - Road'!$B:$O,14,FALSE)/100</f>
        <v>0.20800000000000002</v>
      </c>
      <c r="P236" s="21">
        <f>VLOOKUP($C236,'Advanced - Road'!B:T,18,FALSE)</f>
        <v>98.7</v>
      </c>
      <c r="Q236" s="21">
        <f>(P236+'Advanced - Road'!$S$33)/2</f>
        <v>98.780263459335629</v>
      </c>
      <c r="R236" s="32">
        <f t="shared" ref="R236" si="2071">AVERAGE(H236,L237)</f>
        <v>0.4975</v>
      </c>
      <c r="S236" s="32">
        <f t="shared" ref="S236" si="2072">AVERAGE(I236,M237)</f>
        <v>0.26400000000000001</v>
      </c>
      <c r="T236" s="32">
        <f t="shared" ref="T236" si="2073">AVERAGE(J236,N237)</f>
        <v>0.13400000000000001</v>
      </c>
      <c r="U236" s="32">
        <f t="shared" ref="U236" si="2074">AVERAGE(K236,O237)</f>
        <v>0.2205</v>
      </c>
      <c r="V236" s="21">
        <f>Q236*Q237/'Advanced - Home'!$S$33</f>
        <v>98.123839359582703</v>
      </c>
      <c r="W236" s="21">
        <f t="shared" ref="W236" si="2075">AVERAGE(V236:V237)</f>
        <v>98.120513811445335</v>
      </c>
      <c r="X236" s="21">
        <f t="shared" si="1934"/>
        <v>0</v>
      </c>
      <c r="Y236" s="23">
        <f>ROUND(Regression!$B$17+Regression!$B$18*Games!R236+Regression!$B$19*Games!T236+Regression!$B$20*Games!U236+Regression!$B$21*Games!S236+Regression!$B$22*Games!W236,0)</f>
        <v>105</v>
      </c>
      <c r="Z236" s="23">
        <f t="shared" ref="Z236" si="2076">Y237-Y236</f>
        <v>5</v>
      </c>
      <c r="AA236" s="23">
        <f t="shared" ref="AA236" si="2077">Y236+Y237</f>
        <v>215</v>
      </c>
      <c r="AB236" s="22">
        <f t="shared" ref="AB236" si="2078">D236-Z236</f>
        <v>-5</v>
      </c>
      <c r="AC236" s="22">
        <f t="shared" ref="AC236" si="2079">AA236-E236</f>
        <v>215</v>
      </c>
      <c r="AD236" s="22">
        <f t="shared" si="1939"/>
        <v>105</v>
      </c>
    </row>
    <row r="237" spans="1:30" x14ac:dyDescent="0.3">
      <c r="A237" s="11" t="s">
        <v>134</v>
      </c>
      <c r="B237" s="14" t="s">
        <v>80</v>
      </c>
      <c r="C237" s="11" t="str">
        <f>VLOOKUP(B237,'Team Lookup'!A:B,2,FALSE)</f>
        <v>Toronto Raptors</v>
      </c>
      <c r="D237" s="15">
        <f t="shared" ref="D237" si="2080">D236*-1</f>
        <v>0</v>
      </c>
      <c r="E237" s="15">
        <f t="shared" ref="E237" si="2081">E236</f>
        <v>0</v>
      </c>
      <c r="F237" s="11" t="str">
        <f>B236</f>
        <v>CHO</v>
      </c>
      <c r="G237" s="11" t="str">
        <f t="shared" ref="G237" si="2082">C236</f>
        <v>Charlotte Hornets</v>
      </c>
      <c r="H237" s="32">
        <f>VLOOKUP($C237,'Four Factors - Home'!$B:$O,7,FALSE)/100</f>
        <v>0.52900000000000003</v>
      </c>
      <c r="I237" s="32">
        <f>VLOOKUP($C237,'Four Factors - Home'!$B:$O,8,FALSE)</f>
        <v>0.315</v>
      </c>
      <c r="J237" s="32">
        <f>VLOOKUP($C237,'Four Factors - Home'!$B:$O,9,FALSE)/100</f>
        <v>0.128</v>
      </c>
      <c r="K237" s="32">
        <f>VLOOKUP($C237,'Four Factors - Home'!$B:$O,10,FALSE)/100</f>
        <v>0.27100000000000002</v>
      </c>
      <c r="L237" s="32">
        <f>VLOOKUP($C237,'Four Factors - Home'!$B:$O,11,FALSE)/100</f>
        <v>0.504</v>
      </c>
      <c r="M237" s="32">
        <f>VLOOKUP($C237,'Four Factors - Home'!$B:$O,12,FALSE)</f>
        <v>0.26900000000000002</v>
      </c>
      <c r="N237" s="32">
        <f>VLOOKUP($C237,'Four Factors - Home'!$B:$O,13,FALSE)/100</f>
        <v>0.14499999999999999</v>
      </c>
      <c r="O237" s="32">
        <f>VLOOKUP($C237,'Four Factors - Home'!$B:$O,14,FALSE)/100</f>
        <v>0.248</v>
      </c>
      <c r="P237" s="21">
        <f>VLOOKUP($C237,'Advanced - Home'!B:T,18,FALSE)</f>
        <v>97.54</v>
      </c>
      <c r="Q237" s="21">
        <f>(P237+'Advanced - Home'!$S$33)/2</f>
        <v>98.196912943871709</v>
      </c>
      <c r="R237" s="32">
        <f t="shared" ref="R237" si="2083">AVERAGE(H237,L236)</f>
        <v>0.52350000000000008</v>
      </c>
      <c r="S237" s="32">
        <f t="shared" ref="S237" si="2084">AVERAGE(I237,M236)</f>
        <v>0.26900000000000002</v>
      </c>
      <c r="T237" s="32">
        <f t="shared" ref="T237" si="2085">AVERAGE(J237,N236)</f>
        <v>0.1275</v>
      </c>
      <c r="U237" s="32">
        <f t="shared" ref="U237" si="2086">AVERAGE(K237,O236)</f>
        <v>0.23950000000000002</v>
      </c>
      <c r="V237" s="21">
        <f>Q237*Q236/'Advanced - Road'!$S$33</f>
        <v>98.11718826330798</v>
      </c>
      <c r="W237" s="21">
        <f t="shared" ref="W237" si="2087">W236</f>
        <v>98.120513811445335</v>
      </c>
      <c r="X237" s="21">
        <f t="shared" si="1934"/>
        <v>0</v>
      </c>
      <c r="Y237" s="23">
        <f>ROUND(Regression!$B$17+Regression!$B$18*Games!R237+Regression!$B$19*Games!T237+Regression!$B$20*Games!U237+Regression!$B$21*Games!S237+Regression!$B$22*Games!W237,0)</f>
        <v>110</v>
      </c>
      <c r="Z237" s="23">
        <f t="shared" ref="Z237" si="2088">-Z236</f>
        <v>-5</v>
      </c>
      <c r="AA237" s="23">
        <f t="shared" ref="AA237" si="2089">AA236</f>
        <v>215</v>
      </c>
      <c r="AB237" s="22"/>
      <c r="AC237" s="22"/>
      <c r="AD237" s="22">
        <f t="shared" si="1939"/>
        <v>110</v>
      </c>
    </row>
    <row r="238" spans="1:30" x14ac:dyDescent="0.3">
      <c r="A238" t="s">
        <v>133</v>
      </c>
      <c r="B238" s="8" t="s">
        <v>59</v>
      </c>
      <c r="C238" t="str">
        <f>VLOOKUP(B238,'Team Lookup'!A:B,2,FALSE)</f>
        <v>Charlotte Hornets</v>
      </c>
      <c r="D238" s="6"/>
      <c r="E238" s="6"/>
      <c r="F238" s="7" t="str">
        <f>B239</f>
        <v>UTA</v>
      </c>
      <c r="G238" t="str">
        <f t="shared" ref="G238" si="2090">C239</f>
        <v>Utah Jazz</v>
      </c>
      <c r="H238" s="31">
        <f>VLOOKUP($C238,'Four Factors - Road'!$B:$O,7,FALSE)/100</f>
        <v>0.49099999999999999</v>
      </c>
      <c r="I238" s="31">
        <f>VLOOKUP($C238,'Four Factors - Road'!$B:$O,8,FALSE)</f>
        <v>0.25900000000000001</v>
      </c>
      <c r="J238" s="31">
        <f>VLOOKUP($C238,'Four Factors - Road'!$B:$O,9,FALSE)/100</f>
        <v>0.12300000000000001</v>
      </c>
      <c r="K238" s="31">
        <f>VLOOKUP($C238,'Four Factors - Road'!$B:$O,10,FALSE)/100</f>
        <v>0.193</v>
      </c>
      <c r="L238" s="31">
        <f>VLOOKUP($C238,'Four Factors - Road'!$B:$O,11,FALSE)/100</f>
        <v>0.51800000000000002</v>
      </c>
      <c r="M238" s="31">
        <f>VLOOKUP($C238,'Four Factors - Road'!$B:$O,12,FALSE)</f>
        <v>0.223</v>
      </c>
      <c r="N238" s="31">
        <f>VLOOKUP($C238,'Four Factors - Road'!$B:$O,13,FALSE)/100</f>
        <v>0.127</v>
      </c>
      <c r="O238" s="31">
        <f>VLOOKUP($C238,'Four Factors - Road'!$B:$O,14,FALSE)/100</f>
        <v>0.20800000000000002</v>
      </c>
      <c r="P238" s="17">
        <f>VLOOKUP($C238,'Advanced - Road'!B:T,18,FALSE)</f>
        <v>98.7</v>
      </c>
      <c r="Q238" s="17">
        <f>(P238+'Advanced - Road'!$S$33)/2</f>
        <v>98.780263459335629</v>
      </c>
      <c r="R238" s="31">
        <f t="shared" ref="R238" si="2091">AVERAGE(H238,L239)</f>
        <v>0.48849999999999999</v>
      </c>
      <c r="S238" s="31">
        <f t="shared" ref="S238" si="2092">AVERAGE(I238,M239)</f>
        <v>0.2455</v>
      </c>
      <c r="T238" s="31">
        <f t="shared" ref="T238" si="2093">AVERAGE(J238,N239)</f>
        <v>0.129</v>
      </c>
      <c r="U238" s="31">
        <f t="shared" ref="U238" si="2094">AVERAGE(K238,O239)</f>
        <v>0.19950000000000001</v>
      </c>
      <c r="V238" s="17">
        <f>Q238*Q239/'Advanced - Home'!$S$33</f>
        <v>96.160301621366941</v>
      </c>
      <c r="W238" s="17">
        <f t="shared" ref="W238" si="2095">AVERAGE(V238:V239)</f>
        <v>96.157042620149369</v>
      </c>
      <c r="X238" s="17">
        <f t="shared" si="1934"/>
        <v>0</v>
      </c>
      <c r="Y238" s="19">
        <f>ROUND(Regression!$B$17+Regression!$B$18*Games!R238+Regression!$B$19*Games!T238+Regression!$B$20*Games!U238+Regression!$B$21*Games!S238+Regression!$B$22*Games!W238,0)</f>
        <v>100</v>
      </c>
      <c r="Z238" s="19">
        <f t="shared" ref="Z238" si="2096">Y239-Y238</f>
        <v>6</v>
      </c>
      <c r="AA238" s="19">
        <f t="shared" ref="AA238" si="2097">Y238+Y239</f>
        <v>206</v>
      </c>
      <c r="AB238" s="4">
        <f t="shared" ref="AB238" si="2098">D238-Z238</f>
        <v>-6</v>
      </c>
      <c r="AC238" s="4">
        <f t="shared" ref="AC238" si="2099">AA238-E238</f>
        <v>206</v>
      </c>
      <c r="AD238" s="4">
        <f t="shared" si="1939"/>
        <v>100</v>
      </c>
    </row>
    <row r="239" spans="1:30" x14ac:dyDescent="0.3">
      <c r="A239" t="s">
        <v>134</v>
      </c>
      <c r="B239" s="8" t="s">
        <v>81</v>
      </c>
      <c r="C239" t="str">
        <f>VLOOKUP(B239,'Team Lookup'!A:B,2,FALSE)</f>
        <v>Utah Jazz</v>
      </c>
      <c r="D239" s="9">
        <f t="shared" ref="D239" si="2100">D238*-1</f>
        <v>0</v>
      </c>
      <c r="E239" s="9">
        <f t="shared" ref="E239" si="2101">E238</f>
        <v>0</v>
      </c>
      <c r="F239" t="str">
        <f>B238</f>
        <v>CHO</v>
      </c>
      <c r="G239" t="str">
        <f t="shared" ref="G239" si="2102">C238</f>
        <v>Charlotte Hornets</v>
      </c>
      <c r="H239" s="31">
        <f>VLOOKUP($C239,'Four Factors - Home'!$B:$O,7,FALSE)/100</f>
        <v>0.52800000000000002</v>
      </c>
      <c r="I239" s="31">
        <f>VLOOKUP($C239,'Four Factors - Home'!$B:$O,8,FALSE)</f>
        <v>0.314</v>
      </c>
      <c r="J239" s="31">
        <f>VLOOKUP($C239,'Four Factors - Home'!$B:$O,9,FALSE)/100</f>
        <v>0.14499999999999999</v>
      </c>
      <c r="K239" s="31">
        <f>VLOOKUP($C239,'Four Factors - Home'!$B:$O,10,FALSE)/100</f>
        <v>0.214</v>
      </c>
      <c r="L239" s="31">
        <f>VLOOKUP($C239,'Four Factors - Home'!$B:$O,11,FALSE)/100</f>
        <v>0.48599999999999999</v>
      </c>
      <c r="M239" s="31">
        <f>VLOOKUP($C239,'Four Factors - Home'!$B:$O,12,FALSE)</f>
        <v>0.23200000000000001</v>
      </c>
      <c r="N239" s="31">
        <f>VLOOKUP($C239,'Four Factors - Home'!$B:$O,13,FALSE)/100</f>
        <v>0.13500000000000001</v>
      </c>
      <c r="O239" s="31">
        <f>VLOOKUP($C239,'Four Factors - Home'!$B:$O,14,FALSE)/100</f>
        <v>0.20600000000000002</v>
      </c>
      <c r="P239" s="17">
        <f>VLOOKUP($C239,'Advanced - Home'!B:T,18,FALSE)</f>
        <v>93.61</v>
      </c>
      <c r="Q239" s="17">
        <f>(P239+'Advanced - Home'!$S$33)/2</f>
        <v>96.231912943871706</v>
      </c>
      <c r="R239" s="31">
        <f t="shared" ref="R239" si="2103">AVERAGE(H239,L238)</f>
        <v>0.52300000000000002</v>
      </c>
      <c r="S239" s="31">
        <f t="shared" ref="S239" si="2104">AVERAGE(I239,M238)</f>
        <v>0.26850000000000002</v>
      </c>
      <c r="T239" s="31">
        <f t="shared" ref="T239" si="2105">AVERAGE(J239,N238)</f>
        <v>0.13600000000000001</v>
      </c>
      <c r="U239" s="31">
        <f t="shared" ref="U239" si="2106">AVERAGE(K239,O238)</f>
        <v>0.21100000000000002</v>
      </c>
      <c r="V239" s="17">
        <f>Q239*Q238/'Advanced - Road'!$S$33</f>
        <v>96.153783618931797</v>
      </c>
      <c r="W239" s="17">
        <f t="shared" ref="W239" si="2107">W238</f>
        <v>96.157042620149369</v>
      </c>
      <c r="X239" s="17">
        <f t="shared" si="1934"/>
        <v>0</v>
      </c>
      <c r="Y239" s="19">
        <f>ROUND(Regression!$B$17+Regression!$B$18*Games!R239+Regression!$B$19*Games!T239+Regression!$B$20*Games!U239+Regression!$B$21*Games!S239+Regression!$B$22*Games!W239,0)</f>
        <v>106</v>
      </c>
      <c r="Z239" s="19">
        <f t="shared" ref="Z239" si="2108">-Z238</f>
        <v>-6</v>
      </c>
      <c r="AA239" s="19">
        <f t="shared" ref="AA239" si="2109">AA238</f>
        <v>206</v>
      </c>
      <c r="AB239" s="4"/>
      <c r="AC239" s="4"/>
      <c r="AD239" s="4">
        <f t="shared" si="1939"/>
        <v>106</v>
      </c>
    </row>
    <row r="240" spans="1:30" x14ac:dyDescent="0.3">
      <c r="A240" s="11" t="s">
        <v>133</v>
      </c>
      <c r="B240" s="14" t="s">
        <v>59</v>
      </c>
      <c r="C240" s="11" t="str">
        <f>VLOOKUP(B240,'Team Lookup'!A:B,2,FALSE)</f>
        <v>Charlotte Hornets</v>
      </c>
      <c r="D240" s="12"/>
      <c r="E240" s="12"/>
      <c r="F240" s="13" t="str">
        <f>B241</f>
        <v>WAS</v>
      </c>
      <c r="G240" s="11" t="str">
        <f t="shared" ref="G240" si="2110">C241</f>
        <v>Washington Wizards</v>
      </c>
      <c r="H240" s="32">
        <f>VLOOKUP($C240,'Four Factors - Road'!$B:$O,7,FALSE)/100</f>
        <v>0.49099999999999999</v>
      </c>
      <c r="I240" s="32">
        <f>VLOOKUP($C240,'Four Factors - Road'!$B:$O,8,FALSE)</f>
        <v>0.25900000000000001</v>
      </c>
      <c r="J240" s="32">
        <f>VLOOKUP($C240,'Four Factors - Road'!$B:$O,9,FALSE)/100</f>
        <v>0.12300000000000001</v>
      </c>
      <c r="K240" s="32">
        <f>VLOOKUP($C240,'Four Factors - Road'!$B:$O,10,FALSE)/100</f>
        <v>0.193</v>
      </c>
      <c r="L240" s="32">
        <f>VLOOKUP($C240,'Four Factors - Road'!$B:$O,11,FALSE)/100</f>
        <v>0.51800000000000002</v>
      </c>
      <c r="M240" s="32">
        <f>VLOOKUP($C240,'Four Factors - Road'!$B:$O,12,FALSE)</f>
        <v>0.223</v>
      </c>
      <c r="N240" s="32">
        <f>VLOOKUP($C240,'Four Factors - Road'!$B:$O,13,FALSE)/100</f>
        <v>0.127</v>
      </c>
      <c r="O240" s="32">
        <f>VLOOKUP($C240,'Four Factors - Road'!$B:$O,14,FALSE)/100</f>
        <v>0.20800000000000002</v>
      </c>
      <c r="P240" s="21">
        <f>VLOOKUP($C240,'Advanced - Road'!B:T,18,FALSE)</f>
        <v>98.7</v>
      </c>
      <c r="Q240" s="21">
        <f>(P240+'Advanced - Road'!$S$33)/2</f>
        <v>98.780263459335629</v>
      </c>
      <c r="R240" s="32">
        <f t="shared" ref="R240" si="2111">AVERAGE(H240,L241)</f>
        <v>0.501</v>
      </c>
      <c r="S240" s="32">
        <f t="shared" ref="S240" si="2112">AVERAGE(I240,M241)</f>
        <v>0.27349999999999997</v>
      </c>
      <c r="T240" s="32">
        <f t="shared" ref="T240" si="2113">AVERAGE(J240,N241)</f>
        <v>0.14100000000000001</v>
      </c>
      <c r="U240" s="32">
        <f t="shared" ref="U240" si="2114">AVERAGE(K240,O241)</f>
        <v>0.222</v>
      </c>
      <c r="V240" s="21">
        <f>Q240*Q241/'Advanced - Home'!$S$33</f>
        <v>98.928240315950973</v>
      </c>
      <c r="W240" s="21">
        <f t="shared" ref="W240" si="2115">AVERAGE(V240:V241)</f>
        <v>98.924887505589467</v>
      </c>
      <c r="X240" s="21">
        <f t="shared" si="1934"/>
        <v>0</v>
      </c>
      <c r="Y240" s="23">
        <f>ROUND(Regression!$B$17+Regression!$B$18*Games!R240+Regression!$B$19*Games!T240+Regression!$B$20*Games!U240+Regression!$B$21*Games!S240+Regression!$B$22*Games!W240,0)</f>
        <v>105</v>
      </c>
      <c r="Z240" s="23">
        <f t="shared" ref="Z240" si="2116">Y241-Y240</f>
        <v>5</v>
      </c>
      <c r="AA240" s="23">
        <f t="shared" ref="AA240" si="2117">Y240+Y241</f>
        <v>215</v>
      </c>
      <c r="AB240" s="22">
        <f t="shared" ref="AB240" si="2118">D240-Z240</f>
        <v>-5</v>
      </c>
      <c r="AC240" s="22">
        <f t="shared" ref="AC240" si="2119">AA240-E240</f>
        <v>215</v>
      </c>
      <c r="AD240" s="22">
        <f t="shared" si="1939"/>
        <v>105</v>
      </c>
    </row>
    <row r="241" spans="1:30" x14ac:dyDescent="0.3">
      <c r="A241" s="11" t="s">
        <v>134</v>
      </c>
      <c r="B241" s="14" t="s">
        <v>82</v>
      </c>
      <c r="C241" s="11" t="str">
        <f>VLOOKUP(B241,'Team Lookup'!A:B,2,FALSE)</f>
        <v>Washington Wizards</v>
      </c>
      <c r="D241" s="15">
        <f t="shared" ref="D241" si="2120">D240*-1</f>
        <v>0</v>
      </c>
      <c r="E241" s="15">
        <f t="shared" ref="E241" si="2121">E240</f>
        <v>0</v>
      </c>
      <c r="F241" s="11" t="str">
        <f>B240</f>
        <v>CHO</v>
      </c>
      <c r="G241" s="11" t="str">
        <f t="shared" ref="G241" si="2122">C240</f>
        <v>Charlotte Hornets</v>
      </c>
      <c r="H241" s="32">
        <f>VLOOKUP($C241,'Four Factors - Home'!$B:$O,7,FALSE)/100</f>
        <v>0.54700000000000004</v>
      </c>
      <c r="I241" s="32">
        <f>VLOOKUP($C241,'Four Factors - Home'!$B:$O,8,FALSE)</f>
        <v>0.26400000000000001</v>
      </c>
      <c r="J241" s="32">
        <f>VLOOKUP($C241,'Four Factors - Home'!$B:$O,9,FALSE)/100</f>
        <v>0.14899999999999999</v>
      </c>
      <c r="K241" s="32">
        <f>VLOOKUP($C241,'Four Factors - Home'!$B:$O,10,FALSE)/100</f>
        <v>0.252</v>
      </c>
      <c r="L241" s="32">
        <f>VLOOKUP($C241,'Four Factors - Home'!$B:$O,11,FALSE)/100</f>
        <v>0.51100000000000001</v>
      </c>
      <c r="M241" s="32">
        <f>VLOOKUP($C241,'Four Factors - Home'!$B:$O,12,FALSE)</f>
        <v>0.28799999999999998</v>
      </c>
      <c r="N241" s="32">
        <f>VLOOKUP($C241,'Four Factors - Home'!$B:$O,13,FALSE)/100</f>
        <v>0.159</v>
      </c>
      <c r="O241" s="32">
        <f>VLOOKUP($C241,'Four Factors - Home'!$B:$O,14,FALSE)/100</f>
        <v>0.251</v>
      </c>
      <c r="P241" s="21">
        <f>VLOOKUP($C241,'Advanced - Home'!B:T,18,FALSE)</f>
        <v>99.15</v>
      </c>
      <c r="Q241" s="21">
        <f>(P241+'Advanced - Home'!$S$33)/2</f>
        <v>99.001912943871702</v>
      </c>
      <c r="R241" s="32">
        <f t="shared" ref="R241" si="2123">AVERAGE(H241,L240)</f>
        <v>0.53249999999999997</v>
      </c>
      <c r="S241" s="32">
        <f t="shared" ref="S241" si="2124">AVERAGE(I241,M240)</f>
        <v>0.24349999999999999</v>
      </c>
      <c r="T241" s="32">
        <f t="shared" ref="T241" si="2125">AVERAGE(J241,N240)</f>
        <v>0.13800000000000001</v>
      </c>
      <c r="U241" s="32">
        <f t="shared" ref="U241" si="2126">AVERAGE(K241,O240)</f>
        <v>0.23</v>
      </c>
      <c r="V241" s="21">
        <f>Q241*Q240/'Advanced - Road'!$S$33</f>
        <v>98.921534695227962</v>
      </c>
      <c r="W241" s="21">
        <f t="shared" ref="W241" si="2127">W240</f>
        <v>98.924887505589467</v>
      </c>
      <c r="X241" s="21">
        <f t="shared" si="1934"/>
        <v>0</v>
      </c>
      <c r="Y241" s="23">
        <f>ROUND(Regression!$B$17+Regression!$B$18*Games!R241+Regression!$B$19*Games!T241+Regression!$B$20*Games!U241+Regression!$B$21*Games!S241+Regression!$B$22*Games!W241,0)</f>
        <v>110</v>
      </c>
      <c r="Z241" s="23">
        <f t="shared" ref="Z241" si="2128">-Z240</f>
        <v>-5</v>
      </c>
      <c r="AA241" s="23">
        <f t="shared" ref="AA241" si="2129">AA240</f>
        <v>215</v>
      </c>
      <c r="AB241" s="22"/>
      <c r="AC241" s="22"/>
      <c r="AD241" s="22">
        <f t="shared" si="1939"/>
        <v>110</v>
      </c>
    </row>
    <row r="242" spans="1:30" x14ac:dyDescent="0.3">
      <c r="A242" t="s">
        <v>133</v>
      </c>
      <c r="B242" s="8" t="s">
        <v>60</v>
      </c>
      <c r="C242" t="str">
        <f>VLOOKUP(B242,'Team Lookup'!A:B,2,FALSE)</f>
        <v>Chicago Bulls</v>
      </c>
      <c r="D242" s="6"/>
      <c r="E242" s="6"/>
      <c r="F242" s="7" t="str">
        <f>B243</f>
        <v>ATL</v>
      </c>
      <c r="G242" t="str">
        <f t="shared" ref="G242" si="2130">C243</f>
        <v>Atlanta Hawks</v>
      </c>
      <c r="H242" s="31">
        <f>VLOOKUP($C242,'Four Factors - Road'!$B:$O,7,FALSE)/100</f>
        <v>0.49</v>
      </c>
      <c r="I242" s="31">
        <f>VLOOKUP($C242,'Four Factors - Road'!$B:$O,8,FALSE)</f>
        <v>0.26800000000000002</v>
      </c>
      <c r="J242" s="31">
        <f>VLOOKUP($C242,'Four Factors - Road'!$B:$O,9,FALSE)/100</f>
        <v>0.14199999999999999</v>
      </c>
      <c r="K242" s="31">
        <f>VLOOKUP($C242,'Four Factors - Road'!$B:$O,10,FALSE)/100</f>
        <v>0.26300000000000001</v>
      </c>
      <c r="L242" s="31">
        <f>VLOOKUP($C242,'Four Factors - Road'!$B:$O,11,FALSE)/100</f>
        <v>0.51300000000000001</v>
      </c>
      <c r="M242" s="31">
        <f>VLOOKUP($C242,'Four Factors - Road'!$B:$O,12,FALSE)</f>
        <v>0.21299999999999999</v>
      </c>
      <c r="N242" s="31">
        <f>VLOOKUP($C242,'Four Factors - Road'!$B:$O,13,FALSE)/100</f>
        <v>0.13600000000000001</v>
      </c>
      <c r="O242" s="31">
        <f>VLOOKUP($C242,'Four Factors - Road'!$B:$O,14,FALSE)/100</f>
        <v>0.249</v>
      </c>
      <c r="P242" s="17">
        <f>VLOOKUP($C242,'Advanced - Road'!B:T,18,FALSE)</f>
        <v>97.38</v>
      </c>
      <c r="Q242" s="17">
        <f>(P242+'Advanced - Road'!$S$33)/2</f>
        <v>98.120263459335632</v>
      </c>
      <c r="R242" s="31">
        <f t="shared" ref="R242" si="2131">AVERAGE(H242,L243)</f>
        <v>0.504</v>
      </c>
      <c r="S242" s="31">
        <f t="shared" ref="S242" si="2132">AVERAGE(I242,M243)</f>
        <v>0.24299999999999999</v>
      </c>
      <c r="T242" s="31">
        <f t="shared" ref="T242" si="2133">AVERAGE(J242,N243)</f>
        <v>0.14949999999999999</v>
      </c>
      <c r="U242" s="31">
        <f t="shared" ref="U242" si="2134">AVERAGE(K242,O243)</f>
        <v>0.255</v>
      </c>
      <c r="V242" s="17">
        <f>Q242*Q243/'Advanced - Home'!$S$33</f>
        <v>98.128290504023028</v>
      </c>
      <c r="W242" s="17">
        <f t="shared" ref="W242" si="2135">AVERAGE(V242:V243)</f>
        <v>98.124964805030416</v>
      </c>
      <c r="X242" s="17">
        <f t="shared" si="1934"/>
        <v>0</v>
      </c>
      <c r="Y242" s="19">
        <f>ROUND(Regression!$B$17+Regression!$B$18*Games!R242+Regression!$B$19*Games!T242+Regression!$B$20*Games!U242+Regression!$B$21*Games!S242+Regression!$B$22*Games!W242,0)</f>
        <v>105</v>
      </c>
      <c r="Z242" s="19">
        <f t="shared" ref="Z242" si="2136">Y243-Y242</f>
        <v>1</v>
      </c>
      <c r="AA242" s="19">
        <f t="shared" ref="AA242" si="2137">Y242+Y243</f>
        <v>211</v>
      </c>
      <c r="AB242" s="4">
        <f t="shared" ref="AB242" si="2138">D242-Z242</f>
        <v>-1</v>
      </c>
      <c r="AC242" s="4">
        <f t="shared" ref="AC242" si="2139">AA242-E242</f>
        <v>211</v>
      </c>
      <c r="AD242" s="4">
        <f t="shared" si="1939"/>
        <v>105</v>
      </c>
    </row>
    <row r="243" spans="1:30" x14ac:dyDescent="0.3">
      <c r="A243" t="s">
        <v>134</v>
      </c>
      <c r="B243" s="8" t="s">
        <v>56</v>
      </c>
      <c r="C243" t="str">
        <f>VLOOKUP(B243,'Team Lookup'!A:B,2,FALSE)</f>
        <v>Atlanta Hawks</v>
      </c>
      <c r="D243" s="9">
        <f t="shared" ref="D243" si="2140">D242*-1</f>
        <v>0</v>
      </c>
      <c r="E243" s="9">
        <f t="shared" ref="E243" si="2141">E242</f>
        <v>0</v>
      </c>
      <c r="F243" t="str">
        <f>B242</f>
        <v>CHI</v>
      </c>
      <c r="G243" t="str">
        <f t="shared" ref="G243" si="2142">C242</f>
        <v>Chicago Bulls</v>
      </c>
      <c r="H243" s="31">
        <f>VLOOKUP($C243,'Four Factors - Home'!$B:$O,7,FALSE)/100</f>
        <v>0.51100000000000001</v>
      </c>
      <c r="I243" s="31">
        <f>VLOOKUP($C243,'Four Factors - Home'!$B:$O,8,FALSE)</f>
        <v>0.28199999999999997</v>
      </c>
      <c r="J243" s="31">
        <f>VLOOKUP($C243,'Four Factors - Home'!$B:$O,9,FALSE)/100</f>
        <v>0.14800000000000002</v>
      </c>
      <c r="K243" s="31">
        <f>VLOOKUP($C243,'Four Factors - Home'!$B:$O,10,FALSE)/100</f>
        <v>0.249</v>
      </c>
      <c r="L243" s="31">
        <f>VLOOKUP($C243,'Four Factors - Home'!$B:$O,11,FALSE)/100</f>
        <v>0.51800000000000002</v>
      </c>
      <c r="M243" s="31">
        <f>VLOOKUP($C243,'Four Factors - Home'!$B:$O,12,FALSE)</f>
        <v>0.218</v>
      </c>
      <c r="N243" s="31">
        <f>VLOOKUP($C243,'Four Factors - Home'!$B:$O,13,FALSE)/100</f>
        <v>0.157</v>
      </c>
      <c r="O243" s="31">
        <f>VLOOKUP($C243,'Four Factors - Home'!$B:$O,14,FALSE)/100</f>
        <v>0.247</v>
      </c>
      <c r="P243" s="17">
        <f>VLOOKUP($C243,'Advanced - Home'!B:T,18,FALSE)</f>
        <v>98.87</v>
      </c>
      <c r="Q243" s="17">
        <f>(P243+'Advanced - Home'!$S$33)/2</f>
        <v>98.861912943871715</v>
      </c>
      <c r="R243" s="31">
        <f t="shared" ref="R243" si="2143">AVERAGE(H243,L242)</f>
        <v>0.51200000000000001</v>
      </c>
      <c r="S243" s="31">
        <f t="shared" ref="S243" si="2144">AVERAGE(I243,M242)</f>
        <v>0.2475</v>
      </c>
      <c r="T243" s="31">
        <f t="shared" ref="T243" si="2145">AVERAGE(J243,N242)</f>
        <v>0.14200000000000002</v>
      </c>
      <c r="U243" s="31">
        <f t="shared" ref="U243" si="2146">AVERAGE(K243,O242)</f>
        <v>0.249</v>
      </c>
      <c r="V243" s="17">
        <f>Q243*Q242/'Advanced - Road'!$S$33</f>
        <v>98.121639106037804</v>
      </c>
      <c r="W243" s="17">
        <f t="shared" ref="W243" si="2147">W242</f>
        <v>98.124964805030416</v>
      </c>
      <c r="X243" s="17">
        <f t="shared" si="1934"/>
        <v>0</v>
      </c>
      <c r="Y243" s="19">
        <f>ROUND(Regression!$B$17+Regression!$B$18*Games!R243+Regression!$B$19*Games!T243+Regression!$B$20*Games!U243+Regression!$B$21*Games!S243+Regression!$B$22*Games!W243,0)</f>
        <v>106</v>
      </c>
      <c r="Z243" s="19">
        <f t="shared" ref="Z243" si="2148">-Z242</f>
        <v>-1</v>
      </c>
      <c r="AA243" s="19">
        <f t="shared" ref="AA243" si="2149">AA242</f>
        <v>211</v>
      </c>
      <c r="AB243" s="4"/>
      <c r="AC243" s="4"/>
      <c r="AD243" s="4">
        <f t="shared" si="1939"/>
        <v>106</v>
      </c>
    </row>
    <row r="244" spans="1:30" x14ac:dyDescent="0.3">
      <c r="A244" s="11" t="s">
        <v>133</v>
      </c>
      <c r="B244" s="14" t="s">
        <v>60</v>
      </c>
      <c r="C244" s="11" t="str">
        <f>VLOOKUP(B244,'Team Lookup'!A:B,2,FALSE)</f>
        <v>Chicago Bulls</v>
      </c>
      <c r="D244" s="12"/>
      <c r="E244" s="12"/>
      <c r="F244" s="13" t="str">
        <f>B245</f>
        <v>BRK</v>
      </c>
      <c r="G244" s="11" t="str">
        <f t="shared" ref="G244" si="2150">C245</f>
        <v>Brooklyn Nets</v>
      </c>
      <c r="H244" s="32">
        <f>VLOOKUP($C244,'Four Factors - Road'!$B:$O,7,FALSE)/100</f>
        <v>0.49</v>
      </c>
      <c r="I244" s="32">
        <f>VLOOKUP($C244,'Four Factors - Road'!$B:$O,8,FALSE)</f>
        <v>0.26800000000000002</v>
      </c>
      <c r="J244" s="32">
        <f>VLOOKUP($C244,'Four Factors - Road'!$B:$O,9,FALSE)/100</f>
        <v>0.14199999999999999</v>
      </c>
      <c r="K244" s="32">
        <f>VLOOKUP($C244,'Four Factors - Road'!$B:$O,10,FALSE)/100</f>
        <v>0.26300000000000001</v>
      </c>
      <c r="L244" s="32">
        <f>VLOOKUP($C244,'Four Factors - Road'!$B:$O,11,FALSE)/100</f>
        <v>0.51300000000000001</v>
      </c>
      <c r="M244" s="32">
        <f>VLOOKUP($C244,'Four Factors - Road'!$B:$O,12,FALSE)</f>
        <v>0.21299999999999999</v>
      </c>
      <c r="N244" s="32">
        <f>VLOOKUP($C244,'Four Factors - Road'!$B:$O,13,FALSE)/100</f>
        <v>0.13600000000000001</v>
      </c>
      <c r="O244" s="32">
        <f>VLOOKUP($C244,'Four Factors - Road'!$B:$O,14,FALSE)/100</f>
        <v>0.249</v>
      </c>
      <c r="P244" s="21">
        <f>VLOOKUP($C244,'Advanced - Road'!B:T,18,FALSE)</f>
        <v>97.38</v>
      </c>
      <c r="Q244" s="21">
        <f>(P244+'Advanced - Road'!$S$33)/2</f>
        <v>98.120263459335632</v>
      </c>
      <c r="R244" s="32">
        <f t="shared" ref="R244" si="2151">AVERAGE(H244,L245)</f>
        <v>0.499</v>
      </c>
      <c r="S244" s="32">
        <f t="shared" ref="S244" si="2152">AVERAGE(I244,M245)</f>
        <v>0.26800000000000002</v>
      </c>
      <c r="T244" s="32">
        <f t="shared" ref="T244" si="2153">AVERAGE(J244,N245)</f>
        <v>0.13550000000000001</v>
      </c>
      <c r="U244" s="32">
        <f t="shared" ref="U244" si="2154">AVERAGE(K244,O245)</f>
        <v>0.2555</v>
      </c>
      <c r="V244" s="21">
        <f>Q244*Q245/'Advanced - Home'!$S$33</f>
        <v>100.25241025272575</v>
      </c>
      <c r="W244" s="21">
        <f t="shared" ref="W244" si="2155">AVERAGE(V244:V245)</f>
        <v>100.24901256447427</v>
      </c>
      <c r="X244" s="21">
        <f t="shared" si="1934"/>
        <v>0</v>
      </c>
      <c r="Y244" s="23">
        <f>ROUND(Regression!$B$17+Regression!$B$18*Games!R244+Regression!$B$19*Games!T244+Regression!$B$20*Games!U244+Regression!$B$21*Games!S244+Regression!$B$22*Games!W244,0)</f>
        <v>109</v>
      </c>
      <c r="Z244" s="23">
        <f t="shared" ref="Z244" si="2156">Y245-Y244</f>
        <v>-4</v>
      </c>
      <c r="AA244" s="23">
        <f t="shared" ref="AA244" si="2157">Y244+Y245</f>
        <v>214</v>
      </c>
      <c r="AB244" s="22">
        <f t="shared" ref="AB244" si="2158">D244-Z244</f>
        <v>4</v>
      </c>
      <c r="AC244" s="22">
        <f t="shared" ref="AC244" si="2159">AA244-E244</f>
        <v>214</v>
      </c>
      <c r="AD244" s="22">
        <f t="shared" si="1939"/>
        <v>109</v>
      </c>
    </row>
    <row r="245" spans="1:30" x14ac:dyDescent="0.3">
      <c r="A245" s="11" t="s">
        <v>134</v>
      </c>
      <c r="B245" s="14" t="s">
        <v>57</v>
      </c>
      <c r="C245" s="11" t="str">
        <f>VLOOKUP(B245,'Team Lookup'!A:B,2,FALSE)</f>
        <v>Brooklyn Nets</v>
      </c>
      <c r="D245" s="15">
        <f t="shared" ref="D245" si="2160">D244*-1</f>
        <v>0</v>
      </c>
      <c r="E245" s="15">
        <f t="shared" ref="E245" si="2161">E244</f>
        <v>0</v>
      </c>
      <c r="F245" s="11" t="str">
        <f>B244</f>
        <v>CHI</v>
      </c>
      <c r="G245" s="11" t="str">
        <f t="shared" ref="G245" si="2162">C244</f>
        <v>Chicago Bulls</v>
      </c>
      <c r="H245" s="32">
        <f>VLOOKUP($C245,'Four Factors - Home'!$B:$O,7,FALSE)/100</f>
        <v>0.49700000000000005</v>
      </c>
      <c r="I245" s="32">
        <f>VLOOKUP($C245,'Four Factors - Home'!$B:$O,8,FALSE)</f>
        <v>0.27</v>
      </c>
      <c r="J245" s="32">
        <f>VLOOKUP($C245,'Four Factors - Home'!$B:$O,9,FALSE)/100</f>
        <v>0.16699999999999998</v>
      </c>
      <c r="K245" s="32">
        <f>VLOOKUP($C245,'Four Factors - Home'!$B:$O,10,FALSE)/100</f>
        <v>0.20600000000000002</v>
      </c>
      <c r="L245" s="32">
        <f>VLOOKUP($C245,'Four Factors - Home'!$B:$O,11,FALSE)/100</f>
        <v>0.50800000000000001</v>
      </c>
      <c r="M245" s="32">
        <f>VLOOKUP($C245,'Four Factors - Home'!$B:$O,12,FALSE)</f>
        <v>0.26800000000000002</v>
      </c>
      <c r="N245" s="32">
        <f>VLOOKUP($C245,'Four Factors - Home'!$B:$O,13,FALSE)/100</f>
        <v>0.129</v>
      </c>
      <c r="O245" s="32">
        <f>VLOOKUP($C245,'Four Factors - Home'!$B:$O,14,FALSE)/100</f>
        <v>0.248</v>
      </c>
      <c r="P245" s="21">
        <f>VLOOKUP($C245,'Advanced - Home'!B:T,18,FALSE)</f>
        <v>103.15</v>
      </c>
      <c r="Q245" s="21">
        <f>(P245+'Advanced - Home'!$S$33)/2</f>
        <v>101.0019129438717</v>
      </c>
      <c r="R245" s="32">
        <f t="shared" ref="R245" si="2163">AVERAGE(H245,L244)</f>
        <v>0.505</v>
      </c>
      <c r="S245" s="32">
        <f t="shared" ref="S245" si="2164">AVERAGE(I245,M244)</f>
        <v>0.24149999999999999</v>
      </c>
      <c r="T245" s="32">
        <f t="shared" ref="T245" si="2165">AVERAGE(J245,N244)</f>
        <v>0.1515</v>
      </c>
      <c r="U245" s="32">
        <f t="shared" ref="U245" si="2166">AVERAGE(K245,O244)</f>
        <v>0.22750000000000001</v>
      </c>
      <c r="V245" s="21">
        <f>Q245*Q244/'Advanced - Road'!$S$33</f>
        <v>100.24561487622277</v>
      </c>
      <c r="W245" s="21">
        <f t="shared" ref="W245" si="2167">W244</f>
        <v>100.24901256447427</v>
      </c>
      <c r="X245" s="21">
        <f t="shared" si="1934"/>
        <v>0</v>
      </c>
      <c r="Y245" s="23">
        <f>ROUND(Regression!$B$17+Regression!$B$18*Games!R245+Regression!$B$19*Games!T245+Regression!$B$20*Games!U245+Regression!$B$21*Games!S245+Regression!$B$22*Games!W245,0)</f>
        <v>105</v>
      </c>
      <c r="Z245" s="23">
        <f t="shared" ref="Z245" si="2168">-Z244</f>
        <v>4</v>
      </c>
      <c r="AA245" s="23">
        <f t="shared" ref="AA245" si="2169">AA244</f>
        <v>214</v>
      </c>
      <c r="AB245" s="22"/>
      <c r="AC245" s="22"/>
      <c r="AD245" s="22">
        <f t="shared" si="1939"/>
        <v>105</v>
      </c>
    </row>
    <row r="246" spans="1:30" x14ac:dyDescent="0.3">
      <c r="A246" t="s">
        <v>133</v>
      </c>
      <c r="B246" s="8" t="s">
        <v>60</v>
      </c>
      <c r="C246" t="str">
        <f>VLOOKUP(B246,'Team Lookup'!A:B,2,FALSE)</f>
        <v>Chicago Bulls</v>
      </c>
      <c r="D246" s="6"/>
      <c r="E246" s="6"/>
      <c r="F246" s="7" t="str">
        <f>B247</f>
        <v>BOS</v>
      </c>
      <c r="G246" t="str">
        <f t="shared" ref="G246" si="2170">C247</f>
        <v>Boston Celtics</v>
      </c>
      <c r="H246" s="31">
        <f>VLOOKUP($C246,'Four Factors - Road'!$B:$O,7,FALSE)/100</f>
        <v>0.49</v>
      </c>
      <c r="I246" s="31">
        <f>VLOOKUP($C246,'Four Factors - Road'!$B:$O,8,FALSE)</f>
        <v>0.26800000000000002</v>
      </c>
      <c r="J246" s="31">
        <f>VLOOKUP($C246,'Four Factors - Road'!$B:$O,9,FALSE)/100</f>
        <v>0.14199999999999999</v>
      </c>
      <c r="K246" s="31">
        <f>VLOOKUP($C246,'Four Factors - Road'!$B:$O,10,FALSE)/100</f>
        <v>0.26300000000000001</v>
      </c>
      <c r="L246" s="31">
        <f>VLOOKUP($C246,'Four Factors - Road'!$B:$O,11,FALSE)/100</f>
        <v>0.51300000000000001</v>
      </c>
      <c r="M246" s="31">
        <f>VLOOKUP($C246,'Four Factors - Road'!$B:$O,12,FALSE)</f>
        <v>0.21299999999999999</v>
      </c>
      <c r="N246" s="31">
        <f>VLOOKUP($C246,'Four Factors - Road'!$B:$O,13,FALSE)/100</f>
        <v>0.13600000000000001</v>
      </c>
      <c r="O246" s="31">
        <f>VLOOKUP($C246,'Four Factors - Road'!$B:$O,14,FALSE)/100</f>
        <v>0.249</v>
      </c>
      <c r="P246" s="17">
        <f>VLOOKUP($C246,'Advanced - Road'!B:T,18,FALSE)</f>
        <v>97.38</v>
      </c>
      <c r="Q246" s="17">
        <f>(P246+'Advanced - Road'!$S$33)/2</f>
        <v>98.120263459335632</v>
      </c>
      <c r="R246" s="31">
        <f t="shared" ref="R246" si="2171">AVERAGE(H246,L247)</f>
        <v>0.497</v>
      </c>
      <c r="S246" s="31">
        <f t="shared" ref="S246" si="2172">AVERAGE(I246,M247)</f>
        <v>0.26600000000000001</v>
      </c>
      <c r="T246" s="31">
        <f t="shared" ref="T246" si="2173">AVERAGE(J246,N247)</f>
        <v>0.13949999999999999</v>
      </c>
      <c r="U246" s="31">
        <f t="shared" ref="U246" si="2174">AVERAGE(K246,O247)</f>
        <v>0.25800000000000001</v>
      </c>
      <c r="V246" s="17">
        <f>Q246*Q247/'Advanced - Home'!$S$33</f>
        <v>98.555099612407204</v>
      </c>
      <c r="W246" s="17">
        <f t="shared" ref="W246" si="2175">AVERAGE(V246:V247)</f>
        <v>98.55175944828315</v>
      </c>
      <c r="X246" s="17">
        <f t="shared" si="1934"/>
        <v>0</v>
      </c>
      <c r="Y246" s="19">
        <f>ROUND(Regression!$B$17+Regression!$B$18*Games!R246+Regression!$B$19*Games!T246+Regression!$B$20*Games!U246+Regression!$B$21*Games!S246+Regression!$B$22*Games!W246,0)</f>
        <v>106</v>
      </c>
      <c r="Z246" s="19">
        <f t="shared" ref="Z246" si="2176">Y247-Y246</f>
        <v>2</v>
      </c>
      <c r="AA246" s="19">
        <f t="shared" ref="AA246" si="2177">Y246+Y247</f>
        <v>214</v>
      </c>
      <c r="AB246" s="4">
        <f t="shared" ref="AB246" si="2178">D246-Z246</f>
        <v>-2</v>
      </c>
      <c r="AC246" s="4">
        <f t="shared" ref="AC246" si="2179">AA246-E246</f>
        <v>214</v>
      </c>
      <c r="AD246" s="4">
        <f t="shared" si="1939"/>
        <v>106</v>
      </c>
    </row>
    <row r="247" spans="1:30" x14ac:dyDescent="0.3">
      <c r="A247" t="s">
        <v>134</v>
      </c>
      <c r="B247" s="8" t="s">
        <v>58</v>
      </c>
      <c r="C247" t="str">
        <f>VLOOKUP(B247,'Team Lookup'!A:B,2,FALSE)</f>
        <v>Boston Celtics</v>
      </c>
      <c r="D247" s="9">
        <f t="shared" ref="D247" si="2180">D246*-1</f>
        <v>0</v>
      </c>
      <c r="E247" s="9">
        <f t="shared" ref="E247" si="2181">E246</f>
        <v>0</v>
      </c>
      <c r="F247" t="str">
        <f>B246</f>
        <v>CHI</v>
      </c>
      <c r="G247" t="str">
        <f t="shared" ref="G247" si="2182">C246</f>
        <v>Chicago Bulls</v>
      </c>
      <c r="H247" s="31">
        <f>VLOOKUP($C247,'Four Factors - Home'!$B:$O,7,FALSE)/100</f>
        <v>0.53100000000000003</v>
      </c>
      <c r="I247" s="31">
        <f>VLOOKUP($C247,'Four Factors - Home'!$B:$O,8,FALSE)</f>
        <v>0.26600000000000001</v>
      </c>
      <c r="J247" s="31">
        <f>VLOOKUP($C247,'Four Factors - Home'!$B:$O,9,FALSE)/100</f>
        <v>0.13800000000000001</v>
      </c>
      <c r="K247" s="31">
        <f>VLOOKUP($C247,'Four Factors - Home'!$B:$O,10,FALSE)/100</f>
        <v>0.22500000000000001</v>
      </c>
      <c r="L247" s="31">
        <f>VLOOKUP($C247,'Four Factors - Home'!$B:$O,11,FALSE)/100</f>
        <v>0.504</v>
      </c>
      <c r="M247" s="31">
        <f>VLOOKUP($C247,'Four Factors - Home'!$B:$O,12,FALSE)</f>
        <v>0.26400000000000001</v>
      </c>
      <c r="N247" s="31">
        <f>VLOOKUP($C247,'Four Factors - Home'!$B:$O,13,FALSE)/100</f>
        <v>0.13699999999999998</v>
      </c>
      <c r="O247" s="31">
        <f>VLOOKUP($C247,'Four Factors - Home'!$B:$O,14,FALSE)/100</f>
        <v>0.253</v>
      </c>
      <c r="P247" s="17">
        <f>VLOOKUP($C247,'Advanced - Home'!B:T,18,FALSE)</f>
        <v>99.73</v>
      </c>
      <c r="Q247" s="17">
        <f>(P247+'Advanced - Home'!$S$33)/2</f>
        <v>99.291912943871708</v>
      </c>
      <c r="R247" s="31">
        <f t="shared" ref="R247" si="2183">AVERAGE(H247,L246)</f>
        <v>0.52200000000000002</v>
      </c>
      <c r="S247" s="31">
        <f t="shared" ref="S247" si="2184">AVERAGE(I247,M246)</f>
        <v>0.23949999999999999</v>
      </c>
      <c r="T247" s="31">
        <f t="shared" ref="T247" si="2185">AVERAGE(J247,N246)</f>
        <v>0.13700000000000001</v>
      </c>
      <c r="U247" s="31">
        <f t="shared" ref="U247" si="2186">AVERAGE(K247,O246)</f>
        <v>0.23699999999999999</v>
      </c>
      <c r="V247" s="17">
        <f>Q247*Q246/'Advanced - Road'!$S$33</f>
        <v>98.548419284159081</v>
      </c>
      <c r="W247" s="17">
        <f t="shared" ref="W247" si="2187">W246</f>
        <v>98.55175944828315</v>
      </c>
      <c r="X247" s="17">
        <f t="shared" si="1934"/>
        <v>0</v>
      </c>
      <c r="Y247" s="19">
        <f>ROUND(Regression!$B$17+Regression!$B$18*Games!R247+Regression!$B$19*Games!T247+Regression!$B$20*Games!U247+Regression!$B$21*Games!S247+Regression!$B$22*Games!W247,0)</f>
        <v>108</v>
      </c>
      <c r="Z247" s="19">
        <f t="shared" ref="Z247" si="2188">-Z246</f>
        <v>-2</v>
      </c>
      <c r="AA247" s="19">
        <f t="shared" ref="AA247" si="2189">AA246</f>
        <v>214</v>
      </c>
      <c r="AB247" s="4"/>
      <c r="AC247" s="4"/>
      <c r="AD247" s="4">
        <f t="shared" si="1939"/>
        <v>108</v>
      </c>
    </row>
    <row r="248" spans="1:30" x14ac:dyDescent="0.3">
      <c r="A248" s="11" t="s">
        <v>133</v>
      </c>
      <c r="B248" s="14" t="s">
        <v>60</v>
      </c>
      <c r="C248" s="11" t="str">
        <f>VLOOKUP(B248,'Team Lookup'!A:B,2,FALSE)</f>
        <v>Chicago Bulls</v>
      </c>
      <c r="D248" s="12"/>
      <c r="E248" s="12"/>
      <c r="F248" s="13" t="str">
        <f>B249</f>
        <v>CHO</v>
      </c>
      <c r="G248" s="11" t="str">
        <f t="shared" ref="G248" si="2190">C249</f>
        <v>Charlotte Hornets</v>
      </c>
      <c r="H248" s="32">
        <f>VLOOKUP($C248,'Four Factors - Road'!$B:$O,7,FALSE)/100</f>
        <v>0.49</v>
      </c>
      <c r="I248" s="32">
        <f>VLOOKUP($C248,'Four Factors - Road'!$B:$O,8,FALSE)</f>
        <v>0.26800000000000002</v>
      </c>
      <c r="J248" s="32">
        <f>VLOOKUP($C248,'Four Factors - Road'!$B:$O,9,FALSE)/100</f>
        <v>0.14199999999999999</v>
      </c>
      <c r="K248" s="32">
        <f>VLOOKUP($C248,'Four Factors - Road'!$B:$O,10,FALSE)/100</f>
        <v>0.26300000000000001</v>
      </c>
      <c r="L248" s="32">
        <f>VLOOKUP($C248,'Four Factors - Road'!$B:$O,11,FALSE)/100</f>
        <v>0.51300000000000001</v>
      </c>
      <c r="M248" s="32">
        <f>VLOOKUP($C248,'Four Factors - Road'!$B:$O,12,FALSE)</f>
        <v>0.21299999999999999</v>
      </c>
      <c r="N248" s="32">
        <f>VLOOKUP($C248,'Four Factors - Road'!$B:$O,13,FALSE)/100</f>
        <v>0.13600000000000001</v>
      </c>
      <c r="O248" s="32">
        <f>VLOOKUP($C248,'Four Factors - Road'!$B:$O,14,FALSE)/100</f>
        <v>0.249</v>
      </c>
      <c r="P248" s="21">
        <f>VLOOKUP($C248,'Advanced - Road'!B:T,18,FALSE)</f>
        <v>97.38</v>
      </c>
      <c r="Q248" s="21">
        <f>(P248+'Advanced - Road'!$S$33)/2</f>
        <v>98.120263459335632</v>
      </c>
      <c r="R248" s="32">
        <f t="shared" ref="R248" si="2191">AVERAGE(H248,L249)</f>
        <v>0.4965</v>
      </c>
      <c r="S248" s="32">
        <f t="shared" ref="S248" si="2192">AVERAGE(I248,M249)</f>
        <v>0.23250000000000001</v>
      </c>
      <c r="T248" s="32">
        <f t="shared" ref="T248" si="2193">AVERAGE(J248,N249)</f>
        <v>0.13600000000000001</v>
      </c>
      <c r="U248" s="32">
        <f t="shared" ref="U248" si="2194">AVERAGE(K248,O249)</f>
        <v>0.22950000000000001</v>
      </c>
      <c r="V248" s="21">
        <f>Q248*Q249/'Advanced - Home'!$S$33</f>
        <v>98.207696849768894</v>
      </c>
      <c r="W248" s="21">
        <f t="shared" ref="W248" si="2195">AVERAGE(V248:V249)</f>
        <v>98.204368459589034</v>
      </c>
      <c r="X248" s="21">
        <f t="shared" si="1934"/>
        <v>0</v>
      </c>
      <c r="Y248" s="23">
        <f>ROUND(Regression!$B$17+Regression!$B$18*Games!R248+Regression!$B$19*Games!T248+Regression!$B$20*Games!U248+Regression!$B$21*Games!S248+Regression!$B$22*Games!W248,0)</f>
        <v>104</v>
      </c>
      <c r="Z248" s="23">
        <f t="shared" ref="Z248" si="2196">Y249-Y248</f>
        <v>3</v>
      </c>
      <c r="AA248" s="23">
        <f t="shared" ref="AA248" si="2197">Y248+Y249</f>
        <v>211</v>
      </c>
      <c r="AB248" s="22">
        <f t="shared" ref="AB248" si="2198">D248-Z248</f>
        <v>-3</v>
      </c>
      <c r="AC248" s="22">
        <f t="shared" ref="AC248" si="2199">AA248-E248</f>
        <v>211</v>
      </c>
      <c r="AD248" s="22">
        <f t="shared" si="1939"/>
        <v>104</v>
      </c>
    </row>
    <row r="249" spans="1:30" x14ac:dyDescent="0.3">
      <c r="A249" s="11" t="s">
        <v>134</v>
      </c>
      <c r="B249" s="14" t="s">
        <v>59</v>
      </c>
      <c r="C249" s="11" t="str">
        <f>VLOOKUP(B249,'Team Lookup'!A:B,2,FALSE)</f>
        <v>Charlotte Hornets</v>
      </c>
      <c r="D249" s="15">
        <f t="shared" ref="D249" si="2200">D248*-1</f>
        <v>0</v>
      </c>
      <c r="E249" s="15">
        <f t="shared" ref="E249" si="2201">E248</f>
        <v>0</v>
      </c>
      <c r="F249" s="11" t="str">
        <f>B248</f>
        <v>CHI</v>
      </c>
      <c r="G249" s="11" t="str">
        <f t="shared" ref="G249" si="2202">C248</f>
        <v>Chicago Bulls</v>
      </c>
      <c r="H249" s="32">
        <f>VLOOKUP($C249,'Four Factors - Home'!$B:$O,7,FALSE)/100</f>
        <v>0.499</v>
      </c>
      <c r="I249" s="32">
        <f>VLOOKUP($C249,'Four Factors - Home'!$B:$O,8,FALSE)</f>
        <v>0.307</v>
      </c>
      <c r="J249" s="32">
        <f>VLOOKUP($C249,'Four Factors - Home'!$B:$O,9,FALSE)/100</f>
        <v>0.11900000000000001</v>
      </c>
      <c r="K249" s="32">
        <f>VLOOKUP($C249,'Four Factors - Home'!$B:$O,10,FALSE)/100</f>
        <v>0.20499999999999999</v>
      </c>
      <c r="L249" s="32">
        <f>VLOOKUP($C249,'Four Factors - Home'!$B:$O,11,FALSE)/100</f>
        <v>0.503</v>
      </c>
      <c r="M249" s="32">
        <f>VLOOKUP($C249,'Four Factors - Home'!$B:$O,12,FALSE)</f>
        <v>0.19700000000000001</v>
      </c>
      <c r="N249" s="32">
        <f>VLOOKUP($C249,'Four Factors - Home'!$B:$O,13,FALSE)/100</f>
        <v>0.13</v>
      </c>
      <c r="O249" s="32">
        <f>VLOOKUP($C249,'Four Factors - Home'!$B:$O,14,FALSE)/100</f>
        <v>0.19600000000000001</v>
      </c>
      <c r="P249" s="21">
        <f>VLOOKUP($C249,'Advanced - Home'!B:T,18,FALSE)</f>
        <v>99.03</v>
      </c>
      <c r="Q249" s="21">
        <f>(P249+'Advanced - Home'!$S$33)/2</f>
        <v>98.941912943871699</v>
      </c>
      <c r="R249" s="32">
        <f t="shared" ref="R249" si="2203">AVERAGE(H249,L248)</f>
        <v>0.50600000000000001</v>
      </c>
      <c r="S249" s="32">
        <f t="shared" ref="S249" si="2204">AVERAGE(I249,M248)</f>
        <v>0.26</v>
      </c>
      <c r="T249" s="32">
        <f t="shared" ref="T249" si="2205">AVERAGE(J249,N248)</f>
        <v>0.1275</v>
      </c>
      <c r="U249" s="32">
        <f t="shared" ref="U249" si="2206">AVERAGE(K249,O248)</f>
        <v>0.22699999999999998</v>
      </c>
      <c r="V249" s="21">
        <f>Q249*Q248/'Advanced - Road'!$S$33</f>
        <v>98.201040069409189</v>
      </c>
      <c r="W249" s="21">
        <f t="shared" ref="W249" si="2207">W248</f>
        <v>98.204368459589034</v>
      </c>
      <c r="X249" s="21">
        <f t="shared" si="1934"/>
        <v>0</v>
      </c>
      <c r="Y249" s="23">
        <f>ROUND(Regression!$B$17+Regression!$B$18*Games!R249+Regression!$B$19*Games!T249+Regression!$B$20*Games!U249+Regression!$B$21*Games!S249+Regression!$B$22*Games!W249,0)</f>
        <v>107</v>
      </c>
      <c r="Z249" s="23">
        <f t="shared" ref="Z249" si="2208">-Z248</f>
        <v>-3</v>
      </c>
      <c r="AA249" s="23">
        <f t="shared" ref="AA249" si="2209">AA248</f>
        <v>211</v>
      </c>
      <c r="AB249" s="22"/>
      <c r="AC249" s="22"/>
      <c r="AD249" s="22">
        <f t="shared" si="1939"/>
        <v>107</v>
      </c>
    </row>
    <row r="250" spans="1:30" x14ac:dyDescent="0.3">
      <c r="A250" t="s">
        <v>133</v>
      </c>
      <c r="B250" s="8" t="s">
        <v>60</v>
      </c>
      <c r="C250" t="str">
        <f>VLOOKUP(B250,'Team Lookup'!A:B,2,FALSE)</f>
        <v>Chicago Bulls</v>
      </c>
      <c r="D250" s="6"/>
      <c r="E250" s="6"/>
      <c r="F250" s="7" t="str">
        <f>B251</f>
        <v>CHI</v>
      </c>
      <c r="G250" t="str">
        <f t="shared" ref="G250" si="2210">C251</f>
        <v>Chicago Bulls</v>
      </c>
      <c r="H250" s="31">
        <f>VLOOKUP($C250,'Four Factors - Road'!$B:$O,7,FALSE)/100</f>
        <v>0.49</v>
      </c>
      <c r="I250" s="31">
        <f>VLOOKUP($C250,'Four Factors - Road'!$B:$O,8,FALSE)</f>
        <v>0.26800000000000002</v>
      </c>
      <c r="J250" s="31">
        <f>VLOOKUP($C250,'Four Factors - Road'!$B:$O,9,FALSE)/100</f>
        <v>0.14199999999999999</v>
      </c>
      <c r="K250" s="31">
        <f>VLOOKUP($C250,'Four Factors - Road'!$B:$O,10,FALSE)/100</f>
        <v>0.26300000000000001</v>
      </c>
      <c r="L250" s="31">
        <f>VLOOKUP($C250,'Four Factors - Road'!$B:$O,11,FALSE)/100</f>
        <v>0.51300000000000001</v>
      </c>
      <c r="M250" s="31">
        <f>VLOOKUP($C250,'Four Factors - Road'!$B:$O,12,FALSE)</f>
        <v>0.21299999999999999</v>
      </c>
      <c r="N250" s="31">
        <f>VLOOKUP($C250,'Four Factors - Road'!$B:$O,13,FALSE)/100</f>
        <v>0.13600000000000001</v>
      </c>
      <c r="O250" s="31">
        <f>VLOOKUP($C250,'Four Factors - Road'!$B:$O,14,FALSE)/100</f>
        <v>0.249</v>
      </c>
      <c r="P250" s="17">
        <f>VLOOKUP($C250,'Advanced - Road'!B:T,18,FALSE)</f>
        <v>97.38</v>
      </c>
      <c r="Q250" s="17">
        <f>(P250+'Advanced - Road'!$S$33)/2</f>
        <v>98.120263459335632</v>
      </c>
      <c r="R250" s="31">
        <f t="shared" ref="R250" si="2211">AVERAGE(H250,L251)</f>
        <v>0.50350000000000006</v>
      </c>
      <c r="S250" s="31">
        <f t="shared" ref="S250" si="2212">AVERAGE(I250,M251)</f>
        <v>0.2445</v>
      </c>
      <c r="T250" s="31">
        <f t="shared" ref="T250" si="2213">AVERAGE(J250,N251)</f>
        <v>0.13850000000000001</v>
      </c>
      <c r="U250" s="31">
        <f t="shared" ref="U250" si="2214">AVERAGE(K250,O251)</f>
        <v>0.23349999999999999</v>
      </c>
      <c r="V250" s="17">
        <f>Q250*Q251/'Advanced - Home'!$S$33</f>
        <v>97.3788931160461</v>
      </c>
      <c r="W250" s="17">
        <f t="shared" ref="W250" si="2215">AVERAGE(V250:V251)</f>
        <v>97.375592815133146</v>
      </c>
      <c r="X250" s="17">
        <f t="shared" si="1934"/>
        <v>0</v>
      </c>
      <c r="Y250" s="19">
        <f>ROUND(Regression!$B$17+Regression!$B$18*Games!R250+Regression!$B$19*Games!T250+Regression!$B$20*Games!U250+Regression!$B$21*Games!S250+Regression!$B$22*Games!W250,0)</f>
        <v>104</v>
      </c>
      <c r="Z250" s="19">
        <f t="shared" ref="Z250" si="2216">Y251-Y250</f>
        <v>2</v>
      </c>
      <c r="AA250" s="19">
        <f t="shared" ref="AA250" si="2217">Y250+Y251</f>
        <v>210</v>
      </c>
      <c r="AB250" s="4">
        <f t="shared" ref="AB250" si="2218">D250-Z250</f>
        <v>-2</v>
      </c>
      <c r="AC250" s="4">
        <f t="shared" ref="AC250" si="2219">AA250-E250</f>
        <v>210</v>
      </c>
      <c r="AD250" s="4">
        <f t="shared" si="1939"/>
        <v>104</v>
      </c>
    </row>
    <row r="251" spans="1:30" x14ac:dyDescent="0.3">
      <c r="A251" t="s">
        <v>134</v>
      </c>
      <c r="B251" s="8" t="s">
        <v>60</v>
      </c>
      <c r="C251" t="str">
        <f>VLOOKUP(B251,'Team Lookup'!A:B,2,FALSE)</f>
        <v>Chicago Bulls</v>
      </c>
      <c r="D251" s="9">
        <f t="shared" ref="D251" si="2220">D250*-1</f>
        <v>0</v>
      </c>
      <c r="E251" s="9">
        <f t="shared" ref="E251" si="2221">E250</f>
        <v>0</v>
      </c>
      <c r="F251" t="str">
        <f>B250</f>
        <v>CHI</v>
      </c>
      <c r="G251" t="str">
        <f t="shared" ref="G251" si="2222">C250</f>
        <v>Chicago Bulls</v>
      </c>
      <c r="H251" s="31">
        <f>VLOOKUP($C251,'Four Factors - Home'!$B:$O,7,FALSE)/100</f>
        <v>0.47100000000000003</v>
      </c>
      <c r="I251" s="31">
        <f>VLOOKUP($C251,'Four Factors - Home'!$B:$O,8,FALSE)</f>
        <v>0.29599999999999999</v>
      </c>
      <c r="J251" s="31">
        <f>VLOOKUP($C251,'Four Factors - Home'!$B:$O,9,FALSE)/100</f>
        <v>0.129</v>
      </c>
      <c r="K251" s="31">
        <f>VLOOKUP($C251,'Four Factors - Home'!$B:$O,10,FALSE)/100</f>
        <v>0.30199999999999999</v>
      </c>
      <c r="L251" s="31">
        <f>VLOOKUP($C251,'Four Factors - Home'!$B:$O,11,FALSE)/100</f>
        <v>0.51700000000000002</v>
      </c>
      <c r="M251" s="31">
        <f>VLOOKUP($C251,'Four Factors - Home'!$B:$O,12,FALSE)</f>
        <v>0.221</v>
      </c>
      <c r="N251" s="31">
        <f>VLOOKUP($C251,'Four Factors - Home'!$B:$O,13,FALSE)/100</f>
        <v>0.13500000000000001</v>
      </c>
      <c r="O251" s="31">
        <f>VLOOKUP($C251,'Four Factors - Home'!$B:$O,14,FALSE)/100</f>
        <v>0.20399999999999999</v>
      </c>
      <c r="P251" s="17">
        <f>VLOOKUP($C251,'Advanced - Home'!B:T,18,FALSE)</f>
        <v>97.36</v>
      </c>
      <c r="Q251" s="17">
        <f>(P251+'Advanced - Home'!$S$33)/2</f>
        <v>98.106912943871706</v>
      </c>
      <c r="R251" s="31">
        <f t="shared" ref="R251" si="2223">AVERAGE(H251,L250)</f>
        <v>0.49199999999999999</v>
      </c>
      <c r="S251" s="31">
        <f t="shared" ref="S251" si="2224">AVERAGE(I251,M250)</f>
        <v>0.2545</v>
      </c>
      <c r="T251" s="31">
        <f t="shared" ref="T251" si="2225">AVERAGE(J251,N250)</f>
        <v>0.13250000000000001</v>
      </c>
      <c r="U251" s="31">
        <f t="shared" ref="U251" si="2226">AVERAGE(K251,O250)</f>
        <v>0.27549999999999997</v>
      </c>
      <c r="V251" s="17">
        <f>Q251*Q250/'Advanced - Road'!$S$33</f>
        <v>97.372292514220192</v>
      </c>
      <c r="W251" s="17">
        <f t="shared" ref="W251" si="2227">W250</f>
        <v>97.375592815133146</v>
      </c>
      <c r="X251" s="17">
        <f t="shared" si="1934"/>
        <v>0</v>
      </c>
      <c r="Y251" s="19">
        <f>ROUND(Regression!$B$17+Regression!$B$18*Games!R251+Regression!$B$19*Games!T251+Regression!$B$20*Games!U251+Regression!$B$21*Games!S251+Regression!$B$22*Games!W251,0)</f>
        <v>106</v>
      </c>
      <c r="Z251" s="19">
        <f t="shared" ref="Z251" si="2228">-Z250</f>
        <v>-2</v>
      </c>
      <c r="AA251" s="19">
        <f t="shared" ref="AA251" si="2229">AA250</f>
        <v>210</v>
      </c>
      <c r="AB251" s="4"/>
      <c r="AC251" s="4"/>
      <c r="AD251" s="4">
        <f t="shared" si="1939"/>
        <v>106</v>
      </c>
    </row>
    <row r="252" spans="1:30" x14ac:dyDescent="0.3">
      <c r="A252" s="11" t="s">
        <v>133</v>
      </c>
      <c r="B252" s="14" t="s">
        <v>60</v>
      </c>
      <c r="C252" s="11" t="str">
        <f>VLOOKUP(B252,'Team Lookup'!A:B,2,FALSE)</f>
        <v>Chicago Bulls</v>
      </c>
      <c r="D252" s="12"/>
      <c r="E252" s="12"/>
      <c r="F252" s="13" t="str">
        <f>B253</f>
        <v>CLE</v>
      </c>
      <c r="G252" s="11" t="str">
        <f t="shared" ref="G252" si="2230">C253</f>
        <v>Cleveland Cavaliers</v>
      </c>
      <c r="H252" s="32">
        <f>VLOOKUP($C252,'Four Factors - Road'!$B:$O,7,FALSE)/100</f>
        <v>0.49</v>
      </c>
      <c r="I252" s="32">
        <f>VLOOKUP($C252,'Four Factors - Road'!$B:$O,8,FALSE)</f>
        <v>0.26800000000000002</v>
      </c>
      <c r="J252" s="32">
        <f>VLOOKUP($C252,'Four Factors - Road'!$B:$O,9,FALSE)/100</f>
        <v>0.14199999999999999</v>
      </c>
      <c r="K252" s="32">
        <f>VLOOKUP($C252,'Four Factors - Road'!$B:$O,10,FALSE)/100</f>
        <v>0.26300000000000001</v>
      </c>
      <c r="L252" s="32">
        <f>VLOOKUP($C252,'Four Factors - Road'!$B:$O,11,FALSE)/100</f>
        <v>0.51300000000000001</v>
      </c>
      <c r="M252" s="32">
        <f>VLOOKUP($C252,'Four Factors - Road'!$B:$O,12,FALSE)</f>
        <v>0.21299999999999999</v>
      </c>
      <c r="N252" s="32">
        <f>VLOOKUP($C252,'Four Factors - Road'!$B:$O,13,FALSE)/100</f>
        <v>0.13600000000000001</v>
      </c>
      <c r="O252" s="32">
        <f>VLOOKUP($C252,'Four Factors - Road'!$B:$O,14,FALSE)/100</f>
        <v>0.249</v>
      </c>
      <c r="P252" s="21">
        <f>VLOOKUP($C252,'Advanced - Road'!B:T,18,FALSE)</f>
        <v>97.38</v>
      </c>
      <c r="Q252" s="21">
        <f>(P252+'Advanced - Road'!$S$33)/2</f>
        <v>98.120263459335632</v>
      </c>
      <c r="R252" s="32">
        <f t="shared" ref="R252" si="2231">AVERAGE(H252,L253)</f>
        <v>0.495</v>
      </c>
      <c r="S252" s="32">
        <f t="shared" ref="S252" si="2232">AVERAGE(I252,M253)</f>
        <v>0.24149999999999999</v>
      </c>
      <c r="T252" s="32">
        <f t="shared" ref="T252" si="2233">AVERAGE(J252,N253)</f>
        <v>0.13500000000000001</v>
      </c>
      <c r="U252" s="32">
        <f t="shared" ref="U252" si="2234">AVERAGE(K252,O253)</f>
        <v>0.252</v>
      </c>
      <c r="V252" s="21">
        <f>Q252*Q253/'Advanced - Home'!$S$33</f>
        <v>98.148142090459459</v>
      </c>
      <c r="W252" s="21">
        <f t="shared" ref="W252" si="2235">AVERAGE(V252:V253)</f>
        <v>98.144815718670046</v>
      </c>
      <c r="X252" s="21">
        <f t="shared" si="1934"/>
        <v>0</v>
      </c>
      <c r="Y252" s="23">
        <f>ROUND(Regression!$B$17+Regression!$B$18*Games!R252+Regression!$B$19*Games!T252+Regression!$B$20*Games!U252+Regression!$B$21*Games!S252+Regression!$B$22*Games!W252,0)</f>
        <v>105</v>
      </c>
      <c r="Z252" s="23">
        <f t="shared" ref="Z252" si="2236">Y253-Y252</f>
        <v>6</v>
      </c>
      <c r="AA252" s="23">
        <f t="shared" ref="AA252" si="2237">Y252+Y253</f>
        <v>216</v>
      </c>
      <c r="AB252" s="22">
        <f t="shared" ref="AB252" si="2238">D252-Z252</f>
        <v>-6</v>
      </c>
      <c r="AC252" s="22">
        <f t="shared" ref="AC252" si="2239">AA252-E252</f>
        <v>216</v>
      </c>
      <c r="AD252" s="22">
        <f t="shared" si="1939"/>
        <v>105</v>
      </c>
    </row>
    <row r="253" spans="1:30" x14ac:dyDescent="0.3">
      <c r="A253" s="11" t="s">
        <v>134</v>
      </c>
      <c r="B253" s="14" t="s">
        <v>54</v>
      </c>
      <c r="C253" s="11" t="str">
        <f>VLOOKUP(B253,'Team Lookup'!A:B,2,FALSE)</f>
        <v>Cleveland Cavaliers</v>
      </c>
      <c r="D253" s="15">
        <f t="shared" ref="D253" si="2240">D252*-1</f>
        <v>0</v>
      </c>
      <c r="E253" s="15">
        <f t="shared" ref="E253" si="2241">E252</f>
        <v>0</v>
      </c>
      <c r="F253" s="11" t="str">
        <f>B252</f>
        <v>CHI</v>
      </c>
      <c r="G253" s="11" t="str">
        <f t="shared" ref="G253" si="2242">C252</f>
        <v>Chicago Bulls</v>
      </c>
      <c r="H253" s="32">
        <f>VLOOKUP($C253,'Four Factors - Home'!$B:$O,7,FALSE)/100</f>
        <v>0.55700000000000005</v>
      </c>
      <c r="I253" s="32">
        <f>VLOOKUP($C253,'Four Factors - Home'!$B:$O,8,FALSE)</f>
        <v>0.27700000000000002</v>
      </c>
      <c r="J253" s="32">
        <f>VLOOKUP($C253,'Four Factors - Home'!$B:$O,9,FALSE)/100</f>
        <v>0.129</v>
      </c>
      <c r="K253" s="32">
        <f>VLOOKUP($C253,'Four Factors - Home'!$B:$O,10,FALSE)/100</f>
        <v>0.23899999999999999</v>
      </c>
      <c r="L253" s="32">
        <f>VLOOKUP($C253,'Four Factors - Home'!$B:$O,11,FALSE)/100</f>
        <v>0.5</v>
      </c>
      <c r="M253" s="32">
        <f>VLOOKUP($C253,'Four Factors - Home'!$B:$O,12,FALSE)</f>
        <v>0.215</v>
      </c>
      <c r="N253" s="32">
        <f>VLOOKUP($C253,'Four Factors - Home'!$B:$O,13,FALSE)/100</f>
        <v>0.128</v>
      </c>
      <c r="O253" s="32">
        <f>VLOOKUP($C253,'Four Factors - Home'!$B:$O,14,FALSE)/100</f>
        <v>0.24100000000000002</v>
      </c>
      <c r="P253" s="21">
        <f>VLOOKUP($C253,'Advanced - Home'!B:T,18,FALSE)</f>
        <v>98.91</v>
      </c>
      <c r="Q253" s="21">
        <f>(P253+'Advanced - Home'!$S$33)/2</f>
        <v>98.881912943871697</v>
      </c>
      <c r="R253" s="32">
        <f t="shared" ref="R253" si="2243">AVERAGE(H253,L252)</f>
        <v>0.53500000000000003</v>
      </c>
      <c r="S253" s="32">
        <f t="shared" ref="S253" si="2244">AVERAGE(I253,M252)</f>
        <v>0.245</v>
      </c>
      <c r="T253" s="32">
        <f t="shared" ref="T253" si="2245">AVERAGE(J253,N252)</f>
        <v>0.13250000000000001</v>
      </c>
      <c r="U253" s="32">
        <f t="shared" ref="U253" si="2246">AVERAGE(K253,O252)</f>
        <v>0.24399999999999999</v>
      </c>
      <c r="V253" s="21">
        <f>Q253*Q252/'Advanced - Road'!$S$33</f>
        <v>98.141489346880633</v>
      </c>
      <c r="W253" s="21">
        <f t="shared" ref="W253" si="2247">W252</f>
        <v>98.144815718670046</v>
      </c>
      <c r="X253" s="21">
        <f t="shared" si="1934"/>
        <v>0</v>
      </c>
      <c r="Y253" s="23">
        <f>ROUND(Regression!$B$17+Regression!$B$18*Games!R253+Regression!$B$19*Games!T253+Regression!$B$20*Games!U253+Regression!$B$21*Games!S253+Regression!$B$22*Games!W253,0)</f>
        <v>111</v>
      </c>
      <c r="Z253" s="23">
        <f t="shared" ref="Z253" si="2248">-Z252</f>
        <v>-6</v>
      </c>
      <c r="AA253" s="23">
        <f t="shared" ref="AA253" si="2249">AA252</f>
        <v>216</v>
      </c>
      <c r="AB253" s="22"/>
      <c r="AC253" s="22"/>
      <c r="AD253" s="22">
        <f t="shared" si="1939"/>
        <v>111</v>
      </c>
    </row>
    <row r="254" spans="1:30" x14ac:dyDescent="0.3">
      <c r="A254" t="s">
        <v>133</v>
      </c>
      <c r="B254" s="5" t="s">
        <v>60</v>
      </c>
      <c r="C254" t="str">
        <f>VLOOKUP(B254,'Team Lookup'!A:B,2,FALSE)</f>
        <v>Chicago Bulls</v>
      </c>
      <c r="D254" s="6"/>
      <c r="E254" s="6"/>
      <c r="F254" s="7" t="str">
        <f>B255</f>
        <v>DAL</v>
      </c>
      <c r="G254" t="str">
        <f t="shared" ref="G254" si="2250">C255</f>
        <v>Dallas Mavericks</v>
      </c>
      <c r="H254" s="31">
        <f>VLOOKUP($C254,'Four Factors - Road'!$B:$O,7,FALSE)/100</f>
        <v>0.49</v>
      </c>
      <c r="I254" s="31">
        <f>VLOOKUP($C254,'Four Factors - Road'!$B:$O,8,FALSE)</f>
        <v>0.26800000000000002</v>
      </c>
      <c r="J254" s="31">
        <f>VLOOKUP($C254,'Four Factors - Road'!$B:$O,9,FALSE)/100</f>
        <v>0.14199999999999999</v>
      </c>
      <c r="K254" s="31">
        <f>VLOOKUP($C254,'Four Factors - Road'!$B:$O,10,FALSE)/100</f>
        <v>0.26300000000000001</v>
      </c>
      <c r="L254" s="31">
        <f>VLOOKUP($C254,'Four Factors - Road'!$B:$O,11,FALSE)/100</f>
        <v>0.51300000000000001</v>
      </c>
      <c r="M254" s="31">
        <f>VLOOKUP($C254,'Four Factors - Road'!$B:$O,12,FALSE)</f>
        <v>0.21299999999999999</v>
      </c>
      <c r="N254" s="31">
        <f>VLOOKUP($C254,'Four Factors - Road'!$B:$O,13,FALSE)/100</f>
        <v>0.13600000000000001</v>
      </c>
      <c r="O254" s="31">
        <f>VLOOKUP($C254,'Four Factors - Road'!$B:$O,14,FALSE)/100</f>
        <v>0.249</v>
      </c>
      <c r="P254" s="17">
        <f>VLOOKUP($C254,'Advanced - Road'!B:T,18,FALSE)</f>
        <v>97.38</v>
      </c>
      <c r="Q254" s="17">
        <f>(P254+'Advanced - Road'!$S$33)/2</f>
        <v>98.120263459335632</v>
      </c>
      <c r="R254" s="31">
        <f t="shared" ref="R254" si="2251">AVERAGE(H254,L255)</f>
        <v>0.498</v>
      </c>
      <c r="S254" s="31">
        <f t="shared" ref="S254" si="2252">AVERAGE(I254,M255)</f>
        <v>0.27300000000000002</v>
      </c>
      <c r="T254" s="31">
        <f t="shared" ref="T254" si="2253">AVERAGE(J254,N255)</f>
        <v>0.1525</v>
      </c>
      <c r="U254" s="31">
        <f t="shared" ref="U254" si="2254">AVERAGE(K254,O255)</f>
        <v>0.2445</v>
      </c>
      <c r="V254" s="17">
        <f>Q254*Q255/'Advanced - Home'!$S$33</f>
        <v>95.55254716389048</v>
      </c>
      <c r="W254" s="17">
        <f t="shared" ref="W254" si="2255">AVERAGE(V254:V255)</f>
        <v>95.549308760284219</v>
      </c>
      <c r="X254" s="17">
        <f t="shared" si="1934"/>
        <v>0</v>
      </c>
      <c r="Y254" s="19">
        <f>ROUND(Regression!$B$17+Regression!$B$18*Games!R254+Regression!$B$19*Games!T254+Regression!$B$20*Games!U254+Regression!$B$21*Games!S254+Regression!$B$22*Games!W254,0)</f>
        <v>101</v>
      </c>
      <c r="Z254" s="19">
        <f t="shared" ref="Z254" si="2256">Y255-Y254</f>
        <v>2</v>
      </c>
      <c r="AA254" s="19">
        <f t="shared" ref="AA254" si="2257">Y254+Y255</f>
        <v>204</v>
      </c>
      <c r="AB254" s="4">
        <f t="shared" ref="AB254" si="2258">D254-Z254</f>
        <v>-2</v>
      </c>
      <c r="AC254" s="4">
        <f t="shared" ref="AC254" si="2259">AA254-E254</f>
        <v>204</v>
      </c>
      <c r="AD254" s="4">
        <f t="shared" si="1939"/>
        <v>101</v>
      </c>
    </row>
    <row r="255" spans="1:30" x14ac:dyDescent="0.3">
      <c r="A255" t="s">
        <v>134</v>
      </c>
      <c r="B255" s="8" t="s">
        <v>61</v>
      </c>
      <c r="C255" t="str">
        <f>VLOOKUP(B255,'Team Lookup'!A:B,2,FALSE)</f>
        <v>Dallas Mavericks</v>
      </c>
      <c r="D255" s="9">
        <f t="shared" ref="D255" si="2260">D254*-1</f>
        <v>0</v>
      </c>
      <c r="E255" s="9">
        <f t="shared" ref="E255" si="2261">E254</f>
        <v>0</v>
      </c>
      <c r="F255" t="str">
        <f>B254</f>
        <v>CHI</v>
      </c>
      <c r="G255" t="str">
        <f t="shared" ref="G255" si="2262">C254</f>
        <v>Chicago Bulls</v>
      </c>
      <c r="H255" s="31">
        <f>VLOOKUP($C255,'Four Factors - Home'!$B:$O,7,FALSE)/100</f>
        <v>0.51400000000000001</v>
      </c>
      <c r="I255" s="31">
        <f>VLOOKUP($C255,'Four Factors - Home'!$B:$O,8,FALSE)</f>
        <v>0.24299999999999999</v>
      </c>
      <c r="J255" s="31">
        <f>VLOOKUP($C255,'Four Factors - Home'!$B:$O,9,FALSE)/100</f>
        <v>0.129</v>
      </c>
      <c r="K255" s="31">
        <f>VLOOKUP($C255,'Four Factors - Home'!$B:$O,10,FALSE)/100</f>
        <v>0.188</v>
      </c>
      <c r="L255" s="31">
        <f>VLOOKUP($C255,'Four Factors - Home'!$B:$O,11,FALSE)/100</f>
        <v>0.50600000000000001</v>
      </c>
      <c r="M255" s="31">
        <f>VLOOKUP($C255,'Four Factors - Home'!$B:$O,12,FALSE)</f>
        <v>0.27800000000000002</v>
      </c>
      <c r="N255" s="31">
        <f>VLOOKUP($C255,'Four Factors - Home'!$B:$O,13,FALSE)/100</f>
        <v>0.16300000000000001</v>
      </c>
      <c r="O255" s="31">
        <f>VLOOKUP($C255,'Four Factors - Home'!$B:$O,14,FALSE)/100</f>
        <v>0.22600000000000001</v>
      </c>
      <c r="P255" s="17">
        <f>VLOOKUP($C255,'Advanced - Home'!B:T,18,FALSE)</f>
        <v>93.68</v>
      </c>
      <c r="Q255" s="17">
        <f>(P255+'Advanced - Home'!$S$33)/2</f>
        <v>96.266912943871716</v>
      </c>
      <c r="R255" s="31">
        <f t="shared" ref="R255" si="2263">AVERAGE(H255,L254)</f>
        <v>0.51350000000000007</v>
      </c>
      <c r="S255" s="31">
        <f t="shared" ref="S255" si="2264">AVERAGE(I255,M254)</f>
        <v>0.22799999999999998</v>
      </c>
      <c r="T255" s="31">
        <f t="shared" ref="T255" si="2265">AVERAGE(J255,N254)</f>
        <v>0.13250000000000001</v>
      </c>
      <c r="U255" s="31">
        <f t="shared" ref="U255" si="2266">AVERAGE(K255,O254)</f>
        <v>0.2185</v>
      </c>
      <c r="V255" s="17">
        <f>Q255*Q254/'Advanced - Road'!$S$33</f>
        <v>95.546070356677973</v>
      </c>
      <c r="W255" s="17">
        <f t="shared" ref="W255" si="2267">W254</f>
        <v>95.549308760284219</v>
      </c>
      <c r="X255" s="17">
        <f t="shared" si="1934"/>
        <v>0</v>
      </c>
      <c r="Y255" s="19">
        <f>ROUND(Regression!$B$17+Regression!$B$18*Games!R255+Regression!$B$19*Games!T255+Regression!$B$20*Games!U255+Regression!$B$21*Games!S255+Regression!$B$22*Games!W255,0)</f>
        <v>103</v>
      </c>
      <c r="Z255" s="19">
        <f t="shared" ref="Z255" si="2268">-Z254</f>
        <v>-2</v>
      </c>
      <c r="AA255" s="19">
        <f t="shared" ref="AA255" si="2269">AA254</f>
        <v>204</v>
      </c>
      <c r="AB255" s="4"/>
      <c r="AC255" s="4"/>
      <c r="AD255" s="4">
        <f t="shared" si="1939"/>
        <v>103</v>
      </c>
    </row>
    <row r="256" spans="1:30" x14ac:dyDescent="0.3">
      <c r="A256" s="11" t="s">
        <v>133</v>
      </c>
      <c r="B256" s="10" t="s">
        <v>60</v>
      </c>
      <c r="C256" s="11" t="str">
        <f>VLOOKUP(B256,'Team Lookup'!A:B,2,FALSE)</f>
        <v>Chicago Bulls</v>
      </c>
      <c r="D256" s="12"/>
      <c r="E256" s="12"/>
      <c r="F256" s="13" t="str">
        <f>B257</f>
        <v>DEN</v>
      </c>
      <c r="G256" s="11" t="str">
        <f t="shared" ref="G256" si="2270">C257</f>
        <v>Denver Nuggets</v>
      </c>
      <c r="H256" s="32">
        <f>VLOOKUP($C256,'Four Factors - Road'!$B:$O,7,FALSE)/100</f>
        <v>0.49</v>
      </c>
      <c r="I256" s="32">
        <f>VLOOKUP($C256,'Four Factors - Road'!$B:$O,8,FALSE)</f>
        <v>0.26800000000000002</v>
      </c>
      <c r="J256" s="32">
        <f>VLOOKUP($C256,'Four Factors - Road'!$B:$O,9,FALSE)/100</f>
        <v>0.14199999999999999</v>
      </c>
      <c r="K256" s="32">
        <f>VLOOKUP($C256,'Four Factors - Road'!$B:$O,10,FALSE)/100</f>
        <v>0.26300000000000001</v>
      </c>
      <c r="L256" s="32">
        <f>VLOOKUP($C256,'Four Factors - Road'!$B:$O,11,FALSE)/100</f>
        <v>0.51300000000000001</v>
      </c>
      <c r="M256" s="32">
        <f>VLOOKUP($C256,'Four Factors - Road'!$B:$O,12,FALSE)</f>
        <v>0.21299999999999999</v>
      </c>
      <c r="N256" s="32">
        <f>VLOOKUP($C256,'Four Factors - Road'!$B:$O,13,FALSE)/100</f>
        <v>0.13600000000000001</v>
      </c>
      <c r="O256" s="32">
        <f>VLOOKUP($C256,'Four Factors - Road'!$B:$O,14,FALSE)/100</f>
        <v>0.249</v>
      </c>
      <c r="P256" s="21">
        <f>VLOOKUP($C256,'Advanced - Road'!B:T,18,FALSE)</f>
        <v>97.38</v>
      </c>
      <c r="Q256" s="21">
        <f>(P256+'Advanced - Road'!$S$33)/2</f>
        <v>98.120263459335632</v>
      </c>
      <c r="R256" s="32">
        <f t="shared" ref="R256" si="2271">AVERAGE(H256,L257)</f>
        <v>0.51149999999999995</v>
      </c>
      <c r="S256" s="32">
        <f t="shared" ref="S256" si="2272">AVERAGE(I256,M257)</f>
        <v>0.26150000000000001</v>
      </c>
      <c r="T256" s="32">
        <f t="shared" ref="T256" si="2273">AVERAGE(J256,N257)</f>
        <v>0.1275</v>
      </c>
      <c r="U256" s="32">
        <f t="shared" ref="U256" si="2274">AVERAGE(K256,O257)</f>
        <v>0.23300000000000001</v>
      </c>
      <c r="V256" s="21">
        <f>Q256*Q257/'Advanced - Home'!$S$33</f>
        <v>98.932279754700204</v>
      </c>
      <c r="W256" s="21">
        <f t="shared" ref="W256" si="2275">AVERAGE(V256:V257)</f>
        <v>98.92892680743671</v>
      </c>
      <c r="X256" s="21">
        <f t="shared" si="1934"/>
        <v>0</v>
      </c>
      <c r="Y256" s="23">
        <f>ROUND(Regression!$B$17+Regression!$B$18*Games!R256+Regression!$B$19*Games!T256+Regression!$B$20*Games!U256+Regression!$B$21*Games!S256+Regression!$B$22*Games!W256,0)</f>
        <v>109</v>
      </c>
      <c r="Z256" s="23">
        <f t="shared" ref="Z256" si="2276">Y257-Y256</f>
        <v>2</v>
      </c>
      <c r="AA256" s="23">
        <f t="shared" ref="AA256" si="2277">Y256+Y257</f>
        <v>220</v>
      </c>
      <c r="AB256" s="22">
        <f t="shared" ref="AB256" si="2278">D256-Z256</f>
        <v>-2</v>
      </c>
      <c r="AC256" s="22">
        <f t="shared" ref="AC256" si="2279">AA256-E256</f>
        <v>220</v>
      </c>
      <c r="AD256" s="22">
        <f t="shared" si="1939"/>
        <v>109</v>
      </c>
    </row>
    <row r="257" spans="1:30" x14ac:dyDescent="0.3">
      <c r="A257" s="11" t="s">
        <v>134</v>
      </c>
      <c r="B257" s="14" t="s">
        <v>62</v>
      </c>
      <c r="C257" s="11" t="str">
        <f>VLOOKUP(B257,'Team Lookup'!A:B,2,FALSE)</f>
        <v>Denver Nuggets</v>
      </c>
      <c r="D257" s="15">
        <f t="shared" ref="D257" si="2280">D256*-1</f>
        <v>0</v>
      </c>
      <c r="E257" s="15">
        <f t="shared" ref="E257" si="2281">E256</f>
        <v>0</v>
      </c>
      <c r="F257" s="11" t="str">
        <f>B256</f>
        <v>CHI</v>
      </c>
      <c r="G257" s="11" t="str">
        <f t="shared" ref="G257" si="2282">C256</f>
        <v>Chicago Bulls</v>
      </c>
      <c r="H257" s="32">
        <f>VLOOKUP($C257,'Four Factors - Home'!$B:$O,7,FALSE)/100</f>
        <v>0.53900000000000003</v>
      </c>
      <c r="I257" s="32">
        <f>VLOOKUP($C257,'Four Factors - Home'!$B:$O,8,FALSE)</f>
        <v>0.28799999999999998</v>
      </c>
      <c r="J257" s="32">
        <f>VLOOKUP($C257,'Four Factors - Home'!$B:$O,9,FALSE)/100</f>
        <v>0.14400000000000002</v>
      </c>
      <c r="K257" s="32">
        <f>VLOOKUP($C257,'Four Factors - Home'!$B:$O,10,FALSE)/100</f>
        <v>0.28399999999999997</v>
      </c>
      <c r="L257" s="32">
        <f>VLOOKUP($C257,'Four Factors - Home'!$B:$O,11,FALSE)/100</f>
        <v>0.53299999999999992</v>
      </c>
      <c r="M257" s="32">
        <f>VLOOKUP($C257,'Four Factors - Home'!$B:$O,12,FALSE)</f>
        <v>0.255</v>
      </c>
      <c r="N257" s="32">
        <f>VLOOKUP($C257,'Four Factors - Home'!$B:$O,13,FALSE)/100</f>
        <v>0.113</v>
      </c>
      <c r="O257" s="32">
        <f>VLOOKUP($C257,'Four Factors - Home'!$B:$O,14,FALSE)/100</f>
        <v>0.20300000000000001</v>
      </c>
      <c r="P257" s="21">
        <f>VLOOKUP($C257,'Advanced - Home'!B:T,18,FALSE)</f>
        <v>100.49</v>
      </c>
      <c r="Q257" s="21">
        <f>(P257+'Advanced - Home'!$S$33)/2</f>
        <v>99.671912943871703</v>
      </c>
      <c r="R257" s="32">
        <f t="shared" ref="R257" si="2283">AVERAGE(H257,L256)</f>
        <v>0.52600000000000002</v>
      </c>
      <c r="S257" s="32">
        <f t="shared" ref="S257" si="2284">AVERAGE(I257,M256)</f>
        <v>0.2505</v>
      </c>
      <c r="T257" s="32">
        <f t="shared" ref="T257" si="2285">AVERAGE(J257,N256)</f>
        <v>0.14000000000000001</v>
      </c>
      <c r="U257" s="32">
        <f t="shared" ref="U257" si="2286">AVERAGE(K257,O256)</f>
        <v>0.26649999999999996</v>
      </c>
      <c r="V257" s="21">
        <f>Q257*Q256/'Advanced - Road'!$S$33</f>
        <v>98.925573860173216</v>
      </c>
      <c r="W257" s="21">
        <f t="shared" ref="W257" si="2287">W256</f>
        <v>98.92892680743671</v>
      </c>
      <c r="X257" s="21">
        <f t="shared" si="1934"/>
        <v>0</v>
      </c>
      <c r="Y257" s="23">
        <f>ROUND(Regression!$B$17+Regression!$B$18*Games!R257+Regression!$B$19*Games!T257+Regression!$B$20*Games!U257+Regression!$B$21*Games!S257+Regression!$B$22*Games!W257,0)</f>
        <v>111</v>
      </c>
      <c r="Z257" s="23">
        <f t="shared" ref="Z257" si="2288">-Z256</f>
        <v>-2</v>
      </c>
      <c r="AA257" s="23">
        <f t="shared" ref="AA257" si="2289">AA256</f>
        <v>220</v>
      </c>
      <c r="AB257" s="22"/>
      <c r="AC257" s="22"/>
      <c r="AD257" s="22">
        <f t="shared" si="1939"/>
        <v>111</v>
      </c>
    </row>
    <row r="258" spans="1:30" x14ac:dyDescent="0.3">
      <c r="A258" t="s">
        <v>133</v>
      </c>
      <c r="B258" s="5" t="s">
        <v>60</v>
      </c>
      <c r="C258" t="str">
        <f>VLOOKUP(B258,'Team Lookup'!A:B,2,FALSE)</f>
        <v>Chicago Bulls</v>
      </c>
      <c r="D258" s="6"/>
      <c r="E258" s="6"/>
      <c r="F258" s="7" t="str">
        <f>B259</f>
        <v>DET</v>
      </c>
      <c r="G258" t="str">
        <f t="shared" ref="G258" si="2290">C259</f>
        <v>Detroit Pistons</v>
      </c>
      <c r="H258" s="31">
        <f>VLOOKUP($C258,'Four Factors - Road'!$B:$O,7,FALSE)/100</f>
        <v>0.49</v>
      </c>
      <c r="I258" s="31">
        <f>VLOOKUP($C258,'Four Factors - Road'!$B:$O,8,FALSE)</f>
        <v>0.26800000000000002</v>
      </c>
      <c r="J258" s="31">
        <f>VLOOKUP($C258,'Four Factors - Road'!$B:$O,9,FALSE)/100</f>
        <v>0.14199999999999999</v>
      </c>
      <c r="K258" s="31">
        <f>VLOOKUP($C258,'Four Factors - Road'!$B:$O,10,FALSE)/100</f>
        <v>0.26300000000000001</v>
      </c>
      <c r="L258" s="31">
        <f>VLOOKUP($C258,'Four Factors - Road'!$B:$O,11,FALSE)/100</f>
        <v>0.51300000000000001</v>
      </c>
      <c r="M258" s="31">
        <f>VLOOKUP($C258,'Four Factors - Road'!$B:$O,12,FALSE)</f>
        <v>0.21299999999999999</v>
      </c>
      <c r="N258" s="31">
        <f>VLOOKUP($C258,'Four Factors - Road'!$B:$O,13,FALSE)/100</f>
        <v>0.13600000000000001</v>
      </c>
      <c r="O258" s="31">
        <f>VLOOKUP($C258,'Four Factors - Road'!$B:$O,14,FALSE)/100</f>
        <v>0.249</v>
      </c>
      <c r="P258" s="17">
        <f>VLOOKUP($C258,'Advanced - Road'!B:T,18,FALSE)</f>
        <v>97.38</v>
      </c>
      <c r="Q258" s="17">
        <f>(P258+'Advanced - Road'!$S$33)/2</f>
        <v>98.120263459335632</v>
      </c>
      <c r="R258" s="31">
        <f t="shared" ref="R258" si="2291">AVERAGE(H258,L259)</f>
        <v>0.48949999999999999</v>
      </c>
      <c r="S258" s="31">
        <f t="shared" ref="S258" si="2292">AVERAGE(I258,M259)</f>
        <v>0.26950000000000002</v>
      </c>
      <c r="T258" s="31">
        <f t="shared" ref="T258" si="2293">AVERAGE(J258,N259)</f>
        <v>0.13850000000000001</v>
      </c>
      <c r="U258" s="31">
        <f t="shared" ref="U258" si="2294">AVERAGE(K258,O259)</f>
        <v>0.22599999999999998</v>
      </c>
      <c r="V258" s="17">
        <f>Q258*Q259/'Advanced - Home'!$S$33</f>
        <v>97.731258775293512</v>
      </c>
      <c r="W258" s="17">
        <f t="shared" ref="W258" si="2295">AVERAGE(V258:V259)</f>
        <v>97.727946532237155</v>
      </c>
      <c r="X258" s="17">
        <f t="shared" si="1934"/>
        <v>0</v>
      </c>
      <c r="Y258" s="19">
        <f>ROUND(Regression!$B$17+Regression!$B$18*Games!R258+Regression!$B$19*Games!T258+Regression!$B$20*Games!U258+Regression!$B$21*Games!S258+Regression!$B$22*Games!W258,0)</f>
        <v>103</v>
      </c>
      <c r="Z258" s="19">
        <f t="shared" ref="Z258" si="2296">Y259-Y258</f>
        <v>3</v>
      </c>
      <c r="AA258" s="19">
        <f t="shared" ref="AA258" si="2297">Y258+Y259</f>
        <v>209</v>
      </c>
      <c r="AB258" s="4">
        <f t="shared" ref="AB258" si="2298">D258-Z258</f>
        <v>-3</v>
      </c>
      <c r="AC258" s="4">
        <f t="shared" ref="AC258" si="2299">AA258-E258</f>
        <v>209</v>
      </c>
      <c r="AD258" s="4">
        <f t="shared" si="1939"/>
        <v>103</v>
      </c>
    </row>
    <row r="259" spans="1:30" x14ac:dyDescent="0.3">
      <c r="A259" t="s">
        <v>134</v>
      </c>
      <c r="B259" s="8" t="s">
        <v>63</v>
      </c>
      <c r="C259" t="str">
        <f>VLOOKUP(B259,'Team Lookup'!A:B,2,FALSE)</f>
        <v>Detroit Pistons</v>
      </c>
      <c r="D259" s="9">
        <f t="shared" ref="D259" si="2300">D258*-1</f>
        <v>0</v>
      </c>
      <c r="E259" s="9">
        <f t="shared" ref="E259" si="2301">E258</f>
        <v>0</v>
      </c>
      <c r="F259" t="str">
        <f>B258</f>
        <v>CHI</v>
      </c>
      <c r="G259" t="str">
        <f t="shared" ref="G259" si="2302">C258</f>
        <v>Chicago Bulls</v>
      </c>
      <c r="H259" s="31">
        <f>VLOOKUP($C259,'Four Factors - Home'!$B:$O,7,FALSE)/100</f>
        <v>0.505</v>
      </c>
      <c r="I259" s="31">
        <f>VLOOKUP($C259,'Four Factors - Home'!$B:$O,8,FALSE)</f>
        <v>0.217</v>
      </c>
      <c r="J259" s="31">
        <f>VLOOKUP($C259,'Four Factors - Home'!$B:$O,9,FALSE)/100</f>
        <v>0.124</v>
      </c>
      <c r="K259" s="31">
        <f>VLOOKUP($C259,'Four Factors - Home'!$B:$O,10,FALSE)/100</f>
        <v>0.24299999999999999</v>
      </c>
      <c r="L259" s="31">
        <f>VLOOKUP($C259,'Four Factors - Home'!$B:$O,11,FALSE)/100</f>
        <v>0.48899999999999999</v>
      </c>
      <c r="M259" s="31">
        <f>VLOOKUP($C259,'Four Factors - Home'!$B:$O,12,FALSE)</f>
        <v>0.27100000000000002</v>
      </c>
      <c r="N259" s="31">
        <f>VLOOKUP($C259,'Four Factors - Home'!$B:$O,13,FALSE)/100</f>
        <v>0.13500000000000001</v>
      </c>
      <c r="O259" s="31">
        <f>VLOOKUP($C259,'Four Factors - Home'!$B:$O,14,FALSE)/100</f>
        <v>0.18899999999999997</v>
      </c>
      <c r="P259" s="17">
        <f>VLOOKUP($C259,'Advanced - Home'!B:T,18,FALSE)</f>
        <v>98.07</v>
      </c>
      <c r="Q259" s="17">
        <f>(P259+'Advanced - Home'!$S$33)/2</f>
        <v>98.46191294387171</v>
      </c>
      <c r="R259" s="31">
        <f t="shared" ref="R259" si="2303">AVERAGE(H259,L258)</f>
        <v>0.50900000000000001</v>
      </c>
      <c r="S259" s="31">
        <f t="shared" ref="S259" si="2304">AVERAGE(I259,M258)</f>
        <v>0.215</v>
      </c>
      <c r="T259" s="31">
        <f t="shared" ref="T259" si="2305">AVERAGE(J259,N258)</f>
        <v>0.13</v>
      </c>
      <c r="U259" s="31">
        <f t="shared" ref="U259" si="2306">AVERAGE(K259,O258)</f>
        <v>0.246</v>
      </c>
      <c r="V259" s="17">
        <f>Q259*Q258/'Advanced - Road'!$S$33</f>
        <v>97.724634289180784</v>
      </c>
      <c r="W259" s="17">
        <f t="shared" ref="W259" si="2307">W258</f>
        <v>97.727946532237155</v>
      </c>
      <c r="X259" s="17">
        <f t="shared" si="1934"/>
        <v>0</v>
      </c>
      <c r="Y259" s="19">
        <f>ROUND(Regression!$B$17+Regression!$B$18*Games!R259+Regression!$B$19*Games!T259+Regression!$B$20*Games!U259+Regression!$B$21*Games!S259+Regression!$B$22*Games!W259,0)</f>
        <v>106</v>
      </c>
      <c r="Z259" s="19">
        <f t="shared" ref="Z259" si="2308">-Z258</f>
        <v>-3</v>
      </c>
      <c r="AA259" s="19">
        <f t="shared" ref="AA259" si="2309">AA258</f>
        <v>209</v>
      </c>
      <c r="AB259" s="4"/>
      <c r="AC259" s="4"/>
      <c r="AD259" s="4">
        <f t="shared" si="1939"/>
        <v>106</v>
      </c>
    </row>
    <row r="260" spans="1:30" x14ac:dyDescent="0.3">
      <c r="A260" s="11" t="s">
        <v>133</v>
      </c>
      <c r="B260" s="10" t="s">
        <v>60</v>
      </c>
      <c r="C260" s="11" t="str">
        <f>VLOOKUP(B260,'Team Lookup'!A:B,2,FALSE)</f>
        <v>Chicago Bulls</v>
      </c>
      <c r="D260" s="12"/>
      <c r="E260" s="12"/>
      <c r="F260" s="13" t="str">
        <f>B261</f>
        <v>GSW</v>
      </c>
      <c r="G260" s="11" t="str">
        <f t="shared" ref="G260" si="2310">C261</f>
        <v>Golden State Warriors</v>
      </c>
      <c r="H260" s="32">
        <f>VLOOKUP($C260,'Four Factors - Road'!$B:$O,7,FALSE)/100</f>
        <v>0.49</v>
      </c>
      <c r="I260" s="32">
        <f>VLOOKUP($C260,'Four Factors - Road'!$B:$O,8,FALSE)</f>
        <v>0.26800000000000002</v>
      </c>
      <c r="J260" s="32">
        <f>VLOOKUP($C260,'Four Factors - Road'!$B:$O,9,FALSE)/100</f>
        <v>0.14199999999999999</v>
      </c>
      <c r="K260" s="32">
        <f>VLOOKUP($C260,'Four Factors - Road'!$B:$O,10,FALSE)/100</f>
        <v>0.26300000000000001</v>
      </c>
      <c r="L260" s="32">
        <f>VLOOKUP($C260,'Four Factors - Road'!$B:$O,11,FALSE)/100</f>
        <v>0.51300000000000001</v>
      </c>
      <c r="M260" s="32">
        <f>VLOOKUP($C260,'Four Factors - Road'!$B:$O,12,FALSE)</f>
        <v>0.21299999999999999</v>
      </c>
      <c r="N260" s="32">
        <f>VLOOKUP($C260,'Four Factors - Road'!$B:$O,13,FALSE)/100</f>
        <v>0.13600000000000001</v>
      </c>
      <c r="O260" s="32">
        <f>VLOOKUP($C260,'Four Factors - Road'!$B:$O,14,FALSE)/100</f>
        <v>0.249</v>
      </c>
      <c r="P260" s="21">
        <f>VLOOKUP($C260,'Advanced - Road'!B:T,18,FALSE)</f>
        <v>97.38</v>
      </c>
      <c r="Q260" s="21">
        <f>(P260+'Advanced - Road'!$S$33)/2</f>
        <v>98.120263459335632</v>
      </c>
      <c r="R260" s="32">
        <f t="shared" ref="R260" si="2311">AVERAGE(H260,L261)</f>
        <v>0.48350000000000004</v>
      </c>
      <c r="S260" s="32">
        <f t="shared" ref="S260" si="2312">AVERAGE(I260,M261)</f>
        <v>0.26100000000000001</v>
      </c>
      <c r="T260" s="32">
        <f t="shared" ref="T260" si="2313">AVERAGE(J260,N261)</f>
        <v>0.14199999999999999</v>
      </c>
      <c r="U260" s="32">
        <f t="shared" ref="U260" si="2314">AVERAGE(K260,O261)</f>
        <v>0.249</v>
      </c>
      <c r="V260" s="21">
        <f>Q260*Q261/'Advanced - Home'!$S$33</f>
        <v>100.03404280192453</v>
      </c>
      <c r="W260" s="21">
        <f t="shared" ref="W260" si="2315">AVERAGE(V260:V261)</f>
        <v>100.03065251443797</v>
      </c>
      <c r="X260" s="21">
        <f t="shared" si="1934"/>
        <v>0</v>
      </c>
      <c r="Y260" s="23">
        <f>ROUND(Regression!$B$17+Regression!$B$18*Games!R260+Regression!$B$19*Games!T260+Regression!$B$20*Games!U260+Regression!$B$21*Games!S260+Regression!$B$22*Games!W260,0)</f>
        <v>105</v>
      </c>
      <c r="Z260" s="23">
        <f t="shared" ref="Z260" si="2316">Y261-Y260</f>
        <v>9</v>
      </c>
      <c r="AA260" s="23">
        <f t="shared" ref="AA260" si="2317">Y260+Y261</f>
        <v>219</v>
      </c>
      <c r="AB260" s="22">
        <f t="shared" ref="AB260" si="2318">D260-Z260</f>
        <v>-9</v>
      </c>
      <c r="AC260" s="22">
        <f t="shared" ref="AC260" si="2319">AA260-E260</f>
        <v>219</v>
      </c>
      <c r="AD260" s="22">
        <f t="shared" si="1939"/>
        <v>105</v>
      </c>
    </row>
    <row r="261" spans="1:30" x14ac:dyDescent="0.3">
      <c r="A261" s="11" t="s">
        <v>134</v>
      </c>
      <c r="B261" s="14" t="s">
        <v>55</v>
      </c>
      <c r="C261" s="11" t="str">
        <f>VLOOKUP(B261,'Team Lookup'!A:B,2,FALSE)</f>
        <v>Golden State Warriors</v>
      </c>
      <c r="D261" s="15">
        <f t="shared" ref="D261" si="2320">D260*-1</f>
        <v>0</v>
      </c>
      <c r="E261" s="15">
        <f t="shared" ref="E261" si="2321">E260</f>
        <v>0</v>
      </c>
      <c r="F261" s="11" t="str">
        <f>B260</f>
        <v>CHI</v>
      </c>
      <c r="G261" s="11" t="str">
        <f t="shared" ref="G261" si="2322">C260</f>
        <v>Chicago Bulls</v>
      </c>
      <c r="H261" s="32">
        <f>VLOOKUP($C261,'Four Factors - Home'!$B:$O,7,FALSE)/100</f>
        <v>0.59099999999999997</v>
      </c>
      <c r="I261" s="32">
        <f>VLOOKUP($C261,'Four Factors - Home'!$B:$O,8,FALSE)</f>
        <v>0.255</v>
      </c>
      <c r="J261" s="32">
        <f>VLOOKUP($C261,'Four Factors - Home'!$B:$O,9,FALSE)/100</f>
        <v>0.14099999999999999</v>
      </c>
      <c r="K261" s="32">
        <f>VLOOKUP($C261,'Four Factors - Home'!$B:$O,10,FALSE)/100</f>
        <v>0.22600000000000001</v>
      </c>
      <c r="L261" s="32">
        <f>VLOOKUP($C261,'Four Factors - Home'!$B:$O,11,FALSE)/100</f>
        <v>0.47700000000000004</v>
      </c>
      <c r="M261" s="32">
        <f>VLOOKUP($C261,'Four Factors - Home'!$B:$O,12,FALSE)</f>
        <v>0.254</v>
      </c>
      <c r="N261" s="32">
        <f>VLOOKUP($C261,'Four Factors - Home'!$B:$O,13,FALSE)/100</f>
        <v>0.14199999999999999</v>
      </c>
      <c r="O261" s="32">
        <f>VLOOKUP($C261,'Four Factors - Home'!$B:$O,14,FALSE)/100</f>
        <v>0.23499999999999999</v>
      </c>
      <c r="P261" s="21">
        <f>VLOOKUP($C261,'Advanced - Home'!B:T,18,FALSE)</f>
        <v>102.71</v>
      </c>
      <c r="Q261" s="21">
        <f>(P261+'Advanced - Home'!$S$33)/2</f>
        <v>100.7819129438717</v>
      </c>
      <c r="R261" s="32">
        <f t="shared" ref="R261" si="2323">AVERAGE(H261,L260)</f>
        <v>0.55200000000000005</v>
      </c>
      <c r="S261" s="32">
        <f t="shared" ref="S261" si="2324">AVERAGE(I261,M260)</f>
        <v>0.23399999999999999</v>
      </c>
      <c r="T261" s="32">
        <f t="shared" ref="T261" si="2325">AVERAGE(J261,N260)</f>
        <v>0.13850000000000001</v>
      </c>
      <c r="U261" s="32">
        <f t="shared" ref="U261" si="2326">AVERAGE(K261,O260)</f>
        <v>0.23749999999999999</v>
      </c>
      <c r="V261" s="21">
        <f>Q261*Q260/'Advanced - Road'!$S$33</f>
        <v>100.02726222695142</v>
      </c>
      <c r="W261" s="21">
        <f t="shared" ref="W261" si="2327">W260</f>
        <v>100.03065251443797</v>
      </c>
      <c r="X261" s="21">
        <f t="shared" si="1934"/>
        <v>0</v>
      </c>
      <c r="Y261" s="23">
        <f>ROUND(Regression!$B$17+Regression!$B$18*Games!R261+Regression!$B$19*Games!T261+Regression!$B$20*Games!U261+Regression!$B$21*Games!S261+Regression!$B$22*Games!W261,0)</f>
        <v>114</v>
      </c>
      <c r="Z261" s="23">
        <f t="shared" ref="Z261" si="2328">-Z260</f>
        <v>-9</v>
      </c>
      <c r="AA261" s="23">
        <f t="shared" ref="AA261" si="2329">AA260</f>
        <v>219</v>
      </c>
      <c r="AB261" s="22"/>
      <c r="AC261" s="22"/>
      <c r="AD261" s="22">
        <f t="shared" si="1939"/>
        <v>114</v>
      </c>
    </row>
    <row r="262" spans="1:30" x14ac:dyDescent="0.3">
      <c r="A262" t="s">
        <v>133</v>
      </c>
      <c r="B262" s="8" t="s">
        <v>60</v>
      </c>
      <c r="C262" t="str">
        <f>VLOOKUP(B262,'Team Lookup'!A:B,2,FALSE)</f>
        <v>Chicago Bulls</v>
      </c>
      <c r="D262" s="6"/>
      <c r="E262" s="6"/>
      <c r="F262" s="7" t="str">
        <f>B263</f>
        <v>HOU</v>
      </c>
      <c r="G262" t="str">
        <f t="shared" ref="G262" si="2330">C263</f>
        <v>Houston Rockets</v>
      </c>
      <c r="H262" s="31">
        <f>VLOOKUP($C262,'Four Factors - Road'!$B:$O,7,FALSE)/100</f>
        <v>0.49</v>
      </c>
      <c r="I262" s="31">
        <f>VLOOKUP($C262,'Four Factors - Road'!$B:$O,8,FALSE)</f>
        <v>0.26800000000000002</v>
      </c>
      <c r="J262" s="31">
        <f>VLOOKUP($C262,'Four Factors - Road'!$B:$O,9,FALSE)/100</f>
        <v>0.14199999999999999</v>
      </c>
      <c r="K262" s="31">
        <f>VLOOKUP($C262,'Four Factors - Road'!$B:$O,10,FALSE)/100</f>
        <v>0.26300000000000001</v>
      </c>
      <c r="L262" s="31">
        <f>VLOOKUP($C262,'Four Factors - Road'!$B:$O,11,FALSE)/100</f>
        <v>0.51300000000000001</v>
      </c>
      <c r="M262" s="31">
        <f>VLOOKUP($C262,'Four Factors - Road'!$B:$O,12,FALSE)</f>
        <v>0.21299999999999999</v>
      </c>
      <c r="N262" s="31">
        <f>VLOOKUP($C262,'Four Factors - Road'!$B:$O,13,FALSE)/100</f>
        <v>0.13600000000000001</v>
      </c>
      <c r="O262" s="31">
        <f>VLOOKUP($C262,'Four Factors - Road'!$B:$O,14,FALSE)/100</f>
        <v>0.249</v>
      </c>
      <c r="P262" s="17">
        <f>VLOOKUP($C262,'Advanced - Road'!B:T,18,FALSE)</f>
        <v>97.38</v>
      </c>
      <c r="Q262" s="17">
        <f>(P262+'Advanced - Road'!$S$33)/2</f>
        <v>98.120263459335632</v>
      </c>
      <c r="R262" s="31">
        <f t="shared" ref="R262" si="2331">AVERAGE(H262,L263)</f>
        <v>0.4995</v>
      </c>
      <c r="S262" s="31">
        <f t="shared" ref="S262" si="2332">AVERAGE(I262,M263)</f>
        <v>0.252</v>
      </c>
      <c r="T262" s="31">
        <f t="shared" ref="T262" si="2333">AVERAGE(J262,N263)</f>
        <v>0.14599999999999999</v>
      </c>
      <c r="U262" s="31">
        <f t="shared" ref="U262" si="2334">AVERAGE(K262,O263)</f>
        <v>0.251</v>
      </c>
      <c r="V262" s="17">
        <f>Q262*Q263/'Advanced - Home'!$S$33</f>
        <v>99.880193007041854</v>
      </c>
      <c r="W262" s="17">
        <f t="shared" ref="W262" si="2335">AVERAGE(V262:V263)</f>
        <v>99.876807933730589</v>
      </c>
      <c r="X262" s="17">
        <f t="shared" si="1934"/>
        <v>0</v>
      </c>
      <c r="Y262" s="19">
        <f>ROUND(Regression!$B$17+Regression!$B$18*Games!R262+Regression!$B$19*Games!T262+Regression!$B$20*Games!U262+Regression!$B$21*Games!S262+Regression!$B$22*Games!W262,0)</f>
        <v>106</v>
      </c>
      <c r="Z262" s="19">
        <f t="shared" ref="Z262" si="2336">Y263-Y262</f>
        <v>6</v>
      </c>
      <c r="AA262" s="19">
        <f t="shared" ref="AA262" si="2337">Y262+Y263</f>
        <v>218</v>
      </c>
      <c r="AB262" s="4">
        <f t="shared" ref="AB262" si="2338">D262-Z262</f>
        <v>-6</v>
      </c>
      <c r="AC262" s="4">
        <f t="shared" ref="AC262" si="2339">AA262-E262</f>
        <v>218</v>
      </c>
      <c r="AD262" s="4">
        <f t="shared" si="1939"/>
        <v>106</v>
      </c>
    </row>
    <row r="263" spans="1:30" x14ac:dyDescent="0.3">
      <c r="A263" t="s">
        <v>134</v>
      </c>
      <c r="B263" s="8" t="s">
        <v>64</v>
      </c>
      <c r="C263" t="str">
        <f>VLOOKUP(B263,'Team Lookup'!A:B,2,FALSE)</f>
        <v>Houston Rockets</v>
      </c>
      <c r="D263" s="9">
        <f t="shared" ref="D263" si="2340">D262*-1</f>
        <v>0</v>
      </c>
      <c r="E263" s="9">
        <f t="shared" ref="E263" si="2341">E262</f>
        <v>0</v>
      </c>
      <c r="F263" t="str">
        <f>B262</f>
        <v>CHI</v>
      </c>
      <c r="G263" t="str">
        <f t="shared" ref="G263" si="2342">C262</f>
        <v>Chicago Bulls</v>
      </c>
      <c r="H263" s="31">
        <f>VLOOKUP($C263,'Four Factors - Home'!$B:$O,7,FALSE)/100</f>
        <v>0.54799999999999993</v>
      </c>
      <c r="I263" s="31">
        <f>VLOOKUP($C263,'Four Factors - Home'!$B:$O,8,FALSE)</f>
        <v>0.30199999999999999</v>
      </c>
      <c r="J263" s="31">
        <f>VLOOKUP($C263,'Four Factors - Home'!$B:$O,9,FALSE)/100</f>
        <v>0.13900000000000001</v>
      </c>
      <c r="K263" s="31">
        <f>VLOOKUP($C263,'Four Factors - Home'!$B:$O,10,FALSE)/100</f>
        <v>0.252</v>
      </c>
      <c r="L263" s="31">
        <f>VLOOKUP($C263,'Four Factors - Home'!$B:$O,11,FALSE)/100</f>
        <v>0.50900000000000001</v>
      </c>
      <c r="M263" s="31">
        <f>VLOOKUP($C263,'Four Factors - Home'!$B:$O,12,FALSE)</f>
        <v>0.23599999999999999</v>
      </c>
      <c r="N263" s="31">
        <f>VLOOKUP($C263,'Four Factors - Home'!$B:$O,13,FALSE)/100</f>
        <v>0.15</v>
      </c>
      <c r="O263" s="31">
        <f>VLOOKUP($C263,'Four Factors - Home'!$B:$O,14,FALSE)/100</f>
        <v>0.23899999999999999</v>
      </c>
      <c r="P263" s="17">
        <f>VLOOKUP($C263,'Advanced - Home'!B:T,18,FALSE)</f>
        <v>102.4</v>
      </c>
      <c r="Q263" s="17">
        <f>(P263+'Advanced - Home'!$S$33)/2</f>
        <v>100.6269129438717</v>
      </c>
      <c r="R263" s="31">
        <f t="shared" ref="R263" si="2343">AVERAGE(H263,L262)</f>
        <v>0.53049999999999997</v>
      </c>
      <c r="S263" s="31">
        <f t="shared" ref="S263" si="2344">AVERAGE(I263,M262)</f>
        <v>0.25750000000000001</v>
      </c>
      <c r="T263" s="31">
        <f t="shared" ref="T263" si="2345">AVERAGE(J263,N262)</f>
        <v>0.13750000000000001</v>
      </c>
      <c r="U263" s="31">
        <f t="shared" ref="U263" si="2346">AVERAGE(K263,O262)</f>
        <v>0.2505</v>
      </c>
      <c r="V263" s="17">
        <f>Q263*Q262/'Advanced - Road'!$S$33</f>
        <v>99.873422860419339</v>
      </c>
      <c r="W263" s="17">
        <f t="shared" ref="W263" si="2347">W262</f>
        <v>99.876807933730589</v>
      </c>
      <c r="X263" s="17">
        <f t="shared" si="1934"/>
        <v>0</v>
      </c>
      <c r="Y263" s="19">
        <f>ROUND(Regression!$B$17+Regression!$B$18*Games!R263+Regression!$B$19*Games!T263+Regression!$B$20*Games!U263+Regression!$B$21*Games!S263+Regression!$B$22*Games!W263,0)</f>
        <v>112</v>
      </c>
      <c r="Z263" s="19">
        <f t="shared" ref="Z263" si="2348">-Z262</f>
        <v>-6</v>
      </c>
      <c r="AA263" s="19">
        <f t="shared" ref="AA263" si="2349">AA262</f>
        <v>218</v>
      </c>
      <c r="AB263" s="4"/>
      <c r="AC263" s="4"/>
      <c r="AD263" s="4">
        <f t="shared" si="1939"/>
        <v>112</v>
      </c>
    </row>
    <row r="264" spans="1:30" x14ac:dyDescent="0.3">
      <c r="A264" s="11" t="s">
        <v>133</v>
      </c>
      <c r="B264" s="14" t="s">
        <v>60</v>
      </c>
      <c r="C264" s="11" t="str">
        <f>VLOOKUP(B264,'Team Lookup'!A:B,2,FALSE)</f>
        <v>Chicago Bulls</v>
      </c>
      <c r="D264" s="12"/>
      <c r="E264" s="12"/>
      <c r="F264" s="13" t="str">
        <f>B265</f>
        <v>IND</v>
      </c>
      <c r="G264" s="11" t="str">
        <f t="shared" ref="G264" si="2350">C265</f>
        <v>Indiana Pacers</v>
      </c>
      <c r="H264" s="32">
        <f>VLOOKUP($C264,'Four Factors - Road'!$B:$O,7,FALSE)/100</f>
        <v>0.49</v>
      </c>
      <c r="I264" s="32">
        <f>VLOOKUP($C264,'Four Factors - Road'!$B:$O,8,FALSE)</f>
        <v>0.26800000000000002</v>
      </c>
      <c r="J264" s="32">
        <f>VLOOKUP($C264,'Four Factors - Road'!$B:$O,9,FALSE)/100</f>
        <v>0.14199999999999999</v>
      </c>
      <c r="K264" s="32">
        <f>VLOOKUP($C264,'Four Factors - Road'!$B:$O,10,FALSE)/100</f>
        <v>0.26300000000000001</v>
      </c>
      <c r="L264" s="32">
        <f>VLOOKUP($C264,'Four Factors - Road'!$B:$O,11,FALSE)/100</f>
        <v>0.51300000000000001</v>
      </c>
      <c r="M264" s="32">
        <f>VLOOKUP($C264,'Four Factors - Road'!$B:$O,12,FALSE)</f>
        <v>0.21299999999999999</v>
      </c>
      <c r="N264" s="32">
        <f>VLOOKUP($C264,'Four Factors - Road'!$B:$O,13,FALSE)/100</f>
        <v>0.13600000000000001</v>
      </c>
      <c r="O264" s="32">
        <f>VLOOKUP($C264,'Four Factors - Road'!$B:$O,14,FALSE)/100</f>
        <v>0.249</v>
      </c>
      <c r="P264" s="21">
        <f>VLOOKUP($C264,'Advanced - Road'!B:T,18,FALSE)</f>
        <v>97.38</v>
      </c>
      <c r="Q264" s="21">
        <f>(P264+'Advanced - Road'!$S$33)/2</f>
        <v>98.120263459335632</v>
      </c>
      <c r="R264" s="32">
        <f t="shared" ref="R264" si="2351">AVERAGE(H264,L265)</f>
        <v>0.49350000000000005</v>
      </c>
      <c r="S264" s="32">
        <f t="shared" ref="S264" si="2352">AVERAGE(I264,M265)</f>
        <v>0.27450000000000002</v>
      </c>
      <c r="T264" s="32">
        <f t="shared" ref="T264" si="2353">AVERAGE(J264,N265)</f>
        <v>0.14599999999999999</v>
      </c>
      <c r="U264" s="32">
        <f t="shared" ref="U264" si="2354">AVERAGE(K264,O265)</f>
        <v>0.251</v>
      </c>
      <c r="V264" s="21">
        <f>Q264*Q265/'Advanced - Home'!$S$33</f>
        <v>98.019106778622401</v>
      </c>
      <c r="W264" s="21">
        <f t="shared" ref="W264" si="2355">AVERAGE(V264:V265)</f>
        <v>98.015784780012268</v>
      </c>
      <c r="X264" s="21">
        <f t="shared" si="1934"/>
        <v>0</v>
      </c>
      <c r="Y264" s="23">
        <f>ROUND(Regression!$B$17+Regression!$B$18*Games!R264+Regression!$B$19*Games!T264+Regression!$B$20*Games!U264+Regression!$B$21*Games!S264+Regression!$B$22*Games!W264,0)</f>
        <v>104</v>
      </c>
      <c r="Z264" s="23">
        <f t="shared" ref="Z264" si="2356">Y265-Y264</f>
        <v>3</v>
      </c>
      <c r="AA264" s="23">
        <f t="shared" ref="AA264" si="2357">Y264+Y265</f>
        <v>211</v>
      </c>
      <c r="AB264" s="22">
        <f t="shared" ref="AB264" si="2358">D264-Z264</f>
        <v>-3</v>
      </c>
      <c r="AC264" s="22">
        <f t="shared" ref="AC264" si="2359">AA264-E264</f>
        <v>211</v>
      </c>
      <c r="AD264" s="22">
        <f t="shared" si="1939"/>
        <v>104</v>
      </c>
    </row>
    <row r="265" spans="1:30" x14ac:dyDescent="0.3">
      <c r="A265" s="11" t="s">
        <v>134</v>
      </c>
      <c r="B265" s="14" t="s">
        <v>65</v>
      </c>
      <c r="C265" s="11" t="str">
        <f>VLOOKUP(B265,'Team Lookup'!A:B,2,FALSE)</f>
        <v>Indiana Pacers</v>
      </c>
      <c r="D265" s="15">
        <f t="shared" ref="D265" si="2360">D264*-1</f>
        <v>0</v>
      </c>
      <c r="E265" s="15">
        <f t="shared" ref="E265" si="2361">E264</f>
        <v>0</v>
      </c>
      <c r="F265" s="11" t="str">
        <f>B264</f>
        <v>CHI</v>
      </c>
      <c r="G265" s="11" t="str">
        <f t="shared" ref="G265" si="2362">C264</f>
        <v>Chicago Bulls</v>
      </c>
      <c r="H265" s="32">
        <f>VLOOKUP($C265,'Four Factors - Home'!$B:$O,7,FALSE)/100</f>
        <v>0.52400000000000002</v>
      </c>
      <c r="I265" s="32">
        <f>VLOOKUP($C265,'Four Factors - Home'!$B:$O,8,FALSE)</f>
        <v>0.251</v>
      </c>
      <c r="J265" s="32">
        <f>VLOOKUP($C265,'Four Factors - Home'!$B:$O,9,FALSE)/100</f>
        <v>0.13200000000000001</v>
      </c>
      <c r="K265" s="32">
        <f>VLOOKUP($C265,'Four Factors - Home'!$B:$O,10,FALSE)/100</f>
        <v>0.19600000000000001</v>
      </c>
      <c r="L265" s="32">
        <f>VLOOKUP($C265,'Four Factors - Home'!$B:$O,11,FALSE)/100</f>
        <v>0.49700000000000005</v>
      </c>
      <c r="M265" s="32">
        <f>VLOOKUP($C265,'Four Factors - Home'!$B:$O,12,FALSE)</f>
        <v>0.28100000000000003</v>
      </c>
      <c r="N265" s="32">
        <f>VLOOKUP($C265,'Four Factors - Home'!$B:$O,13,FALSE)/100</f>
        <v>0.15</v>
      </c>
      <c r="O265" s="32">
        <f>VLOOKUP($C265,'Four Factors - Home'!$B:$O,14,FALSE)/100</f>
        <v>0.23899999999999999</v>
      </c>
      <c r="P265" s="21">
        <f>VLOOKUP($C265,'Advanced - Home'!B:T,18,FALSE)</f>
        <v>98.65</v>
      </c>
      <c r="Q265" s="21">
        <f>(P265+'Advanced - Home'!$S$33)/2</f>
        <v>98.751912943871702</v>
      </c>
      <c r="R265" s="32">
        <f t="shared" ref="R265" si="2363">AVERAGE(H265,L264)</f>
        <v>0.51849999999999996</v>
      </c>
      <c r="S265" s="32">
        <f t="shared" ref="S265" si="2364">AVERAGE(I265,M264)</f>
        <v>0.23199999999999998</v>
      </c>
      <c r="T265" s="32">
        <f t="shared" ref="T265" si="2365">AVERAGE(J265,N264)</f>
        <v>0.13400000000000001</v>
      </c>
      <c r="U265" s="32">
        <f t="shared" ref="U265" si="2366">AVERAGE(K265,O264)</f>
        <v>0.2225</v>
      </c>
      <c r="V265" s="21">
        <f>Q265*Q264/'Advanced - Road'!$S$33</f>
        <v>98.012462781402121</v>
      </c>
      <c r="W265" s="21">
        <f t="shared" ref="W265" si="2367">W264</f>
        <v>98.015784780012268</v>
      </c>
      <c r="X265" s="21">
        <f t="shared" si="1934"/>
        <v>0</v>
      </c>
      <c r="Y265" s="23">
        <f>ROUND(Regression!$B$17+Regression!$B$18*Games!R265+Regression!$B$19*Games!T265+Regression!$B$20*Games!U265+Regression!$B$21*Games!S265+Regression!$B$22*Games!W265,0)</f>
        <v>107</v>
      </c>
      <c r="Z265" s="23">
        <f t="shared" ref="Z265" si="2368">-Z264</f>
        <v>-3</v>
      </c>
      <c r="AA265" s="23">
        <f t="shared" ref="AA265" si="2369">AA264</f>
        <v>211</v>
      </c>
      <c r="AB265" s="22"/>
      <c r="AC265" s="22"/>
      <c r="AD265" s="22">
        <f t="shared" si="1939"/>
        <v>107</v>
      </c>
    </row>
    <row r="266" spans="1:30" x14ac:dyDescent="0.3">
      <c r="A266" t="s">
        <v>133</v>
      </c>
      <c r="B266" s="8" t="s">
        <v>60</v>
      </c>
      <c r="C266" t="str">
        <f>VLOOKUP(B266,'Team Lookup'!A:B,2,FALSE)</f>
        <v>Chicago Bulls</v>
      </c>
      <c r="D266" s="6"/>
      <c r="E266" s="6"/>
      <c r="F266" s="7" t="str">
        <f>B267</f>
        <v>LAC</v>
      </c>
      <c r="G266" t="str">
        <f t="shared" ref="G266" si="2370">C267</f>
        <v>LA Clippers</v>
      </c>
      <c r="H266" s="31">
        <f>VLOOKUP($C266,'Four Factors - Road'!$B:$O,7,FALSE)/100</f>
        <v>0.49</v>
      </c>
      <c r="I266" s="31">
        <f>VLOOKUP($C266,'Four Factors - Road'!$B:$O,8,FALSE)</f>
        <v>0.26800000000000002</v>
      </c>
      <c r="J266" s="31">
        <f>VLOOKUP($C266,'Four Factors - Road'!$B:$O,9,FALSE)/100</f>
        <v>0.14199999999999999</v>
      </c>
      <c r="K266" s="31">
        <f>VLOOKUP($C266,'Four Factors - Road'!$B:$O,10,FALSE)/100</f>
        <v>0.26300000000000001</v>
      </c>
      <c r="L266" s="31">
        <f>VLOOKUP($C266,'Four Factors - Road'!$B:$O,11,FALSE)/100</f>
        <v>0.51300000000000001</v>
      </c>
      <c r="M266" s="31">
        <f>VLOOKUP($C266,'Four Factors - Road'!$B:$O,12,FALSE)</f>
        <v>0.21299999999999999</v>
      </c>
      <c r="N266" s="31">
        <f>VLOOKUP($C266,'Four Factors - Road'!$B:$O,13,FALSE)/100</f>
        <v>0.13600000000000001</v>
      </c>
      <c r="O266" s="31">
        <f>VLOOKUP($C266,'Four Factors - Road'!$B:$O,14,FALSE)/100</f>
        <v>0.249</v>
      </c>
      <c r="P266" s="17">
        <f>VLOOKUP($C266,'Advanced - Road'!B:T,18,FALSE)</f>
        <v>97.38</v>
      </c>
      <c r="Q266" s="17">
        <f>(P266+'Advanced - Road'!$S$33)/2</f>
        <v>98.120263459335632</v>
      </c>
      <c r="R266" s="31">
        <f t="shared" ref="R266" si="2371">AVERAGE(H266,L267)</f>
        <v>0.48649999999999999</v>
      </c>
      <c r="S266" s="31">
        <f t="shared" ref="S266" si="2372">AVERAGE(I266,M267)</f>
        <v>0.27100000000000002</v>
      </c>
      <c r="T266" s="31">
        <f t="shared" ref="T266" si="2373">AVERAGE(J266,N267)</f>
        <v>0.14599999999999999</v>
      </c>
      <c r="U266" s="31">
        <f t="shared" ref="U266" si="2374">AVERAGE(K266,O267)</f>
        <v>0.254</v>
      </c>
      <c r="V266" s="17">
        <f>Q266*Q267/'Advanced - Home'!$S$33</f>
        <v>97.97940360574944</v>
      </c>
      <c r="W266" s="17">
        <f t="shared" ref="W266" si="2375">AVERAGE(V266:V267)</f>
        <v>97.976082952732924</v>
      </c>
      <c r="X266" s="17">
        <f t="shared" si="1934"/>
        <v>0</v>
      </c>
      <c r="Y266" s="19">
        <f>ROUND(Regression!$B$17+Regression!$B$18*Games!R266+Regression!$B$19*Games!T266+Regression!$B$20*Games!U266+Regression!$B$21*Games!S266+Regression!$B$22*Games!W266,0)</f>
        <v>103</v>
      </c>
      <c r="Z266" s="19">
        <f t="shared" ref="Z266" si="2376">Y267-Y266</f>
        <v>6</v>
      </c>
      <c r="AA266" s="19">
        <f t="shared" ref="AA266" si="2377">Y266+Y267</f>
        <v>212</v>
      </c>
      <c r="AB266" s="4">
        <f t="shared" ref="AB266" si="2378">D266-Z266</f>
        <v>-6</v>
      </c>
      <c r="AC266" s="4">
        <f t="shared" ref="AC266" si="2379">AA266-E266</f>
        <v>212</v>
      </c>
      <c r="AD266" s="4">
        <f t="shared" si="1939"/>
        <v>103</v>
      </c>
    </row>
    <row r="267" spans="1:30" x14ac:dyDescent="0.3">
      <c r="A267" t="s">
        <v>134</v>
      </c>
      <c r="B267" s="8" t="s">
        <v>66</v>
      </c>
      <c r="C267" t="str">
        <f>VLOOKUP(B267,'Team Lookup'!A:B,2,FALSE)</f>
        <v>LA Clippers</v>
      </c>
      <c r="D267" s="9">
        <f t="shared" ref="D267" si="2380">D266*-1</f>
        <v>0</v>
      </c>
      <c r="E267" s="9">
        <f t="shared" ref="E267" si="2381">E266</f>
        <v>0</v>
      </c>
      <c r="F267" t="str">
        <f>B266</f>
        <v>CHI</v>
      </c>
      <c r="G267" t="str">
        <f t="shared" ref="G267" si="2382">C266</f>
        <v>Chicago Bulls</v>
      </c>
      <c r="H267" s="31">
        <f>VLOOKUP($C267,'Four Factors - Home'!$B:$O,7,FALSE)/100</f>
        <v>0.54100000000000004</v>
      </c>
      <c r="I267" s="31">
        <f>VLOOKUP($C267,'Four Factors - Home'!$B:$O,8,FALSE)</f>
        <v>0.3</v>
      </c>
      <c r="J267" s="31">
        <f>VLOOKUP($C267,'Four Factors - Home'!$B:$O,9,FALSE)/100</f>
        <v>0.14099999999999999</v>
      </c>
      <c r="K267" s="31">
        <f>VLOOKUP($C267,'Four Factors - Home'!$B:$O,10,FALSE)/100</f>
        <v>0.22</v>
      </c>
      <c r="L267" s="31">
        <f>VLOOKUP($C267,'Four Factors - Home'!$B:$O,11,FALSE)/100</f>
        <v>0.48299999999999998</v>
      </c>
      <c r="M267" s="31">
        <f>VLOOKUP($C267,'Four Factors - Home'!$B:$O,12,FALSE)</f>
        <v>0.27400000000000002</v>
      </c>
      <c r="N267" s="31">
        <f>VLOOKUP($C267,'Four Factors - Home'!$B:$O,13,FALSE)/100</f>
        <v>0.15</v>
      </c>
      <c r="O267" s="31">
        <f>VLOOKUP($C267,'Four Factors - Home'!$B:$O,14,FALSE)/100</f>
        <v>0.245</v>
      </c>
      <c r="P267" s="17">
        <f>VLOOKUP($C267,'Advanced - Home'!B:T,18,FALSE)</f>
        <v>98.57</v>
      </c>
      <c r="Q267" s="17">
        <f>(P267+'Advanced - Home'!$S$33)/2</f>
        <v>98.71191294387171</v>
      </c>
      <c r="R267" s="31">
        <f t="shared" ref="R267" si="2383">AVERAGE(H267,L266)</f>
        <v>0.52700000000000002</v>
      </c>
      <c r="S267" s="31">
        <f t="shared" ref="S267" si="2384">AVERAGE(I267,M266)</f>
        <v>0.25650000000000001</v>
      </c>
      <c r="T267" s="31">
        <f t="shared" ref="T267" si="2385">AVERAGE(J267,N266)</f>
        <v>0.13850000000000001</v>
      </c>
      <c r="U267" s="31">
        <f t="shared" ref="U267" si="2386">AVERAGE(K267,O266)</f>
        <v>0.23449999999999999</v>
      </c>
      <c r="V267" s="17">
        <f>Q267*Q266/'Advanced - Road'!$S$33</f>
        <v>97.972762299716408</v>
      </c>
      <c r="W267" s="17">
        <f t="shared" ref="W267" si="2387">W266</f>
        <v>97.976082952732924</v>
      </c>
      <c r="X267" s="17">
        <f t="shared" si="1934"/>
        <v>0</v>
      </c>
      <c r="Y267" s="19">
        <f>ROUND(Regression!$B$17+Regression!$B$18*Games!R267+Regression!$B$19*Games!T267+Regression!$B$20*Games!U267+Regression!$B$21*Games!S267+Regression!$B$22*Games!W267,0)</f>
        <v>109</v>
      </c>
      <c r="Z267" s="19">
        <f t="shared" ref="Z267" si="2388">-Z266</f>
        <v>-6</v>
      </c>
      <c r="AA267" s="19">
        <f t="shared" ref="AA267" si="2389">AA266</f>
        <v>212</v>
      </c>
      <c r="AB267" s="4"/>
      <c r="AC267" s="4"/>
      <c r="AD267" s="4">
        <f t="shared" si="1939"/>
        <v>109</v>
      </c>
    </row>
    <row r="268" spans="1:30" x14ac:dyDescent="0.3">
      <c r="A268" s="11" t="s">
        <v>133</v>
      </c>
      <c r="B268" s="14" t="s">
        <v>60</v>
      </c>
      <c r="C268" s="11" t="str">
        <f>VLOOKUP(B268,'Team Lookup'!A:B,2,FALSE)</f>
        <v>Chicago Bulls</v>
      </c>
      <c r="D268" s="12"/>
      <c r="E268" s="12"/>
      <c r="F268" s="13" t="str">
        <f>B269</f>
        <v>LAL</v>
      </c>
      <c r="G268" s="11" t="str">
        <f t="shared" ref="G268" si="2390">C269</f>
        <v>Los Angeles Lakers</v>
      </c>
      <c r="H268" s="32">
        <f>VLOOKUP($C268,'Four Factors - Road'!$B:$O,7,FALSE)/100</f>
        <v>0.49</v>
      </c>
      <c r="I268" s="32">
        <f>VLOOKUP($C268,'Four Factors - Road'!$B:$O,8,FALSE)</f>
        <v>0.26800000000000002</v>
      </c>
      <c r="J268" s="32">
        <f>VLOOKUP($C268,'Four Factors - Road'!$B:$O,9,FALSE)/100</f>
        <v>0.14199999999999999</v>
      </c>
      <c r="K268" s="32">
        <f>VLOOKUP($C268,'Four Factors - Road'!$B:$O,10,FALSE)/100</f>
        <v>0.26300000000000001</v>
      </c>
      <c r="L268" s="32">
        <f>VLOOKUP($C268,'Four Factors - Road'!$B:$O,11,FALSE)/100</f>
        <v>0.51300000000000001</v>
      </c>
      <c r="M268" s="32">
        <f>VLOOKUP($C268,'Four Factors - Road'!$B:$O,12,FALSE)</f>
        <v>0.21299999999999999</v>
      </c>
      <c r="N268" s="32">
        <f>VLOOKUP($C268,'Four Factors - Road'!$B:$O,13,FALSE)/100</f>
        <v>0.13600000000000001</v>
      </c>
      <c r="O268" s="32">
        <f>VLOOKUP($C268,'Four Factors - Road'!$B:$O,14,FALSE)/100</f>
        <v>0.249</v>
      </c>
      <c r="P268" s="21">
        <f>VLOOKUP($C268,'Advanced - Road'!B:T,18,FALSE)</f>
        <v>97.38</v>
      </c>
      <c r="Q268" s="21">
        <f>(P268+'Advanced - Road'!$S$33)/2</f>
        <v>98.120263459335632</v>
      </c>
      <c r="R268" s="32">
        <f t="shared" ref="R268" si="2391">AVERAGE(H268,L269)</f>
        <v>0.51049999999999995</v>
      </c>
      <c r="S268" s="32">
        <f t="shared" ref="S268" si="2392">AVERAGE(I268,M269)</f>
        <v>0.26750000000000002</v>
      </c>
      <c r="T268" s="32">
        <f t="shared" ref="T268" si="2393">AVERAGE(J268,N269)</f>
        <v>0.14349999999999999</v>
      </c>
      <c r="U268" s="32">
        <f t="shared" ref="U268" si="2394">AVERAGE(K268,O269)</f>
        <v>0.247</v>
      </c>
      <c r="V268" s="21">
        <f>Q268*Q269/'Advanced - Home'!$S$33</f>
        <v>98.778429959817544</v>
      </c>
      <c r="W268" s="21">
        <f t="shared" ref="W268" si="2395">AVERAGE(V268:V269)</f>
        <v>98.775082226729353</v>
      </c>
      <c r="X268" s="21">
        <f t="shared" si="1934"/>
        <v>0</v>
      </c>
      <c r="Y268" s="23">
        <f>ROUND(Regression!$B$17+Regression!$B$18*Games!R268+Regression!$B$19*Games!T268+Regression!$B$20*Games!U268+Regression!$B$21*Games!S268+Regression!$B$22*Games!W268,0)</f>
        <v>107</v>
      </c>
      <c r="Z268" s="23">
        <f t="shared" ref="Z268" si="2396">Y269-Y268</f>
        <v>1</v>
      </c>
      <c r="AA268" s="23">
        <f t="shared" ref="AA268" si="2397">Y268+Y269</f>
        <v>215</v>
      </c>
      <c r="AB268" s="22">
        <f t="shared" ref="AB268" si="2398">D268-Z268</f>
        <v>-1</v>
      </c>
      <c r="AC268" s="22">
        <f t="shared" ref="AC268" si="2399">AA268-E268</f>
        <v>215</v>
      </c>
      <c r="AD268" s="22">
        <f t="shared" si="1939"/>
        <v>107</v>
      </c>
    </row>
    <row r="269" spans="1:30" x14ac:dyDescent="0.3">
      <c r="A269" s="11" t="s">
        <v>134</v>
      </c>
      <c r="B269" s="14" t="s">
        <v>67</v>
      </c>
      <c r="C269" s="11" t="str">
        <f>VLOOKUP(B269,'Team Lookup'!A:B,2,FALSE)</f>
        <v>Los Angeles Lakers</v>
      </c>
      <c r="D269" s="15">
        <f t="shared" ref="D269" si="2400">D268*-1</f>
        <v>0</v>
      </c>
      <c r="E269" s="15">
        <f t="shared" ref="E269" si="2401">E268</f>
        <v>0</v>
      </c>
      <c r="F269" s="11" t="str">
        <f>B268</f>
        <v>CHI</v>
      </c>
      <c r="G269" s="11" t="str">
        <f t="shared" ref="G269" si="2402">C268</f>
        <v>Chicago Bulls</v>
      </c>
      <c r="H269" s="32">
        <f>VLOOKUP($C269,'Four Factors - Home'!$B:$O,7,FALSE)/100</f>
        <v>0.51600000000000001</v>
      </c>
      <c r="I269" s="32">
        <f>VLOOKUP($C269,'Four Factors - Home'!$B:$O,8,FALSE)</f>
        <v>0.27200000000000002</v>
      </c>
      <c r="J269" s="32">
        <f>VLOOKUP($C269,'Four Factors - Home'!$B:$O,9,FALSE)/100</f>
        <v>0.14300000000000002</v>
      </c>
      <c r="K269" s="32">
        <f>VLOOKUP($C269,'Four Factors - Home'!$B:$O,10,FALSE)/100</f>
        <v>0.27300000000000002</v>
      </c>
      <c r="L269" s="32">
        <f>VLOOKUP($C269,'Four Factors - Home'!$B:$O,11,FALSE)/100</f>
        <v>0.53100000000000003</v>
      </c>
      <c r="M269" s="32">
        <f>VLOOKUP($C269,'Four Factors - Home'!$B:$O,12,FALSE)</f>
        <v>0.26700000000000002</v>
      </c>
      <c r="N269" s="32">
        <f>VLOOKUP($C269,'Four Factors - Home'!$B:$O,13,FALSE)/100</f>
        <v>0.14499999999999999</v>
      </c>
      <c r="O269" s="32">
        <f>VLOOKUP($C269,'Four Factors - Home'!$B:$O,14,FALSE)/100</f>
        <v>0.23100000000000001</v>
      </c>
      <c r="P269" s="21">
        <f>VLOOKUP($C269,'Advanced - Home'!B:T,18,FALSE)</f>
        <v>100.18</v>
      </c>
      <c r="Q269" s="21">
        <f>(P269+'Advanced - Home'!$S$33)/2</f>
        <v>99.516912943871716</v>
      </c>
      <c r="R269" s="32">
        <f t="shared" ref="R269" si="2403">AVERAGE(H269,L268)</f>
        <v>0.51449999999999996</v>
      </c>
      <c r="S269" s="32">
        <f t="shared" ref="S269" si="2404">AVERAGE(I269,M268)</f>
        <v>0.24249999999999999</v>
      </c>
      <c r="T269" s="32">
        <f t="shared" ref="T269" si="2405">AVERAGE(J269,N268)</f>
        <v>0.13950000000000001</v>
      </c>
      <c r="U269" s="32">
        <f t="shared" ref="U269" si="2406">AVERAGE(K269,O268)</f>
        <v>0.26100000000000001</v>
      </c>
      <c r="V269" s="21">
        <f>Q269*Q268/'Advanced - Road'!$S$33</f>
        <v>98.771734493641148</v>
      </c>
      <c r="W269" s="21">
        <f t="shared" ref="W269" si="2407">W268</f>
        <v>98.775082226729353</v>
      </c>
      <c r="X269" s="21">
        <f t="shared" si="1934"/>
        <v>0</v>
      </c>
      <c r="Y269" s="23">
        <f>ROUND(Regression!$B$17+Regression!$B$18*Games!R269+Regression!$B$19*Games!T269+Regression!$B$20*Games!U269+Regression!$B$21*Games!S269+Regression!$B$22*Games!W269,0)</f>
        <v>108</v>
      </c>
      <c r="Z269" s="23">
        <f t="shared" ref="Z269" si="2408">-Z268</f>
        <v>-1</v>
      </c>
      <c r="AA269" s="23">
        <f t="shared" ref="AA269" si="2409">AA268</f>
        <v>215</v>
      </c>
      <c r="AB269" s="22"/>
      <c r="AC269" s="22"/>
      <c r="AD269" s="22">
        <f t="shared" si="1939"/>
        <v>108</v>
      </c>
    </row>
    <row r="270" spans="1:30" x14ac:dyDescent="0.3">
      <c r="A270" t="s">
        <v>133</v>
      </c>
      <c r="B270" s="8" t="s">
        <v>60</v>
      </c>
      <c r="C270" t="str">
        <f>VLOOKUP(B270,'Team Lookup'!A:B,2,FALSE)</f>
        <v>Chicago Bulls</v>
      </c>
      <c r="D270" s="6"/>
      <c r="E270" s="6"/>
      <c r="F270" s="7" t="str">
        <f>B271</f>
        <v>MEM</v>
      </c>
      <c r="G270" t="str">
        <f t="shared" ref="G270" si="2410">C271</f>
        <v>Memphis Grizzlies</v>
      </c>
      <c r="H270" s="31">
        <f>VLOOKUP($C270,'Four Factors - Road'!$B:$O,7,FALSE)/100</f>
        <v>0.49</v>
      </c>
      <c r="I270" s="31">
        <f>VLOOKUP($C270,'Four Factors - Road'!$B:$O,8,FALSE)</f>
        <v>0.26800000000000002</v>
      </c>
      <c r="J270" s="31">
        <f>VLOOKUP($C270,'Four Factors - Road'!$B:$O,9,FALSE)/100</f>
        <v>0.14199999999999999</v>
      </c>
      <c r="K270" s="31">
        <f>VLOOKUP($C270,'Four Factors - Road'!$B:$O,10,FALSE)/100</f>
        <v>0.26300000000000001</v>
      </c>
      <c r="L270" s="31">
        <f>VLOOKUP($C270,'Four Factors - Road'!$B:$O,11,FALSE)/100</f>
        <v>0.51300000000000001</v>
      </c>
      <c r="M270" s="31">
        <f>VLOOKUP($C270,'Four Factors - Road'!$B:$O,12,FALSE)</f>
        <v>0.21299999999999999</v>
      </c>
      <c r="N270" s="31">
        <f>VLOOKUP($C270,'Four Factors - Road'!$B:$O,13,FALSE)/100</f>
        <v>0.13600000000000001</v>
      </c>
      <c r="O270" s="31">
        <f>VLOOKUP($C270,'Four Factors - Road'!$B:$O,14,FALSE)/100</f>
        <v>0.249</v>
      </c>
      <c r="P270" s="17">
        <f>VLOOKUP($C270,'Advanced - Road'!B:T,18,FALSE)</f>
        <v>97.38</v>
      </c>
      <c r="Q270" s="17">
        <f>(P270+'Advanced - Road'!$S$33)/2</f>
        <v>98.120263459335632</v>
      </c>
      <c r="R270" s="31">
        <f t="shared" ref="R270" si="2411">AVERAGE(H270,L271)</f>
        <v>0.48199999999999998</v>
      </c>
      <c r="S270" s="31">
        <f t="shared" ref="S270" si="2412">AVERAGE(I270,M271)</f>
        <v>0.311</v>
      </c>
      <c r="T270" s="31">
        <f t="shared" ref="T270" si="2413">AVERAGE(J270,N271)</f>
        <v>0.14699999999999999</v>
      </c>
      <c r="U270" s="31">
        <f t="shared" ref="U270" si="2414">AVERAGE(K270,O271)</f>
        <v>0.23700000000000002</v>
      </c>
      <c r="V270" s="17">
        <f>Q270*Q271/'Advanced - Home'!$S$33</f>
        <v>96.624532831460073</v>
      </c>
      <c r="W270" s="17">
        <f t="shared" ref="W270" si="2415">AVERAGE(V270:V271)</f>
        <v>96.621258096825983</v>
      </c>
      <c r="X270" s="17">
        <f t="shared" si="1934"/>
        <v>0</v>
      </c>
      <c r="Y270" s="19">
        <f>ROUND(Regression!$B$17+Regression!$B$18*Games!R270+Regression!$B$19*Games!T270+Regression!$B$20*Games!U270+Regression!$B$21*Games!S270+Regression!$B$22*Games!W270,0)</f>
        <v>101</v>
      </c>
      <c r="Z270" s="19">
        <f t="shared" ref="Z270" si="2416">Y271-Y270</f>
        <v>2</v>
      </c>
      <c r="AA270" s="19">
        <f t="shared" ref="AA270" si="2417">Y270+Y271</f>
        <v>204</v>
      </c>
      <c r="AB270" s="4">
        <f t="shared" ref="AB270" si="2418">D270-Z270</f>
        <v>-2</v>
      </c>
      <c r="AC270" s="4">
        <f t="shared" ref="AC270" si="2419">AA270-E270</f>
        <v>204</v>
      </c>
      <c r="AD270" s="4">
        <f t="shared" si="1939"/>
        <v>101</v>
      </c>
    </row>
    <row r="271" spans="1:30" x14ac:dyDescent="0.3">
      <c r="A271" t="s">
        <v>134</v>
      </c>
      <c r="B271" s="8" t="s">
        <v>68</v>
      </c>
      <c r="C271" t="str">
        <f>VLOOKUP(B271,'Team Lookup'!A:B,2,FALSE)</f>
        <v>Memphis Grizzlies</v>
      </c>
      <c r="D271" s="9">
        <f t="shared" ref="D271" si="2420">D270*-1</f>
        <v>0</v>
      </c>
      <c r="E271" s="9">
        <f t="shared" ref="E271" si="2421">E270</f>
        <v>0</v>
      </c>
      <c r="F271" t="str">
        <f>B270</f>
        <v>CHI</v>
      </c>
      <c r="G271" t="str">
        <f t="shared" ref="G271" si="2422">C270</f>
        <v>Chicago Bulls</v>
      </c>
      <c r="H271" s="31">
        <f>VLOOKUP($C271,'Four Factors - Home'!$B:$O,7,FALSE)/100</f>
        <v>0.46299999999999997</v>
      </c>
      <c r="I271" s="31">
        <f>VLOOKUP($C271,'Four Factors - Home'!$B:$O,8,FALSE)</f>
        <v>0.29599999999999999</v>
      </c>
      <c r="J271" s="31">
        <f>VLOOKUP($C271,'Four Factors - Home'!$B:$O,9,FALSE)/100</f>
        <v>0.14400000000000002</v>
      </c>
      <c r="K271" s="31">
        <f>VLOOKUP($C271,'Four Factors - Home'!$B:$O,10,FALSE)/100</f>
        <v>0.27300000000000002</v>
      </c>
      <c r="L271" s="31">
        <f>VLOOKUP($C271,'Four Factors - Home'!$B:$O,11,FALSE)/100</f>
        <v>0.47399999999999998</v>
      </c>
      <c r="M271" s="31">
        <f>VLOOKUP($C271,'Four Factors - Home'!$B:$O,12,FALSE)</f>
        <v>0.35399999999999998</v>
      </c>
      <c r="N271" s="31">
        <f>VLOOKUP($C271,'Four Factors - Home'!$B:$O,13,FALSE)/100</f>
        <v>0.152</v>
      </c>
      <c r="O271" s="31">
        <f>VLOOKUP($C271,'Four Factors - Home'!$B:$O,14,FALSE)/100</f>
        <v>0.21100000000000002</v>
      </c>
      <c r="P271" s="17">
        <f>VLOOKUP($C271,'Advanced - Home'!B:T,18,FALSE)</f>
        <v>95.84</v>
      </c>
      <c r="Q271" s="17">
        <f>(P271+'Advanced - Home'!$S$33)/2</f>
        <v>97.3469129438717</v>
      </c>
      <c r="R271" s="31">
        <f t="shared" ref="R271" si="2423">AVERAGE(H271,L270)</f>
        <v>0.48799999999999999</v>
      </c>
      <c r="S271" s="31">
        <f t="shared" ref="S271" si="2424">AVERAGE(I271,M270)</f>
        <v>0.2545</v>
      </c>
      <c r="T271" s="31">
        <f t="shared" ref="T271" si="2425">AVERAGE(J271,N270)</f>
        <v>0.14000000000000001</v>
      </c>
      <c r="U271" s="31">
        <f t="shared" ref="U271" si="2426">AVERAGE(K271,O270)</f>
        <v>0.26100000000000001</v>
      </c>
      <c r="V271" s="17">
        <f>Q271*Q270/'Advanced - Road'!$S$33</f>
        <v>96.617983362191879</v>
      </c>
      <c r="W271" s="17">
        <f t="shared" ref="W271" si="2427">W270</f>
        <v>96.621258096825983</v>
      </c>
      <c r="X271" s="17">
        <f t="shared" si="1934"/>
        <v>0</v>
      </c>
      <c r="Y271" s="19">
        <f>ROUND(Regression!$B$17+Regression!$B$18*Games!R271+Regression!$B$19*Games!T271+Regression!$B$20*Games!U271+Regression!$B$21*Games!S271+Regression!$B$22*Games!W271,0)</f>
        <v>103</v>
      </c>
      <c r="Z271" s="19">
        <f t="shared" ref="Z271" si="2428">-Z270</f>
        <v>-2</v>
      </c>
      <c r="AA271" s="19">
        <f t="shared" ref="AA271" si="2429">AA270</f>
        <v>204</v>
      </c>
      <c r="AB271" s="4"/>
      <c r="AC271" s="4"/>
      <c r="AD271" s="4">
        <f t="shared" si="1939"/>
        <v>103</v>
      </c>
    </row>
    <row r="272" spans="1:30" x14ac:dyDescent="0.3">
      <c r="A272" s="11" t="s">
        <v>133</v>
      </c>
      <c r="B272" s="14" t="s">
        <v>60</v>
      </c>
      <c r="C272" s="11" t="str">
        <f>VLOOKUP(B272,'Team Lookup'!A:B,2,FALSE)</f>
        <v>Chicago Bulls</v>
      </c>
      <c r="D272" s="12"/>
      <c r="E272" s="12"/>
      <c r="F272" s="13" t="str">
        <f>B273</f>
        <v>MIA</v>
      </c>
      <c r="G272" s="11" t="str">
        <f t="shared" ref="G272" si="2430">C273</f>
        <v>Miami Heat</v>
      </c>
      <c r="H272" s="32">
        <f>VLOOKUP($C272,'Four Factors - Road'!$B:$O,7,FALSE)/100</f>
        <v>0.49</v>
      </c>
      <c r="I272" s="32">
        <f>VLOOKUP($C272,'Four Factors - Road'!$B:$O,8,FALSE)</f>
        <v>0.26800000000000002</v>
      </c>
      <c r="J272" s="32">
        <f>VLOOKUP($C272,'Four Factors - Road'!$B:$O,9,FALSE)/100</f>
        <v>0.14199999999999999</v>
      </c>
      <c r="K272" s="32">
        <f>VLOOKUP($C272,'Four Factors - Road'!$B:$O,10,FALSE)/100</f>
        <v>0.26300000000000001</v>
      </c>
      <c r="L272" s="32">
        <f>VLOOKUP($C272,'Four Factors - Road'!$B:$O,11,FALSE)/100</f>
        <v>0.51300000000000001</v>
      </c>
      <c r="M272" s="32">
        <f>VLOOKUP($C272,'Four Factors - Road'!$B:$O,12,FALSE)</f>
        <v>0.21299999999999999</v>
      </c>
      <c r="N272" s="32">
        <f>VLOOKUP($C272,'Four Factors - Road'!$B:$O,13,FALSE)/100</f>
        <v>0.13600000000000001</v>
      </c>
      <c r="O272" s="32">
        <f>VLOOKUP($C272,'Four Factors - Road'!$B:$O,14,FALSE)/100</f>
        <v>0.249</v>
      </c>
      <c r="P272" s="21">
        <f>VLOOKUP($C272,'Advanced - Road'!B:T,18,FALSE)</f>
        <v>97.38</v>
      </c>
      <c r="Q272" s="21">
        <f>(P272+'Advanced - Road'!$S$33)/2</f>
        <v>98.120263459335632</v>
      </c>
      <c r="R272" s="32">
        <f t="shared" ref="R272" si="2431">AVERAGE(H272,L273)</f>
        <v>0.48899999999999999</v>
      </c>
      <c r="S272" s="32">
        <f t="shared" ref="S272" si="2432">AVERAGE(I272,M273)</f>
        <v>0.26500000000000001</v>
      </c>
      <c r="T272" s="32">
        <f t="shared" ref="T272" si="2433">AVERAGE(J272,N273)</f>
        <v>0.13650000000000001</v>
      </c>
      <c r="U272" s="32">
        <f t="shared" ref="U272" si="2434">AVERAGE(K272,O273)</f>
        <v>0.24299999999999999</v>
      </c>
      <c r="V272" s="21">
        <f>Q272*Q273/'Advanced - Home'!$S$33</f>
        <v>97.850368293912382</v>
      </c>
      <c r="W272" s="21">
        <f t="shared" ref="W272" si="2435">AVERAGE(V272:V273)</f>
        <v>97.847052014075132</v>
      </c>
      <c r="X272" s="21">
        <f t="shared" si="1934"/>
        <v>0</v>
      </c>
      <c r="Y272" s="23">
        <f>ROUND(Regression!$B$17+Regression!$B$18*Games!R272+Regression!$B$19*Games!T272+Regression!$B$20*Games!U272+Regression!$B$21*Games!S272+Regression!$B$22*Games!W272,0)</f>
        <v>104</v>
      </c>
      <c r="Z272" s="23">
        <f t="shared" ref="Z272" si="2436">Y273-Y272</f>
        <v>3</v>
      </c>
      <c r="AA272" s="23">
        <f t="shared" ref="AA272" si="2437">Y272+Y273</f>
        <v>211</v>
      </c>
      <c r="AB272" s="22">
        <f t="shared" ref="AB272" si="2438">D272-Z272</f>
        <v>-3</v>
      </c>
      <c r="AC272" s="22">
        <f t="shared" ref="AC272" si="2439">AA272-E272</f>
        <v>211</v>
      </c>
      <c r="AD272" s="22">
        <f t="shared" si="1939"/>
        <v>104</v>
      </c>
    </row>
    <row r="273" spans="1:30" x14ac:dyDescent="0.3">
      <c r="A273" s="11" t="s">
        <v>134</v>
      </c>
      <c r="B273" s="14" t="s">
        <v>69</v>
      </c>
      <c r="C273" s="11" t="str">
        <f>VLOOKUP(B273,'Team Lookup'!A:B,2,FALSE)</f>
        <v>Miami Heat</v>
      </c>
      <c r="D273" s="15">
        <f t="shared" ref="D273" si="2440">D272*-1</f>
        <v>0</v>
      </c>
      <c r="E273" s="15">
        <f t="shared" ref="E273" si="2441">E272</f>
        <v>0</v>
      </c>
      <c r="F273" s="11" t="str">
        <f>B272</f>
        <v>CHI</v>
      </c>
      <c r="G273" s="11" t="str">
        <f t="shared" ref="G273" si="2442">C272</f>
        <v>Chicago Bulls</v>
      </c>
      <c r="H273" s="32">
        <f>VLOOKUP($C273,'Four Factors - Home'!$B:$O,7,FALSE)/100</f>
        <v>0.52500000000000002</v>
      </c>
      <c r="I273" s="32">
        <f>VLOOKUP($C273,'Four Factors - Home'!$B:$O,8,FALSE)</f>
        <v>0.27700000000000002</v>
      </c>
      <c r="J273" s="32">
        <f>VLOOKUP($C273,'Four Factors - Home'!$B:$O,9,FALSE)/100</f>
        <v>0.14000000000000001</v>
      </c>
      <c r="K273" s="32">
        <f>VLOOKUP($C273,'Four Factors - Home'!$B:$O,10,FALSE)/100</f>
        <v>0.217</v>
      </c>
      <c r="L273" s="32">
        <f>VLOOKUP($C273,'Four Factors - Home'!$B:$O,11,FALSE)/100</f>
        <v>0.48799999999999999</v>
      </c>
      <c r="M273" s="32">
        <f>VLOOKUP($C273,'Four Factors - Home'!$B:$O,12,FALSE)</f>
        <v>0.26200000000000001</v>
      </c>
      <c r="N273" s="32">
        <f>VLOOKUP($C273,'Four Factors - Home'!$B:$O,13,FALSE)/100</f>
        <v>0.13100000000000001</v>
      </c>
      <c r="O273" s="32">
        <f>VLOOKUP($C273,'Four Factors - Home'!$B:$O,14,FALSE)/100</f>
        <v>0.223</v>
      </c>
      <c r="P273" s="21">
        <f>VLOOKUP($C273,'Advanced - Home'!B:T,18,FALSE)</f>
        <v>98.31</v>
      </c>
      <c r="Q273" s="21">
        <f>(P273+'Advanced - Home'!$S$33)/2</f>
        <v>98.581912943871714</v>
      </c>
      <c r="R273" s="32">
        <f t="shared" ref="R273" si="2443">AVERAGE(H273,L272)</f>
        <v>0.51900000000000002</v>
      </c>
      <c r="S273" s="32">
        <f t="shared" ref="S273" si="2444">AVERAGE(I273,M272)</f>
        <v>0.245</v>
      </c>
      <c r="T273" s="32">
        <f t="shared" ref="T273" si="2445">AVERAGE(J273,N272)</f>
        <v>0.13800000000000001</v>
      </c>
      <c r="U273" s="32">
        <f t="shared" ref="U273" si="2446">AVERAGE(K273,O272)</f>
        <v>0.23299999999999998</v>
      </c>
      <c r="V273" s="21">
        <f>Q273*Q272/'Advanced - Road'!$S$33</f>
        <v>97.843735734237896</v>
      </c>
      <c r="W273" s="21">
        <f t="shared" ref="W273" si="2447">W272</f>
        <v>97.847052014075132</v>
      </c>
      <c r="X273" s="21">
        <f t="shared" si="1934"/>
        <v>0</v>
      </c>
      <c r="Y273" s="23">
        <f>ROUND(Regression!$B$17+Regression!$B$18*Games!R273+Regression!$B$19*Games!T273+Regression!$B$20*Games!U273+Regression!$B$21*Games!S273+Regression!$B$22*Games!W273,0)</f>
        <v>107</v>
      </c>
      <c r="Z273" s="23">
        <f t="shared" ref="Z273" si="2448">-Z272</f>
        <v>-3</v>
      </c>
      <c r="AA273" s="23">
        <f t="shared" ref="AA273" si="2449">AA272</f>
        <v>211</v>
      </c>
      <c r="AB273" s="22"/>
      <c r="AC273" s="22"/>
      <c r="AD273" s="22">
        <f t="shared" si="1939"/>
        <v>107</v>
      </c>
    </row>
    <row r="274" spans="1:30" x14ac:dyDescent="0.3">
      <c r="A274" t="s">
        <v>133</v>
      </c>
      <c r="B274" s="8" t="s">
        <v>60</v>
      </c>
      <c r="C274" t="str">
        <f>VLOOKUP(B274,'Team Lookup'!A:B,2,FALSE)</f>
        <v>Chicago Bulls</v>
      </c>
      <c r="D274" s="6"/>
      <c r="E274" s="6"/>
      <c r="F274" s="7" t="str">
        <f>B275</f>
        <v>MIL</v>
      </c>
      <c r="G274" t="str">
        <f t="shared" ref="G274" si="2450">C275</f>
        <v>Milwaukee Bucks</v>
      </c>
      <c r="H274" s="31">
        <f>VLOOKUP($C274,'Four Factors - Road'!$B:$O,7,FALSE)/100</f>
        <v>0.49</v>
      </c>
      <c r="I274" s="31">
        <f>VLOOKUP($C274,'Four Factors - Road'!$B:$O,8,FALSE)</f>
        <v>0.26800000000000002</v>
      </c>
      <c r="J274" s="31">
        <f>VLOOKUP($C274,'Four Factors - Road'!$B:$O,9,FALSE)/100</f>
        <v>0.14199999999999999</v>
      </c>
      <c r="K274" s="31">
        <f>VLOOKUP($C274,'Four Factors - Road'!$B:$O,10,FALSE)/100</f>
        <v>0.26300000000000001</v>
      </c>
      <c r="L274" s="31">
        <f>VLOOKUP($C274,'Four Factors - Road'!$B:$O,11,FALSE)/100</f>
        <v>0.51300000000000001</v>
      </c>
      <c r="M274" s="31">
        <f>VLOOKUP($C274,'Four Factors - Road'!$B:$O,12,FALSE)</f>
        <v>0.21299999999999999</v>
      </c>
      <c r="N274" s="31">
        <f>VLOOKUP($C274,'Four Factors - Road'!$B:$O,13,FALSE)/100</f>
        <v>0.13600000000000001</v>
      </c>
      <c r="O274" s="31">
        <f>VLOOKUP($C274,'Four Factors - Road'!$B:$O,14,FALSE)/100</f>
        <v>0.249</v>
      </c>
      <c r="P274" s="17">
        <f>VLOOKUP($C274,'Advanced - Road'!B:T,18,FALSE)</f>
        <v>97.38</v>
      </c>
      <c r="Q274" s="17">
        <f>(P274+'Advanced - Road'!$S$33)/2</f>
        <v>98.120263459335632</v>
      </c>
      <c r="R274" s="31">
        <f t="shared" ref="R274" si="2451">AVERAGE(H274,L275)</f>
        <v>0.50550000000000006</v>
      </c>
      <c r="S274" s="31">
        <f t="shared" ref="S274" si="2452">AVERAGE(I274,M275)</f>
        <v>0.28549999999999998</v>
      </c>
      <c r="T274" s="31">
        <f t="shared" ref="T274" si="2453">AVERAGE(J274,N275)</f>
        <v>0.15049999999999999</v>
      </c>
      <c r="U274" s="31">
        <f t="shared" ref="U274" si="2454">AVERAGE(K274,O275)</f>
        <v>0.2475</v>
      </c>
      <c r="V274" s="17">
        <f>Q274*Q275/'Advanced - Home'!$S$33</f>
        <v>98.058809951495348</v>
      </c>
      <c r="W274" s="17">
        <f t="shared" ref="W274" si="2455">AVERAGE(V274:V275)</f>
        <v>98.055486607291584</v>
      </c>
      <c r="X274" s="17">
        <f t="shared" si="1934"/>
        <v>0</v>
      </c>
      <c r="Y274" s="19">
        <f>ROUND(Regression!$B$17+Regression!$B$18*Games!R274+Regression!$B$19*Games!T274+Regression!$B$20*Games!U274+Regression!$B$21*Games!S274+Regression!$B$22*Games!W274,0)</f>
        <v>106</v>
      </c>
      <c r="Z274" s="19">
        <f t="shared" ref="Z274" si="2456">Y275-Y274</f>
        <v>2</v>
      </c>
      <c r="AA274" s="19">
        <f t="shared" ref="AA274" si="2457">Y274+Y275</f>
        <v>214</v>
      </c>
      <c r="AB274" s="4">
        <f t="shared" ref="AB274" si="2458">D274-Z274</f>
        <v>-2</v>
      </c>
      <c r="AC274" s="4">
        <f t="shared" ref="AC274" si="2459">AA274-E274</f>
        <v>214</v>
      </c>
      <c r="AD274" s="4">
        <f t="shared" si="1939"/>
        <v>106</v>
      </c>
    </row>
    <row r="275" spans="1:30" x14ac:dyDescent="0.3">
      <c r="A275" t="s">
        <v>134</v>
      </c>
      <c r="B275" s="8" t="s">
        <v>70</v>
      </c>
      <c r="C275" t="str">
        <f>VLOOKUP(B275,'Team Lookup'!A:B,2,FALSE)</f>
        <v>Milwaukee Bucks</v>
      </c>
      <c r="D275" s="9">
        <f t="shared" ref="D275" si="2460">D274*-1</f>
        <v>0</v>
      </c>
      <c r="E275" s="9">
        <f t="shared" ref="E275" si="2461">E274</f>
        <v>0</v>
      </c>
      <c r="F275" t="str">
        <f>B274</f>
        <v>CHI</v>
      </c>
      <c r="G275" t="str">
        <f t="shared" ref="G275" si="2462">C274</f>
        <v>Chicago Bulls</v>
      </c>
      <c r="H275" s="31">
        <f>VLOOKUP($C275,'Four Factors - Home'!$B:$O,7,FALSE)/100</f>
        <v>0.53500000000000003</v>
      </c>
      <c r="I275" s="31">
        <f>VLOOKUP($C275,'Four Factors - Home'!$B:$O,8,FALSE)</f>
        <v>0.307</v>
      </c>
      <c r="J275" s="31">
        <f>VLOOKUP($C275,'Four Factors - Home'!$B:$O,9,FALSE)/100</f>
        <v>0.14199999999999999</v>
      </c>
      <c r="K275" s="31">
        <f>VLOOKUP($C275,'Four Factors - Home'!$B:$O,10,FALSE)/100</f>
        <v>0.21600000000000003</v>
      </c>
      <c r="L275" s="31">
        <f>VLOOKUP($C275,'Four Factors - Home'!$B:$O,11,FALSE)/100</f>
        <v>0.52100000000000002</v>
      </c>
      <c r="M275" s="31">
        <f>VLOOKUP($C275,'Four Factors - Home'!$B:$O,12,FALSE)</f>
        <v>0.30299999999999999</v>
      </c>
      <c r="N275" s="31">
        <f>VLOOKUP($C275,'Four Factors - Home'!$B:$O,13,FALSE)/100</f>
        <v>0.159</v>
      </c>
      <c r="O275" s="31">
        <f>VLOOKUP($C275,'Four Factors - Home'!$B:$O,14,FALSE)/100</f>
        <v>0.23199999999999998</v>
      </c>
      <c r="P275" s="17">
        <f>VLOOKUP($C275,'Advanced - Home'!B:T,18,FALSE)</f>
        <v>98.73</v>
      </c>
      <c r="Q275" s="17">
        <f>(P275+'Advanced - Home'!$S$33)/2</f>
        <v>98.791912943871708</v>
      </c>
      <c r="R275" s="31">
        <f t="shared" ref="R275" si="2463">AVERAGE(H275,L274)</f>
        <v>0.52400000000000002</v>
      </c>
      <c r="S275" s="31">
        <f t="shared" ref="S275" si="2464">AVERAGE(I275,M274)</f>
        <v>0.26</v>
      </c>
      <c r="T275" s="31">
        <f t="shared" ref="T275" si="2465">AVERAGE(J275,N274)</f>
        <v>0.13900000000000001</v>
      </c>
      <c r="U275" s="31">
        <f t="shared" ref="U275" si="2466">AVERAGE(K275,O274)</f>
        <v>0.23250000000000001</v>
      </c>
      <c r="V275" s="17">
        <f>Q275*Q274/'Advanced - Road'!$S$33</f>
        <v>98.05216326308782</v>
      </c>
      <c r="W275" s="17">
        <f t="shared" ref="W275" si="2467">W274</f>
        <v>98.055486607291584</v>
      </c>
      <c r="X275" s="17">
        <f t="shared" si="1934"/>
        <v>0</v>
      </c>
      <c r="Y275" s="19">
        <f>ROUND(Regression!$B$17+Regression!$B$18*Games!R275+Regression!$B$19*Games!T275+Regression!$B$20*Games!U275+Regression!$B$21*Games!S275+Regression!$B$22*Games!W275,0)</f>
        <v>108</v>
      </c>
      <c r="Z275" s="19">
        <f t="shared" ref="Z275" si="2468">-Z274</f>
        <v>-2</v>
      </c>
      <c r="AA275" s="19">
        <f t="shared" ref="AA275" si="2469">AA274</f>
        <v>214</v>
      </c>
      <c r="AB275" s="4"/>
      <c r="AC275" s="4"/>
      <c r="AD275" s="4">
        <f t="shared" si="1939"/>
        <v>108</v>
      </c>
    </row>
    <row r="276" spans="1:30" x14ac:dyDescent="0.3">
      <c r="A276" s="11" t="s">
        <v>133</v>
      </c>
      <c r="B276" s="14" t="s">
        <v>60</v>
      </c>
      <c r="C276" s="11" t="str">
        <f>VLOOKUP(B276,'Team Lookup'!A:B,2,FALSE)</f>
        <v>Chicago Bulls</v>
      </c>
      <c r="D276" s="12"/>
      <c r="E276" s="12"/>
      <c r="F276" s="13" t="str">
        <f>B277</f>
        <v>MIN</v>
      </c>
      <c r="G276" s="11" t="str">
        <f t="shared" ref="G276" si="2470">C277</f>
        <v>Minnesota Timberwolves</v>
      </c>
      <c r="H276" s="32">
        <f>VLOOKUP($C276,'Four Factors - Road'!$B:$O,7,FALSE)/100</f>
        <v>0.49</v>
      </c>
      <c r="I276" s="32">
        <f>VLOOKUP($C276,'Four Factors - Road'!$B:$O,8,FALSE)</f>
        <v>0.26800000000000002</v>
      </c>
      <c r="J276" s="32">
        <f>VLOOKUP($C276,'Four Factors - Road'!$B:$O,9,FALSE)/100</f>
        <v>0.14199999999999999</v>
      </c>
      <c r="K276" s="32">
        <f>VLOOKUP($C276,'Four Factors - Road'!$B:$O,10,FALSE)/100</f>
        <v>0.26300000000000001</v>
      </c>
      <c r="L276" s="32">
        <f>VLOOKUP($C276,'Four Factors - Road'!$B:$O,11,FALSE)/100</f>
        <v>0.51300000000000001</v>
      </c>
      <c r="M276" s="32">
        <f>VLOOKUP($C276,'Four Factors - Road'!$B:$O,12,FALSE)</f>
        <v>0.21299999999999999</v>
      </c>
      <c r="N276" s="32">
        <f>VLOOKUP($C276,'Four Factors - Road'!$B:$O,13,FALSE)/100</f>
        <v>0.13600000000000001</v>
      </c>
      <c r="O276" s="32">
        <f>VLOOKUP($C276,'Four Factors - Road'!$B:$O,14,FALSE)/100</f>
        <v>0.249</v>
      </c>
      <c r="P276" s="21">
        <f>VLOOKUP($C276,'Advanced - Road'!B:T,18,FALSE)</f>
        <v>97.38</v>
      </c>
      <c r="Q276" s="21">
        <f>(P276+'Advanced - Road'!$S$33)/2</f>
        <v>98.120263459335632</v>
      </c>
      <c r="R276" s="32">
        <f t="shared" ref="R276" si="2471">AVERAGE(H276,L277)</f>
        <v>0.51</v>
      </c>
      <c r="S276" s="32">
        <f t="shared" ref="S276" si="2472">AVERAGE(I276,M277)</f>
        <v>0.27050000000000002</v>
      </c>
      <c r="T276" s="32">
        <f t="shared" ref="T276" si="2473">AVERAGE(J276,N277)</f>
        <v>0.14699999999999999</v>
      </c>
      <c r="U276" s="32">
        <f t="shared" ref="U276" si="2474">AVERAGE(K276,O277)</f>
        <v>0.24</v>
      </c>
      <c r="V276" s="21">
        <f>Q276*Q277/'Advanced - Home'!$S$33</f>
        <v>97.021564560189574</v>
      </c>
      <c r="W276" s="21">
        <f t="shared" ref="W276" si="2475">AVERAGE(V276:V277)</f>
        <v>97.01827636961923</v>
      </c>
      <c r="X276" s="21">
        <f t="shared" si="1934"/>
        <v>0</v>
      </c>
      <c r="Y276" s="23">
        <f>ROUND(Regression!$B$17+Regression!$B$18*Games!R276+Regression!$B$19*Games!T276+Regression!$B$20*Games!U276+Regression!$B$21*Games!S276+Regression!$B$22*Games!W276,0)</f>
        <v>105</v>
      </c>
      <c r="Z276" s="23">
        <f t="shared" ref="Z276" si="2476">Y277-Y276</f>
        <v>2</v>
      </c>
      <c r="AA276" s="23">
        <f t="shared" ref="AA276" si="2477">Y276+Y277</f>
        <v>212</v>
      </c>
      <c r="AB276" s="22">
        <f t="shared" ref="AB276" si="2478">D276-Z276</f>
        <v>-2</v>
      </c>
      <c r="AC276" s="22">
        <f t="shared" ref="AC276" si="2479">AA276-E276</f>
        <v>212</v>
      </c>
      <c r="AD276" s="22">
        <f t="shared" si="1939"/>
        <v>105</v>
      </c>
    </row>
    <row r="277" spans="1:30" x14ac:dyDescent="0.3">
      <c r="A277" s="11" t="s">
        <v>134</v>
      </c>
      <c r="B277" s="14" t="s">
        <v>34</v>
      </c>
      <c r="C277" s="11" t="str">
        <f>VLOOKUP(B277,'Team Lookup'!A:B,2,FALSE)</f>
        <v>Minnesota Timberwolves</v>
      </c>
      <c r="D277" s="15">
        <f t="shared" ref="D277" si="2480">D276*-1</f>
        <v>0</v>
      </c>
      <c r="E277" s="15">
        <f t="shared" ref="E277" si="2481">E276</f>
        <v>0</v>
      </c>
      <c r="F277" s="11" t="str">
        <f>B276</f>
        <v>CHI</v>
      </c>
      <c r="G277" s="11" t="str">
        <f t="shared" ref="G277" si="2482">C276</f>
        <v>Chicago Bulls</v>
      </c>
      <c r="H277" s="32">
        <f>VLOOKUP($C277,'Four Factors - Home'!$B:$O,7,FALSE)/100</f>
        <v>0.52400000000000002</v>
      </c>
      <c r="I277" s="32">
        <f>VLOOKUP($C277,'Four Factors - Home'!$B:$O,8,FALSE)</f>
        <v>0.29599999999999999</v>
      </c>
      <c r="J277" s="32">
        <f>VLOOKUP($C277,'Four Factors - Home'!$B:$O,9,FALSE)/100</f>
        <v>0.15</v>
      </c>
      <c r="K277" s="32">
        <f>VLOOKUP($C277,'Four Factors - Home'!$B:$O,10,FALSE)/100</f>
        <v>0.26899999999999996</v>
      </c>
      <c r="L277" s="32">
        <f>VLOOKUP($C277,'Four Factors - Home'!$B:$O,11,FALSE)/100</f>
        <v>0.53</v>
      </c>
      <c r="M277" s="32">
        <f>VLOOKUP($C277,'Four Factors - Home'!$B:$O,12,FALSE)</f>
        <v>0.27300000000000002</v>
      </c>
      <c r="N277" s="32">
        <f>VLOOKUP($C277,'Four Factors - Home'!$B:$O,13,FALSE)/100</f>
        <v>0.152</v>
      </c>
      <c r="O277" s="32">
        <f>VLOOKUP($C277,'Four Factors - Home'!$B:$O,14,FALSE)/100</f>
        <v>0.217</v>
      </c>
      <c r="P277" s="21">
        <f>VLOOKUP($C277,'Advanced - Home'!B:T,18,FALSE)</f>
        <v>96.64</v>
      </c>
      <c r="Q277" s="21">
        <f>(P277+'Advanced - Home'!$S$33)/2</f>
        <v>97.746912943871706</v>
      </c>
      <c r="R277" s="32">
        <f t="shared" ref="R277" si="2483">AVERAGE(H277,L276)</f>
        <v>0.51849999999999996</v>
      </c>
      <c r="S277" s="32">
        <f t="shared" ref="S277" si="2484">AVERAGE(I277,M276)</f>
        <v>0.2545</v>
      </c>
      <c r="T277" s="32">
        <f t="shared" ref="T277" si="2485">AVERAGE(J277,N276)</f>
        <v>0.14300000000000002</v>
      </c>
      <c r="U277" s="32">
        <f t="shared" ref="U277" si="2486">AVERAGE(K277,O276)</f>
        <v>0.25900000000000001</v>
      </c>
      <c r="V277" s="21">
        <f>Q277*Q276/'Advanced - Road'!$S$33</f>
        <v>97.014988179048885</v>
      </c>
      <c r="W277" s="21">
        <f t="shared" ref="W277" si="2487">W276</f>
        <v>97.01827636961923</v>
      </c>
      <c r="X277" s="21">
        <f t="shared" si="1934"/>
        <v>0</v>
      </c>
      <c r="Y277" s="23">
        <f>ROUND(Regression!$B$17+Regression!$B$18*Games!R277+Regression!$B$19*Games!T277+Regression!$B$20*Games!U277+Regression!$B$21*Games!S277+Regression!$B$22*Games!W277,0)</f>
        <v>107</v>
      </c>
      <c r="Z277" s="23">
        <f t="shared" ref="Z277" si="2488">-Z276</f>
        <v>-2</v>
      </c>
      <c r="AA277" s="23">
        <f t="shared" ref="AA277" si="2489">AA276</f>
        <v>212</v>
      </c>
      <c r="AB277" s="22"/>
      <c r="AC277" s="22"/>
      <c r="AD277" s="22">
        <f t="shared" si="1939"/>
        <v>107</v>
      </c>
    </row>
    <row r="278" spans="1:30" x14ac:dyDescent="0.3">
      <c r="A278" t="s">
        <v>133</v>
      </c>
      <c r="B278" s="8" t="s">
        <v>60</v>
      </c>
      <c r="C278" t="str">
        <f>VLOOKUP(B278,'Team Lookup'!A:B,2,FALSE)</f>
        <v>Chicago Bulls</v>
      </c>
      <c r="D278" s="6"/>
      <c r="E278" s="6"/>
      <c r="F278" s="7" t="str">
        <f>B279</f>
        <v>NOP</v>
      </c>
      <c r="G278" t="str">
        <f t="shared" ref="G278" si="2490">C279</f>
        <v>New Orleans Pelicans</v>
      </c>
      <c r="H278" s="31">
        <f>VLOOKUP($C278,'Four Factors - Road'!$B:$O,7,FALSE)/100</f>
        <v>0.49</v>
      </c>
      <c r="I278" s="31">
        <f>VLOOKUP($C278,'Four Factors - Road'!$B:$O,8,FALSE)</f>
        <v>0.26800000000000002</v>
      </c>
      <c r="J278" s="31">
        <f>VLOOKUP($C278,'Four Factors - Road'!$B:$O,9,FALSE)/100</f>
        <v>0.14199999999999999</v>
      </c>
      <c r="K278" s="31">
        <f>VLOOKUP($C278,'Four Factors - Road'!$B:$O,10,FALSE)/100</f>
        <v>0.26300000000000001</v>
      </c>
      <c r="L278" s="31">
        <f>VLOOKUP($C278,'Four Factors - Road'!$B:$O,11,FALSE)/100</f>
        <v>0.51300000000000001</v>
      </c>
      <c r="M278" s="31">
        <f>VLOOKUP($C278,'Four Factors - Road'!$B:$O,12,FALSE)</f>
        <v>0.21299999999999999</v>
      </c>
      <c r="N278" s="31">
        <f>VLOOKUP($C278,'Four Factors - Road'!$B:$O,13,FALSE)/100</f>
        <v>0.13600000000000001</v>
      </c>
      <c r="O278" s="31">
        <f>VLOOKUP($C278,'Four Factors - Road'!$B:$O,14,FALSE)/100</f>
        <v>0.249</v>
      </c>
      <c r="P278" s="17">
        <f>VLOOKUP($C278,'Advanced - Road'!B:T,18,FALSE)</f>
        <v>97.38</v>
      </c>
      <c r="Q278" s="17">
        <f>(P278+'Advanced - Road'!$S$33)/2</f>
        <v>98.120263459335632</v>
      </c>
      <c r="R278" s="31">
        <f t="shared" ref="R278" si="2491">AVERAGE(H278,L279)</f>
        <v>0.4995</v>
      </c>
      <c r="S278" s="31">
        <f t="shared" ref="S278" si="2492">AVERAGE(I278,M279)</f>
        <v>0.255</v>
      </c>
      <c r="T278" s="31">
        <f t="shared" ref="T278" si="2493">AVERAGE(J278,N279)</f>
        <v>0.13800000000000001</v>
      </c>
      <c r="U278" s="31">
        <f t="shared" ref="U278" si="2494">AVERAGE(K278,O279)</f>
        <v>0.24249999999999999</v>
      </c>
      <c r="V278" s="17">
        <f>Q278*Q279/'Advanced - Home'!$S$33</f>
        <v>99.220127758029093</v>
      </c>
      <c r="W278" s="17">
        <f t="shared" ref="W278" si="2495">AVERAGE(V278:V279)</f>
        <v>99.216765055211823</v>
      </c>
      <c r="X278" s="17">
        <f t="shared" si="1934"/>
        <v>0</v>
      </c>
      <c r="Y278" s="19">
        <f>ROUND(Regression!$B$17+Regression!$B$18*Games!R278+Regression!$B$19*Games!T278+Regression!$B$20*Games!U278+Regression!$B$21*Games!S278+Regression!$B$22*Games!W278,0)</f>
        <v>106</v>
      </c>
      <c r="Z278" s="19">
        <f t="shared" ref="Z278" si="2496">Y279-Y278</f>
        <v>1</v>
      </c>
      <c r="AA278" s="19">
        <f t="shared" ref="AA278" si="2497">Y278+Y279</f>
        <v>213</v>
      </c>
      <c r="AB278" s="4">
        <f t="shared" ref="AB278" si="2498">D278-Z278</f>
        <v>-1</v>
      </c>
      <c r="AC278" s="4">
        <f t="shared" ref="AC278" si="2499">AA278-E278</f>
        <v>213</v>
      </c>
      <c r="AD278" s="4">
        <f t="shared" si="1939"/>
        <v>106</v>
      </c>
    </row>
    <row r="279" spans="1:30" x14ac:dyDescent="0.3">
      <c r="A279" t="s">
        <v>134</v>
      </c>
      <c r="B279" s="8" t="s">
        <v>71</v>
      </c>
      <c r="C279" t="str">
        <f>VLOOKUP(B279,'Team Lookup'!A:B,2,FALSE)</f>
        <v>New Orleans Pelicans</v>
      </c>
      <c r="D279" s="9">
        <f t="shared" ref="D279" si="2500">D278*-1</f>
        <v>0</v>
      </c>
      <c r="E279" s="9">
        <f t="shared" ref="E279" si="2501">E278</f>
        <v>0</v>
      </c>
      <c r="F279" t="str">
        <f>B278</f>
        <v>CHI</v>
      </c>
      <c r="G279" t="str">
        <f t="shared" ref="G279" si="2502">C278</f>
        <v>Chicago Bulls</v>
      </c>
      <c r="H279" s="31">
        <f>VLOOKUP($C279,'Four Factors - Home'!$B:$O,7,FALSE)/100</f>
        <v>0.504</v>
      </c>
      <c r="I279" s="31">
        <f>VLOOKUP($C279,'Four Factors - Home'!$B:$O,8,FALSE)</f>
        <v>0.26200000000000001</v>
      </c>
      <c r="J279" s="31">
        <f>VLOOKUP($C279,'Four Factors - Home'!$B:$O,9,FALSE)/100</f>
        <v>0.121</v>
      </c>
      <c r="K279" s="31">
        <f>VLOOKUP($C279,'Four Factors - Home'!$B:$O,10,FALSE)/100</f>
        <v>0.184</v>
      </c>
      <c r="L279" s="31">
        <f>VLOOKUP($C279,'Four Factors - Home'!$B:$O,11,FALSE)/100</f>
        <v>0.50900000000000001</v>
      </c>
      <c r="M279" s="31">
        <f>VLOOKUP($C279,'Four Factors - Home'!$B:$O,12,FALSE)</f>
        <v>0.24199999999999999</v>
      </c>
      <c r="N279" s="31">
        <f>VLOOKUP($C279,'Four Factors - Home'!$B:$O,13,FALSE)/100</f>
        <v>0.13400000000000001</v>
      </c>
      <c r="O279" s="31">
        <f>VLOOKUP($C279,'Four Factors - Home'!$B:$O,14,FALSE)/100</f>
        <v>0.222</v>
      </c>
      <c r="P279" s="17">
        <f>VLOOKUP($C279,'Advanced - Home'!B:T,18,FALSE)</f>
        <v>101.07</v>
      </c>
      <c r="Q279" s="17">
        <f>(P279+'Advanced - Home'!$S$33)/2</f>
        <v>99.96191294387171</v>
      </c>
      <c r="R279" s="31">
        <f t="shared" ref="R279" si="2503">AVERAGE(H279,L278)</f>
        <v>0.50849999999999995</v>
      </c>
      <c r="S279" s="31">
        <f t="shared" ref="S279" si="2504">AVERAGE(I279,M278)</f>
        <v>0.23749999999999999</v>
      </c>
      <c r="T279" s="31">
        <f t="shared" ref="T279" si="2505">AVERAGE(J279,N278)</f>
        <v>0.1285</v>
      </c>
      <c r="U279" s="31">
        <f t="shared" ref="U279" si="2506">AVERAGE(K279,O278)</f>
        <v>0.2165</v>
      </c>
      <c r="V279" s="17">
        <f>Q279*Q278/'Advanced - Road'!$S$33</f>
        <v>99.213402352394567</v>
      </c>
      <c r="W279" s="17">
        <f t="shared" ref="W279" si="2507">W278</f>
        <v>99.216765055211823</v>
      </c>
      <c r="X279" s="17">
        <f t="shared" si="1934"/>
        <v>0</v>
      </c>
      <c r="Y279" s="19">
        <f>ROUND(Regression!$B$17+Regression!$B$18*Games!R279+Regression!$B$19*Games!T279+Regression!$B$20*Games!U279+Regression!$B$21*Games!S279+Regression!$B$22*Games!W279,0)</f>
        <v>107</v>
      </c>
      <c r="Z279" s="19">
        <f t="shared" ref="Z279" si="2508">-Z278</f>
        <v>-1</v>
      </c>
      <c r="AA279" s="19">
        <f t="shared" ref="AA279" si="2509">AA278</f>
        <v>213</v>
      </c>
      <c r="AB279" s="4"/>
      <c r="AC279" s="4"/>
      <c r="AD279" s="4">
        <f t="shared" si="1939"/>
        <v>107</v>
      </c>
    </row>
    <row r="280" spans="1:30" x14ac:dyDescent="0.3">
      <c r="A280" s="11" t="s">
        <v>133</v>
      </c>
      <c r="B280" s="14" t="s">
        <v>60</v>
      </c>
      <c r="C280" s="11" t="str">
        <f>VLOOKUP(B280,'Team Lookup'!A:B,2,FALSE)</f>
        <v>Chicago Bulls</v>
      </c>
      <c r="D280" s="12"/>
      <c r="E280" s="12"/>
      <c r="F280" s="13" t="str">
        <f>B281</f>
        <v>NYK</v>
      </c>
      <c r="G280" s="11" t="str">
        <f t="shared" ref="G280" si="2510">C281</f>
        <v>New York Knicks</v>
      </c>
      <c r="H280" s="32">
        <f>VLOOKUP($C280,'Four Factors - Road'!$B:$O,7,FALSE)/100</f>
        <v>0.49</v>
      </c>
      <c r="I280" s="32">
        <f>VLOOKUP($C280,'Four Factors - Road'!$B:$O,8,FALSE)</f>
        <v>0.26800000000000002</v>
      </c>
      <c r="J280" s="32">
        <f>VLOOKUP($C280,'Four Factors - Road'!$B:$O,9,FALSE)/100</f>
        <v>0.14199999999999999</v>
      </c>
      <c r="K280" s="32">
        <f>VLOOKUP($C280,'Four Factors - Road'!$B:$O,10,FALSE)/100</f>
        <v>0.26300000000000001</v>
      </c>
      <c r="L280" s="32">
        <f>VLOOKUP($C280,'Four Factors - Road'!$B:$O,11,FALSE)/100</f>
        <v>0.51300000000000001</v>
      </c>
      <c r="M280" s="32">
        <f>VLOOKUP($C280,'Four Factors - Road'!$B:$O,12,FALSE)</f>
        <v>0.21299999999999999</v>
      </c>
      <c r="N280" s="32">
        <f>VLOOKUP($C280,'Four Factors - Road'!$B:$O,13,FALSE)/100</f>
        <v>0.13600000000000001</v>
      </c>
      <c r="O280" s="32">
        <f>VLOOKUP($C280,'Four Factors - Road'!$B:$O,14,FALSE)/100</f>
        <v>0.249</v>
      </c>
      <c r="P280" s="21">
        <f>VLOOKUP($C280,'Advanced - Road'!B:T,18,FALSE)</f>
        <v>97.38</v>
      </c>
      <c r="Q280" s="21">
        <f>(P280+'Advanced - Road'!$S$33)/2</f>
        <v>98.120263459335632</v>
      </c>
      <c r="R280" s="32">
        <f t="shared" ref="R280" si="2511">AVERAGE(H280,L281)</f>
        <v>0.4995</v>
      </c>
      <c r="S280" s="32">
        <f t="shared" ref="S280" si="2512">AVERAGE(I280,M281)</f>
        <v>0.26500000000000001</v>
      </c>
      <c r="T280" s="32">
        <f t="shared" ref="T280" si="2513">AVERAGE(J280,N281)</f>
        <v>0.13600000000000001</v>
      </c>
      <c r="U280" s="32">
        <f t="shared" ref="U280" si="2514">AVERAGE(K280,O281)</f>
        <v>0.26650000000000001</v>
      </c>
      <c r="V280" s="21">
        <f>Q280*Q281/'Advanced - Home'!$S$33</f>
        <v>97.919848846440033</v>
      </c>
      <c r="W280" s="21">
        <f t="shared" ref="W280" si="2515">AVERAGE(V280:V281)</f>
        <v>97.916530211813949</v>
      </c>
      <c r="X280" s="21">
        <f t="shared" si="1934"/>
        <v>0</v>
      </c>
      <c r="Y280" s="23">
        <f>ROUND(Regression!$B$17+Regression!$B$18*Games!R280+Regression!$B$19*Games!T280+Regression!$B$20*Games!U280+Regression!$B$21*Games!S280+Regression!$B$22*Games!W280,0)</f>
        <v>107</v>
      </c>
      <c r="Z280" s="23">
        <f t="shared" ref="Z280" si="2516">Y281-Y280</f>
        <v>0</v>
      </c>
      <c r="AA280" s="23">
        <f t="shared" ref="AA280" si="2517">Y280+Y281</f>
        <v>214</v>
      </c>
      <c r="AB280" s="22">
        <f t="shared" ref="AB280" si="2518">D280-Z280</f>
        <v>0</v>
      </c>
      <c r="AC280" s="22">
        <f t="shared" ref="AC280" si="2519">AA280-E280</f>
        <v>214</v>
      </c>
      <c r="AD280" s="22">
        <f t="shared" si="1939"/>
        <v>107</v>
      </c>
    </row>
    <row r="281" spans="1:30" x14ac:dyDescent="0.3">
      <c r="A281" s="11" t="s">
        <v>134</v>
      </c>
      <c r="B281" s="14" t="s">
        <v>72</v>
      </c>
      <c r="C281" s="11" t="str">
        <f>VLOOKUP(B281,'Team Lookup'!A:B,2,FALSE)</f>
        <v>New York Knicks</v>
      </c>
      <c r="D281" s="15">
        <f t="shared" ref="D281" si="2520">D280*-1</f>
        <v>0</v>
      </c>
      <c r="E281" s="15">
        <f t="shared" ref="E281" si="2521">E280</f>
        <v>0</v>
      </c>
      <c r="F281" s="11" t="str">
        <f>B280</f>
        <v>CHI</v>
      </c>
      <c r="G281" s="11" t="str">
        <f t="shared" ref="G281" si="2522">C280</f>
        <v>Chicago Bulls</v>
      </c>
      <c r="H281" s="32">
        <f>VLOOKUP($C281,'Four Factors - Home'!$B:$O,7,FALSE)/100</f>
        <v>0.52</v>
      </c>
      <c r="I281" s="32">
        <f>VLOOKUP($C281,'Four Factors - Home'!$B:$O,8,FALSE)</f>
        <v>0.22700000000000001</v>
      </c>
      <c r="J281" s="32">
        <f>VLOOKUP($C281,'Four Factors - Home'!$B:$O,9,FALSE)/100</f>
        <v>0.14300000000000002</v>
      </c>
      <c r="K281" s="32">
        <f>VLOOKUP($C281,'Four Factors - Home'!$B:$O,10,FALSE)/100</f>
        <v>0.27399999999999997</v>
      </c>
      <c r="L281" s="32">
        <f>VLOOKUP($C281,'Four Factors - Home'!$B:$O,11,FALSE)/100</f>
        <v>0.50900000000000001</v>
      </c>
      <c r="M281" s="32">
        <f>VLOOKUP($C281,'Four Factors - Home'!$B:$O,12,FALSE)</f>
        <v>0.26200000000000001</v>
      </c>
      <c r="N281" s="32">
        <f>VLOOKUP($C281,'Four Factors - Home'!$B:$O,13,FALSE)/100</f>
        <v>0.13</v>
      </c>
      <c r="O281" s="32">
        <f>VLOOKUP($C281,'Four Factors - Home'!$B:$O,14,FALSE)/100</f>
        <v>0.27</v>
      </c>
      <c r="P281" s="21">
        <f>VLOOKUP($C281,'Advanced - Home'!B:T,18,FALSE)</f>
        <v>98.45</v>
      </c>
      <c r="Q281" s="21">
        <f>(P281+'Advanced - Home'!$S$33)/2</f>
        <v>98.651912943871707</v>
      </c>
      <c r="R281" s="32">
        <f t="shared" ref="R281" si="2523">AVERAGE(H281,L280)</f>
        <v>0.51649999999999996</v>
      </c>
      <c r="S281" s="32">
        <f t="shared" ref="S281" si="2524">AVERAGE(I281,M280)</f>
        <v>0.22</v>
      </c>
      <c r="T281" s="32">
        <f t="shared" ref="T281" si="2525">AVERAGE(J281,N280)</f>
        <v>0.13950000000000001</v>
      </c>
      <c r="U281" s="32">
        <f t="shared" ref="U281" si="2526">AVERAGE(K281,O280)</f>
        <v>0.26149999999999995</v>
      </c>
      <c r="V281" s="21">
        <f>Q281*Q280/'Advanced - Road'!$S$33</f>
        <v>97.913211577187866</v>
      </c>
      <c r="W281" s="21">
        <f t="shared" ref="W281" si="2527">W280</f>
        <v>97.916530211813949</v>
      </c>
      <c r="X281" s="21">
        <f t="shared" si="1934"/>
        <v>0</v>
      </c>
      <c r="Y281" s="23">
        <f>ROUND(Regression!$B$17+Regression!$B$18*Games!R281+Regression!$B$19*Games!T281+Regression!$B$20*Games!U281+Regression!$B$21*Games!S281+Regression!$B$22*Games!W281,0)</f>
        <v>107</v>
      </c>
      <c r="Z281" s="23">
        <f t="shared" ref="Z281" si="2528">-Z280</f>
        <v>0</v>
      </c>
      <c r="AA281" s="23">
        <f t="shared" ref="AA281" si="2529">AA280</f>
        <v>214</v>
      </c>
      <c r="AB281" s="22"/>
      <c r="AC281" s="22"/>
      <c r="AD281" s="22">
        <f t="shared" si="1939"/>
        <v>107</v>
      </c>
    </row>
    <row r="282" spans="1:30" x14ac:dyDescent="0.3">
      <c r="A282" t="s">
        <v>133</v>
      </c>
      <c r="B282" s="5" t="s">
        <v>60</v>
      </c>
      <c r="C282" t="str">
        <f>VLOOKUP(B282,'Team Lookup'!A:B,2,FALSE)</f>
        <v>Chicago Bulls</v>
      </c>
      <c r="D282" s="6"/>
      <c r="E282" s="6"/>
      <c r="F282" s="7" t="str">
        <f>B283</f>
        <v>OKC</v>
      </c>
      <c r="G282" t="str">
        <f t="shared" ref="G282" si="2530">C283</f>
        <v>Oklahoma City Thunder</v>
      </c>
      <c r="H282" s="31">
        <f>VLOOKUP($C282,'Four Factors - Road'!$B:$O,7,FALSE)/100</f>
        <v>0.49</v>
      </c>
      <c r="I282" s="31">
        <f>VLOOKUP($C282,'Four Factors - Road'!$B:$O,8,FALSE)</f>
        <v>0.26800000000000002</v>
      </c>
      <c r="J282" s="31">
        <f>VLOOKUP($C282,'Four Factors - Road'!$B:$O,9,FALSE)/100</f>
        <v>0.14199999999999999</v>
      </c>
      <c r="K282" s="31">
        <f>VLOOKUP($C282,'Four Factors - Road'!$B:$O,10,FALSE)/100</f>
        <v>0.26300000000000001</v>
      </c>
      <c r="L282" s="31">
        <f>VLOOKUP($C282,'Four Factors - Road'!$B:$O,11,FALSE)/100</f>
        <v>0.51300000000000001</v>
      </c>
      <c r="M282" s="31">
        <f>VLOOKUP($C282,'Four Factors - Road'!$B:$O,12,FALSE)</f>
        <v>0.21299999999999999</v>
      </c>
      <c r="N282" s="31">
        <f>VLOOKUP($C282,'Four Factors - Road'!$B:$O,13,FALSE)/100</f>
        <v>0.13600000000000001</v>
      </c>
      <c r="O282" s="31">
        <f>VLOOKUP($C282,'Four Factors - Road'!$B:$O,14,FALSE)/100</f>
        <v>0.249</v>
      </c>
      <c r="P282" s="17">
        <f>VLOOKUP($C282,'Advanced - Road'!B:T,18,FALSE)</f>
        <v>97.38</v>
      </c>
      <c r="Q282" s="17">
        <f>(P282+'Advanced - Road'!$S$33)/2</f>
        <v>98.120263459335632</v>
      </c>
      <c r="R282" s="31">
        <f t="shared" ref="R282" si="2531">AVERAGE(H282,L283)</f>
        <v>0.49299999999999999</v>
      </c>
      <c r="S282" s="31">
        <f t="shared" ref="S282" si="2532">AVERAGE(I282,M283)</f>
        <v>0.26650000000000001</v>
      </c>
      <c r="T282" s="31">
        <f t="shared" ref="T282" si="2533">AVERAGE(J282,N283)</f>
        <v>0.13949999999999999</v>
      </c>
      <c r="U282" s="31">
        <f t="shared" ref="U282" si="2534">AVERAGE(K282,O283)</f>
        <v>0.24349999999999999</v>
      </c>
      <c r="V282" s="17">
        <f>Q282*Q283/'Advanced - Home'!$S$33</f>
        <v>99.185387481765261</v>
      </c>
      <c r="W282" s="17">
        <f t="shared" ref="W282" si="2535">AVERAGE(V282:V283)</f>
        <v>99.182025956342414</v>
      </c>
      <c r="X282" s="17">
        <f t="shared" si="1934"/>
        <v>0</v>
      </c>
      <c r="Y282" s="19">
        <f>ROUND(Regression!$B$17+Regression!$B$18*Games!R282+Regression!$B$19*Games!T282+Regression!$B$20*Games!U282+Regression!$B$21*Games!S282+Regression!$B$22*Games!W282,0)</f>
        <v>105</v>
      </c>
      <c r="Z282" s="19">
        <f t="shared" ref="Z282" si="2536">Y283-Y282</f>
        <v>4</v>
      </c>
      <c r="AA282" s="19">
        <f t="shared" ref="AA282" si="2537">Y282+Y283</f>
        <v>214</v>
      </c>
      <c r="AB282" s="4">
        <f t="shared" ref="AB282" si="2538">D282-Z282</f>
        <v>-4</v>
      </c>
      <c r="AC282" s="4">
        <f t="shared" ref="AC282" si="2539">AA282-E282</f>
        <v>214</v>
      </c>
      <c r="AD282" s="4">
        <f t="shared" si="1939"/>
        <v>105</v>
      </c>
    </row>
    <row r="283" spans="1:30" x14ac:dyDescent="0.3">
      <c r="A283" t="s">
        <v>134</v>
      </c>
      <c r="B283" s="8" t="s">
        <v>73</v>
      </c>
      <c r="C283" t="str">
        <f>VLOOKUP(B283,'Team Lookup'!A:B,2,FALSE)</f>
        <v>Oklahoma City Thunder</v>
      </c>
      <c r="D283" s="9">
        <f t="shared" ref="D283" si="2540">D282*-1</f>
        <v>0</v>
      </c>
      <c r="E283" s="9">
        <f t="shared" ref="E283" si="2541">E282</f>
        <v>0</v>
      </c>
      <c r="F283" t="str">
        <f>B282</f>
        <v>CHI</v>
      </c>
      <c r="G283" t="str">
        <f t="shared" ref="G283" si="2542">C282</f>
        <v>Chicago Bulls</v>
      </c>
      <c r="H283" s="31">
        <f>VLOOKUP($C283,'Four Factors - Home'!$B:$O,7,FALSE)/100</f>
        <v>0.51700000000000002</v>
      </c>
      <c r="I283" s="31">
        <f>VLOOKUP($C283,'Four Factors - Home'!$B:$O,8,FALSE)</f>
        <v>0.29799999999999999</v>
      </c>
      <c r="J283" s="31">
        <f>VLOOKUP($C283,'Four Factors - Home'!$B:$O,9,FALSE)/100</f>
        <v>0.14800000000000002</v>
      </c>
      <c r="K283" s="31">
        <f>VLOOKUP($C283,'Four Factors - Home'!$B:$O,10,FALSE)/100</f>
        <v>0.26600000000000001</v>
      </c>
      <c r="L283" s="31">
        <f>VLOOKUP($C283,'Four Factors - Home'!$B:$O,11,FALSE)/100</f>
        <v>0.496</v>
      </c>
      <c r="M283" s="31">
        <f>VLOOKUP($C283,'Four Factors - Home'!$B:$O,12,FALSE)</f>
        <v>0.26500000000000001</v>
      </c>
      <c r="N283" s="31">
        <f>VLOOKUP($C283,'Four Factors - Home'!$B:$O,13,FALSE)/100</f>
        <v>0.13699999999999998</v>
      </c>
      <c r="O283" s="31">
        <f>VLOOKUP($C283,'Four Factors - Home'!$B:$O,14,FALSE)/100</f>
        <v>0.22399999999999998</v>
      </c>
      <c r="P283" s="17">
        <f>VLOOKUP($C283,'Advanced - Home'!B:T,18,FALSE)</f>
        <v>101</v>
      </c>
      <c r="Q283" s="17">
        <f>(P283+'Advanced - Home'!$S$33)/2</f>
        <v>99.926912943871713</v>
      </c>
      <c r="R283" s="31">
        <f t="shared" ref="R283" si="2543">AVERAGE(H283,L282)</f>
        <v>0.51500000000000001</v>
      </c>
      <c r="S283" s="31">
        <f t="shared" ref="S283" si="2544">AVERAGE(I283,M282)</f>
        <v>0.2555</v>
      </c>
      <c r="T283" s="31">
        <f t="shared" ref="T283" si="2545">AVERAGE(J283,N282)</f>
        <v>0.14200000000000002</v>
      </c>
      <c r="U283" s="31">
        <f t="shared" ref="U283" si="2546">AVERAGE(K283,O282)</f>
        <v>0.25750000000000001</v>
      </c>
      <c r="V283" s="17">
        <f>Q283*Q282/'Advanced - Road'!$S$33</f>
        <v>99.178664430919582</v>
      </c>
      <c r="W283" s="17">
        <f t="shared" ref="W283" si="2547">W282</f>
        <v>99.182025956342414</v>
      </c>
      <c r="X283" s="17">
        <f t="shared" si="1934"/>
        <v>0</v>
      </c>
      <c r="Y283" s="19">
        <f>ROUND(Regression!$B$17+Regression!$B$18*Games!R283+Regression!$B$19*Games!T283+Regression!$B$20*Games!U283+Regression!$B$21*Games!S283+Regression!$B$22*Games!W283,0)</f>
        <v>109</v>
      </c>
      <c r="Z283" s="19">
        <f t="shared" ref="Z283" si="2548">-Z282</f>
        <v>-4</v>
      </c>
      <c r="AA283" s="19">
        <f t="shared" ref="AA283" si="2549">AA282</f>
        <v>214</v>
      </c>
      <c r="AB283" s="4"/>
      <c r="AC283" s="4"/>
      <c r="AD283" s="4">
        <f t="shared" si="1939"/>
        <v>109</v>
      </c>
    </row>
    <row r="284" spans="1:30" x14ac:dyDescent="0.3">
      <c r="A284" s="11" t="s">
        <v>133</v>
      </c>
      <c r="B284" s="10" t="s">
        <v>60</v>
      </c>
      <c r="C284" s="11" t="str">
        <f>VLOOKUP(B284,'Team Lookup'!A:B,2,FALSE)</f>
        <v>Chicago Bulls</v>
      </c>
      <c r="D284" s="12"/>
      <c r="E284" s="12"/>
      <c r="F284" s="13" t="str">
        <f>B285</f>
        <v>ORL</v>
      </c>
      <c r="G284" s="11" t="str">
        <f t="shared" ref="G284" si="2550">C285</f>
        <v>Orlando Magic</v>
      </c>
      <c r="H284" s="32">
        <f>VLOOKUP($C284,'Four Factors - Road'!$B:$O,7,FALSE)/100</f>
        <v>0.49</v>
      </c>
      <c r="I284" s="32">
        <f>VLOOKUP($C284,'Four Factors - Road'!$B:$O,8,FALSE)</f>
        <v>0.26800000000000002</v>
      </c>
      <c r="J284" s="32">
        <f>VLOOKUP($C284,'Four Factors - Road'!$B:$O,9,FALSE)/100</f>
        <v>0.14199999999999999</v>
      </c>
      <c r="K284" s="32">
        <f>VLOOKUP($C284,'Four Factors - Road'!$B:$O,10,FALSE)/100</f>
        <v>0.26300000000000001</v>
      </c>
      <c r="L284" s="32">
        <f>VLOOKUP($C284,'Four Factors - Road'!$B:$O,11,FALSE)/100</f>
        <v>0.51300000000000001</v>
      </c>
      <c r="M284" s="32">
        <f>VLOOKUP($C284,'Four Factors - Road'!$B:$O,12,FALSE)</f>
        <v>0.21299999999999999</v>
      </c>
      <c r="N284" s="32">
        <f>VLOOKUP($C284,'Four Factors - Road'!$B:$O,13,FALSE)/100</f>
        <v>0.13600000000000001</v>
      </c>
      <c r="O284" s="32">
        <f>VLOOKUP($C284,'Four Factors - Road'!$B:$O,14,FALSE)/100</f>
        <v>0.249</v>
      </c>
      <c r="P284" s="21">
        <f>VLOOKUP($C284,'Advanced - Road'!B:T,18,FALSE)</f>
        <v>97.38</v>
      </c>
      <c r="Q284" s="21">
        <f>(P284+'Advanced - Road'!$S$33)/2</f>
        <v>98.120263459335632</v>
      </c>
      <c r="R284" s="32">
        <f t="shared" ref="R284" si="2551">AVERAGE(H284,L285)</f>
        <v>0.50150000000000006</v>
      </c>
      <c r="S284" s="32">
        <f t="shared" ref="S284" si="2552">AVERAGE(I284,M285)</f>
        <v>0.26850000000000002</v>
      </c>
      <c r="T284" s="32">
        <f t="shared" ref="T284" si="2553">AVERAGE(J284,N285)</f>
        <v>0.14199999999999999</v>
      </c>
      <c r="U284" s="32">
        <f t="shared" ref="U284" si="2554">AVERAGE(K284,O285)</f>
        <v>0.24399999999999999</v>
      </c>
      <c r="V284" s="21">
        <f>Q284*Q285/'Advanced - Home'!$S$33</f>
        <v>97.473188151619354</v>
      </c>
      <c r="W284" s="21">
        <f t="shared" ref="W284" si="2555">AVERAGE(V284:V285)</f>
        <v>97.469884654921543</v>
      </c>
      <c r="X284" s="21">
        <f t="shared" si="1934"/>
        <v>0</v>
      </c>
      <c r="Y284" s="23">
        <f>ROUND(Regression!$B$17+Regression!$B$18*Games!R284+Regression!$B$19*Games!T284+Regression!$B$20*Games!U284+Regression!$B$21*Games!S284+Regression!$B$22*Games!W284,0)</f>
        <v>105</v>
      </c>
      <c r="Z284" s="23">
        <f t="shared" ref="Z284" si="2556">Y285-Y284</f>
        <v>-1</v>
      </c>
      <c r="AA284" s="23">
        <f t="shared" ref="AA284" si="2557">Y284+Y285</f>
        <v>209</v>
      </c>
      <c r="AB284" s="22">
        <f t="shared" ref="AB284" si="2558">D284-Z284</f>
        <v>1</v>
      </c>
      <c r="AC284" s="22">
        <f t="shared" ref="AC284" si="2559">AA284-E284</f>
        <v>209</v>
      </c>
      <c r="AD284" s="22">
        <f t="shared" si="1939"/>
        <v>105</v>
      </c>
    </row>
    <row r="285" spans="1:30" x14ac:dyDescent="0.3">
      <c r="A285" s="11" t="s">
        <v>134</v>
      </c>
      <c r="B285" s="14" t="s">
        <v>74</v>
      </c>
      <c r="C285" s="11" t="str">
        <f>VLOOKUP(B285,'Team Lookup'!A:B,2,FALSE)</f>
        <v>Orlando Magic</v>
      </c>
      <c r="D285" s="15">
        <f t="shared" ref="D285" si="2560">D284*-1</f>
        <v>0</v>
      </c>
      <c r="E285" s="15">
        <f t="shared" ref="E285" si="2561">E284</f>
        <v>0</v>
      </c>
      <c r="F285" s="11" t="str">
        <f>B284</f>
        <v>CHI</v>
      </c>
      <c r="G285" s="11" t="str">
        <f t="shared" ref="G285" si="2562">C284</f>
        <v>Chicago Bulls</v>
      </c>
      <c r="H285" s="32">
        <f>VLOOKUP($C285,'Four Factors - Home'!$B:$O,7,FALSE)/100</f>
        <v>0.47799999999999998</v>
      </c>
      <c r="I285" s="32">
        <f>VLOOKUP($C285,'Four Factors - Home'!$B:$O,8,FALSE)</f>
        <v>0.26</v>
      </c>
      <c r="J285" s="32">
        <f>VLOOKUP($C285,'Four Factors - Home'!$B:$O,9,FALSE)/100</f>
        <v>0.13500000000000001</v>
      </c>
      <c r="K285" s="32">
        <f>VLOOKUP($C285,'Four Factors - Home'!$B:$O,10,FALSE)/100</f>
        <v>0.23</v>
      </c>
      <c r="L285" s="32">
        <f>VLOOKUP($C285,'Four Factors - Home'!$B:$O,11,FALSE)/100</f>
        <v>0.51300000000000001</v>
      </c>
      <c r="M285" s="32">
        <f>VLOOKUP($C285,'Four Factors - Home'!$B:$O,12,FALSE)</f>
        <v>0.26900000000000002</v>
      </c>
      <c r="N285" s="32">
        <f>VLOOKUP($C285,'Four Factors - Home'!$B:$O,13,FALSE)/100</f>
        <v>0.14199999999999999</v>
      </c>
      <c r="O285" s="32">
        <f>VLOOKUP($C285,'Four Factors - Home'!$B:$O,14,FALSE)/100</f>
        <v>0.22500000000000001</v>
      </c>
      <c r="P285" s="21">
        <f>VLOOKUP($C285,'Advanced - Home'!B:T,18,FALSE)</f>
        <v>97.55</v>
      </c>
      <c r="Q285" s="21">
        <f>(P285+'Advanced - Home'!$S$33)/2</f>
        <v>98.201912943871704</v>
      </c>
      <c r="R285" s="32">
        <f t="shared" ref="R285" si="2563">AVERAGE(H285,L284)</f>
        <v>0.4955</v>
      </c>
      <c r="S285" s="32">
        <f t="shared" ref="S285" si="2564">AVERAGE(I285,M284)</f>
        <v>0.23649999999999999</v>
      </c>
      <c r="T285" s="32">
        <f t="shared" ref="T285" si="2565">AVERAGE(J285,N284)</f>
        <v>0.13550000000000001</v>
      </c>
      <c r="U285" s="32">
        <f t="shared" ref="U285" si="2566">AVERAGE(K285,O284)</f>
        <v>0.23949999999999999</v>
      </c>
      <c r="V285" s="21">
        <f>Q285*Q284/'Advanced - Road'!$S$33</f>
        <v>97.466581158223732</v>
      </c>
      <c r="W285" s="21">
        <f t="shared" ref="W285" si="2567">W284</f>
        <v>97.469884654921543</v>
      </c>
      <c r="X285" s="21">
        <f t="shared" si="1934"/>
        <v>0</v>
      </c>
      <c r="Y285" s="23">
        <f>ROUND(Regression!$B$17+Regression!$B$18*Games!R285+Regression!$B$19*Games!T285+Regression!$B$20*Games!U285+Regression!$B$21*Games!S285+Regression!$B$22*Games!W285,0)</f>
        <v>104</v>
      </c>
      <c r="Z285" s="23">
        <f t="shared" ref="Z285" si="2568">-Z284</f>
        <v>1</v>
      </c>
      <c r="AA285" s="23">
        <f t="shared" ref="AA285" si="2569">AA284</f>
        <v>209</v>
      </c>
      <c r="AB285" s="22"/>
      <c r="AC285" s="22"/>
      <c r="AD285" s="22">
        <f t="shared" si="1939"/>
        <v>104</v>
      </c>
    </row>
    <row r="286" spans="1:30" x14ac:dyDescent="0.3">
      <c r="A286" t="s">
        <v>133</v>
      </c>
      <c r="B286" s="5" t="s">
        <v>60</v>
      </c>
      <c r="C286" t="str">
        <f>VLOOKUP(B286,'Team Lookup'!A:B,2,FALSE)</f>
        <v>Chicago Bulls</v>
      </c>
      <c r="D286" s="6"/>
      <c r="E286" s="6"/>
      <c r="F286" s="7" t="str">
        <f>B287</f>
        <v>PHI</v>
      </c>
      <c r="G286" t="str">
        <f t="shared" ref="G286" si="2570">C287</f>
        <v>Philadelphia 76ers</v>
      </c>
      <c r="H286" s="31">
        <f>VLOOKUP($C286,'Four Factors - Road'!$B:$O,7,FALSE)/100</f>
        <v>0.49</v>
      </c>
      <c r="I286" s="31">
        <f>VLOOKUP($C286,'Four Factors - Road'!$B:$O,8,FALSE)</f>
        <v>0.26800000000000002</v>
      </c>
      <c r="J286" s="31">
        <f>VLOOKUP($C286,'Four Factors - Road'!$B:$O,9,FALSE)/100</f>
        <v>0.14199999999999999</v>
      </c>
      <c r="K286" s="31">
        <f>VLOOKUP($C286,'Four Factors - Road'!$B:$O,10,FALSE)/100</f>
        <v>0.26300000000000001</v>
      </c>
      <c r="L286" s="31">
        <f>VLOOKUP($C286,'Four Factors - Road'!$B:$O,11,FALSE)/100</f>
        <v>0.51300000000000001</v>
      </c>
      <c r="M286" s="31">
        <f>VLOOKUP($C286,'Four Factors - Road'!$B:$O,12,FALSE)</f>
        <v>0.21299999999999999</v>
      </c>
      <c r="N286" s="31">
        <f>VLOOKUP($C286,'Four Factors - Road'!$B:$O,13,FALSE)/100</f>
        <v>0.13600000000000001</v>
      </c>
      <c r="O286" s="31">
        <f>VLOOKUP($C286,'Four Factors - Road'!$B:$O,14,FALSE)/100</f>
        <v>0.249</v>
      </c>
      <c r="P286" s="17">
        <f>VLOOKUP($C286,'Advanced - Road'!B:T,18,FALSE)</f>
        <v>97.38</v>
      </c>
      <c r="Q286" s="17">
        <f>(P286+'Advanced - Road'!$S$33)/2</f>
        <v>98.120263459335632</v>
      </c>
      <c r="R286" s="31">
        <f t="shared" ref="R286" si="2571">AVERAGE(H286,L287)</f>
        <v>0.49199999999999999</v>
      </c>
      <c r="S286" s="31">
        <f t="shared" ref="S286" si="2572">AVERAGE(I286,M287)</f>
        <v>0.29000000000000004</v>
      </c>
      <c r="T286" s="31">
        <f t="shared" ref="T286" si="2573">AVERAGE(J286,N287)</f>
        <v>0.14399999999999999</v>
      </c>
      <c r="U286" s="31">
        <f t="shared" ref="U286" si="2574">AVERAGE(K286,O287)</f>
        <v>0.249</v>
      </c>
      <c r="V286" s="17">
        <f>Q286*Q287/'Advanced - Home'!$S$33</f>
        <v>98.902502375045501</v>
      </c>
      <c r="W286" s="17">
        <f t="shared" ref="W286" si="2575">AVERAGE(V286:V287)</f>
        <v>98.899150436977237</v>
      </c>
      <c r="X286" s="17">
        <f t="shared" ref="X286:X349" si="2576">E286/2-D286/2</f>
        <v>0</v>
      </c>
      <c r="Y286" s="19">
        <f>ROUND(Regression!$B$17+Regression!$B$18*Games!R286+Regression!$B$19*Games!T286+Regression!$B$20*Games!U286+Regression!$B$21*Games!S286+Regression!$B$22*Games!W286,0)</f>
        <v>105</v>
      </c>
      <c r="Z286" s="19">
        <f t="shared" ref="Z286" si="2577">Y287-Y286</f>
        <v>0</v>
      </c>
      <c r="AA286" s="19">
        <f t="shared" ref="AA286" si="2578">Y286+Y287</f>
        <v>210</v>
      </c>
      <c r="AB286" s="4">
        <f t="shared" ref="AB286" si="2579">D286-Z286</f>
        <v>0</v>
      </c>
      <c r="AC286" s="4">
        <f t="shared" ref="AC286" si="2580">AA286-E286</f>
        <v>210</v>
      </c>
      <c r="AD286" s="4">
        <f t="shared" ref="AD286:AD349" si="2581">Y286-X286</f>
        <v>105</v>
      </c>
    </row>
    <row r="287" spans="1:30" x14ac:dyDescent="0.3">
      <c r="A287" t="s">
        <v>134</v>
      </c>
      <c r="B287" s="8" t="s">
        <v>75</v>
      </c>
      <c r="C287" t="str">
        <f>VLOOKUP(B287,'Team Lookup'!A:B,2,FALSE)</f>
        <v>Philadelphia 76ers</v>
      </c>
      <c r="D287" s="9">
        <f t="shared" ref="D287" si="2582">D286*-1</f>
        <v>0</v>
      </c>
      <c r="E287" s="9">
        <f t="shared" ref="E287" si="2583">E286</f>
        <v>0</v>
      </c>
      <c r="F287" t="str">
        <f>B286</f>
        <v>CHI</v>
      </c>
      <c r="G287" t="str">
        <f t="shared" ref="G287" si="2584">C286</f>
        <v>Chicago Bulls</v>
      </c>
      <c r="H287" s="31">
        <f>VLOOKUP($C287,'Four Factors - Home'!$B:$O,7,FALSE)/100</f>
        <v>0.504</v>
      </c>
      <c r="I287" s="31">
        <f>VLOOKUP($C287,'Four Factors - Home'!$B:$O,8,FALSE)</f>
        <v>0.27</v>
      </c>
      <c r="J287" s="31">
        <f>VLOOKUP($C287,'Four Factors - Home'!$B:$O,9,FALSE)/100</f>
        <v>0.16300000000000001</v>
      </c>
      <c r="K287" s="31">
        <f>VLOOKUP($C287,'Four Factors - Home'!$B:$O,10,FALSE)/100</f>
        <v>0.21199999999999999</v>
      </c>
      <c r="L287" s="31">
        <f>VLOOKUP($C287,'Four Factors - Home'!$B:$O,11,FALSE)/100</f>
        <v>0.49399999999999999</v>
      </c>
      <c r="M287" s="31">
        <f>VLOOKUP($C287,'Four Factors - Home'!$B:$O,12,FALSE)</f>
        <v>0.312</v>
      </c>
      <c r="N287" s="31">
        <f>VLOOKUP($C287,'Four Factors - Home'!$B:$O,13,FALSE)/100</f>
        <v>0.14599999999999999</v>
      </c>
      <c r="O287" s="31">
        <f>VLOOKUP($C287,'Four Factors - Home'!$B:$O,14,FALSE)/100</f>
        <v>0.23499999999999999</v>
      </c>
      <c r="P287" s="17">
        <f>VLOOKUP($C287,'Advanced - Home'!B:T,18,FALSE)</f>
        <v>100.43</v>
      </c>
      <c r="Q287" s="17">
        <f>(P287+'Advanced - Home'!$S$33)/2</f>
        <v>99.641912943871716</v>
      </c>
      <c r="R287" s="31">
        <f t="shared" ref="R287" si="2585">AVERAGE(H287,L286)</f>
        <v>0.50849999999999995</v>
      </c>
      <c r="S287" s="31">
        <f t="shared" ref="S287" si="2586">AVERAGE(I287,M286)</f>
        <v>0.24149999999999999</v>
      </c>
      <c r="T287" s="31">
        <f t="shared" ref="T287" si="2587">AVERAGE(J287,N286)</f>
        <v>0.14950000000000002</v>
      </c>
      <c r="U287" s="31">
        <f t="shared" ref="U287" si="2588">AVERAGE(K287,O286)</f>
        <v>0.23049999999999998</v>
      </c>
      <c r="V287" s="17">
        <f>Q287*Q286/'Advanced - Road'!$S$33</f>
        <v>98.89579849890896</v>
      </c>
      <c r="W287" s="17">
        <f t="shared" ref="W287" si="2589">W286</f>
        <v>98.899150436977237</v>
      </c>
      <c r="X287" s="17">
        <f t="shared" si="2576"/>
        <v>0</v>
      </c>
      <c r="Y287" s="19">
        <f>ROUND(Regression!$B$17+Regression!$B$18*Games!R287+Regression!$B$19*Games!T287+Regression!$B$20*Games!U287+Regression!$B$21*Games!S287+Regression!$B$22*Games!W287,0)</f>
        <v>105</v>
      </c>
      <c r="Z287" s="19">
        <f t="shared" ref="Z287" si="2590">-Z286</f>
        <v>0</v>
      </c>
      <c r="AA287" s="19">
        <f t="shared" ref="AA287" si="2591">AA286</f>
        <v>210</v>
      </c>
      <c r="AB287" s="4"/>
      <c r="AC287" s="4"/>
      <c r="AD287" s="4">
        <f t="shared" si="2581"/>
        <v>105</v>
      </c>
    </row>
    <row r="288" spans="1:30" x14ac:dyDescent="0.3">
      <c r="A288" s="11" t="s">
        <v>133</v>
      </c>
      <c r="B288" s="10" t="s">
        <v>60</v>
      </c>
      <c r="C288" s="11" t="str">
        <f>VLOOKUP(B288,'Team Lookup'!A:B,2,FALSE)</f>
        <v>Chicago Bulls</v>
      </c>
      <c r="D288" s="12"/>
      <c r="E288" s="12"/>
      <c r="F288" s="13" t="str">
        <f>B289</f>
        <v>PHO</v>
      </c>
      <c r="G288" s="11" t="str">
        <f t="shared" ref="G288" si="2592">C289</f>
        <v>Phoenix Suns</v>
      </c>
      <c r="H288" s="32">
        <f>VLOOKUP($C288,'Four Factors - Road'!$B:$O,7,FALSE)/100</f>
        <v>0.49</v>
      </c>
      <c r="I288" s="32">
        <f>VLOOKUP($C288,'Four Factors - Road'!$B:$O,8,FALSE)</f>
        <v>0.26800000000000002</v>
      </c>
      <c r="J288" s="32">
        <f>VLOOKUP($C288,'Four Factors - Road'!$B:$O,9,FALSE)/100</f>
        <v>0.14199999999999999</v>
      </c>
      <c r="K288" s="32">
        <f>VLOOKUP($C288,'Four Factors - Road'!$B:$O,10,FALSE)/100</f>
        <v>0.26300000000000001</v>
      </c>
      <c r="L288" s="32">
        <f>VLOOKUP($C288,'Four Factors - Road'!$B:$O,11,FALSE)/100</f>
        <v>0.51300000000000001</v>
      </c>
      <c r="M288" s="32">
        <f>VLOOKUP($C288,'Four Factors - Road'!$B:$O,12,FALSE)</f>
        <v>0.21299999999999999</v>
      </c>
      <c r="N288" s="32">
        <f>VLOOKUP($C288,'Four Factors - Road'!$B:$O,13,FALSE)/100</f>
        <v>0.13600000000000001</v>
      </c>
      <c r="O288" s="32">
        <f>VLOOKUP($C288,'Four Factors - Road'!$B:$O,14,FALSE)/100</f>
        <v>0.249</v>
      </c>
      <c r="P288" s="21">
        <f>VLOOKUP($C288,'Advanced - Road'!B:T,18,FALSE)</f>
        <v>97.38</v>
      </c>
      <c r="Q288" s="21">
        <f>(P288+'Advanced - Road'!$S$33)/2</f>
        <v>98.120263459335632</v>
      </c>
      <c r="R288" s="32">
        <f t="shared" ref="R288" si="2593">AVERAGE(H288,L289)</f>
        <v>0.505</v>
      </c>
      <c r="S288" s="32">
        <f t="shared" ref="S288" si="2594">AVERAGE(I288,M289)</f>
        <v>0.29849999999999999</v>
      </c>
      <c r="T288" s="32">
        <f t="shared" ref="T288" si="2595">AVERAGE(J288,N289)</f>
        <v>0.14399999999999999</v>
      </c>
      <c r="U288" s="32">
        <f t="shared" ref="U288" si="2596">AVERAGE(K288,O289)</f>
        <v>0.24249999999999999</v>
      </c>
      <c r="V288" s="21">
        <f>Q288*Q289/'Advanced - Home'!$S$33</f>
        <v>99.443458105439419</v>
      </c>
      <c r="W288" s="21">
        <f t="shared" ref="W288" si="2597">AVERAGE(V288:V289)</f>
        <v>99.440087833658026</v>
      </c>
      <c r="X288" s="21">
        <f t="shared" si="2576"/>
        <v>0</v>
      </c>
      <c r="Y288" s="23">
        <f>ROUND(Regression!$B$17+Regression!$B$18*Games!R288+Regression!$B$19*Games!T288+Regression!$B$20*Games!U288+Regression!$B$21*Games!S288+Regression!$B$22*Games!W288,0)</f>
        <v>108</v>
      </c>
      <c r="Z288" s="23">
        <f t="shared" ref="Z288" si="2598">Y289-Y288</f>
        <v>-1</v>
      </c>
      <c r="AA288" s="23">
        <f t="shared" ref="AA288" si="2599">Y288+Y289</f>
        <v>215</v>
      </c>
      <c r="AB288" s="22">
        <f t="shared" ref="AB288" si="2600">D288-Z288</f>
        <v>1</v>
      </c>
      <c r="AC288" s="22">
        <f t="shared" ref="AC288" si="2601">AA288-E288</f>
        <v>215</v>
      </c>
      <c r="AD288" s="22">
        <f t="shared" si="2581"/>
        <v>108</v>
      </c>
    </row>
    <row r="289" spans="1:30" x14ac:dyDescent="0.3">
      <c r="A289" s="11" t="s">
        <v>134</v>
      </c>
      <c r="B289" s="14" t="s">
        <v>76</v>
      </c>
      <c r="C289" s="11" t="str">
        <f>VLOOKUP(B289,'Team Lookup'!A:B,2,FALSE)</f>
        <v>Phoenix Suns</v>
      </c>
      <c r="D289" s="15">
        <f t="shared" ref="D289" si="2602">D288*-1</f>
        <v>0</v>
      </c>
      <c r="E289" s="15">
        <f t="shared" ref="E289" si="2603">E288</f>
        <v>0</v>
      </c>
      <c r="F289" s="11" t="str">
        <f>B288</f>
        <v>CHI</v>
      </c>
      <c r="G289" s="11" t="str">
        <f t="shared" ref="G289" si="2604">C288</f>
        <v>Chicago Bulls</v>
      </c>
      <c r="H289" s="32">
        <f>VLOOKUP($C289,'Four Factors - Home'!$B:$O,7,FALSE)/100</f>
        <v>0.496</v>
      </c>
      <c r="I289" s="32">
        <f>VLOOKUP($C289,'Four Factors - Home'!$B:$O,8,FALSE)</f>
        <v>0.30099999999999999</v>
      </c>
      <c r="J289" s="32">
        <f>VLOOKUP($C289,'Four Factors - Home'!$B:$O,9,FALSE)/100</f>
        <v>0.152</v>
      </c>
      <c r="K289" s="32">
        <f>VLOOKUP($C289,'Four Factors - Home'!$B:$O,10,FALSE)/100</f>
        <v>0.27500000000000002</v>
      </c>
      <c r="L289" s="32">
        <f>VLOOKUP($C289,'Four Factors - Home'!$B:$O,11,FALSE)/100</f>
        <v>0.52</v>
      </c>
      <c r="M289" s="32">
        <f>VLOOKUP($C289,'Four Factors - Home'!$B:$O,12,FALSE)</f>
        <v>0.32900000000000001</v>
      </c>
      <c r="N289" s="32">
        <f>VLOOKUP($C289,'Four Factors - Home'!$B:$O,13,FALSE)/100</f>
        <v>0.14599999999999999</v>
      </c>
      <c r="O289" s="32">
        <f>VLOOKUP($C289,'Four Factors - Home'!$B:$O,14,FALSE)/100</f>
        <v>0.222</v>
      </c>
      <c r="P289" s="21">
        <f>VLOOKUP($C289,'Advanced - Home'!B:T,18,FALSE)</f>
        <v>101.52</v>
      </c>
      <c r="Q289" s="21">
        <f>(P289+'Advanced - Home'!$S$33)/2</f>
        <v>100.1869129438717</v>
      </c>
      <c r="R289" s="32">
        <f t="shared" ref="R289" si="2605">AVERAGE(H289,L288)</f>
        <v>0.50449999999999995</v>
      </c>
      <c r="S289" s="32">
        <f t="shared" ref="S289" si="2606">AVERAGE(I289,M288)</f>
        <v>0.25700000000000001</v>
      </c>
      <c r="T289" s="32">
        <f t="shared" ref="T289" si="2607">AVERAGE(J289,N288)</f>
        <v>0.14400000000000002</v>
      </c>
      <c r="U289" s="32">
        <f t="shared" ref="U289" si="2608">AVERAGE(K289,O288)</f>
        <v>0.26200000000000001</v>
      </c>
      <c r="V289" s="21">
        <f>Q289*Q288/'Advanced - Road'!$S$33</f>
        <v>99.43671756187662</v>
      </c>
      <c r="W289" s="21">
        <f t="shared" ref="W289" si="2609">W288</f>
        <v>99.440087833658026</v>
      </c>
      <c r="X289" s="21">
        <f t="shared" si="2576"/>
        <v>0</v>
      </c>
      <c r="Y289" s="23">
        <f>ROUND(Regression!$B$17+Regression!$B$18*Games!R289+Regression!$B$19*Games!T289+Regression!$B$20*Games!U289+Regression!$B$21*Games!S289+Regression!$B$22*Games!W289,0)</f>
        <v>107</v>
      </c>
      <c r="Z289" s="23">
        <f t="shared" ref="Z289" si="2610">-Z288</f>
        <v>1</v>
      </c>
      <c r="AA289" s="23">
        <f t="shared" ref="AA289" si="2611">AA288</f>
        <v>215</v>
      </c>
      <c r="AB289" s="22"/>
      <c r="AC289" s="22"/>
      <c r="AD289" s="22">
        <f t="shared" si="2581"/>
        <v>107</v>
      </c>
    </row>
    <row r="290" spans="1:30" x14ac:dyDescent="0.3">
      <c r="A290" t="s">
        <v>133</v>
      </c>
      <c r="B290" s="8" t="s">
        <v>60</v>
      </c>
      <c r="C290" t="str">
        <f>VLOOKUP(B290,'Team Lookup'!A:B,2,FALSE)</f>
        <v>Chicago Bulls</v>
      </c>
      <c r="D290" s="6"/>
      <c r="E290" s="6"/>
      <c r="F290" s="7" t="str">
        <f>B291</f>
        <v>POR</v>
      </c>
      <c r="G290" t="str">
        <f t="shared" ref="G290" si="2612">C291</f>
        <v>Portland Trail Blazers</v>
      </c>
      <c r="H290" s="31">
        <f>VLOOKUP($C290,'Four Factors - Road'!$B:$O,7,FALSE)/100</f>
        <v>0.49</v>
      </c>
      <c r="I290" s="31">
        <f>VLOOKUP($C290,'Four Factors - Road'!$B:$O,8,FALSE)</f>
        <v>0.26800000000000002</v>
      </c>
      <c r="J290" s="31">
        <f>VLOOKUP($C290,'Four Factors - Road'!$B:$O,9,FALSE)/100</f>
        <v>0.14199999999999999</v>
      </c>
      <c r="K290" s="31">
        <f>VLOOKUP($C290,'Four Factors - Road'!$B:$O,10,FALSE)/100</f>
        <v>0.26300000000000001</v>
      </c>
      <c r="L290" s="31">
        <f>VLOOKUP($C290,'Four Factors - Road'!$B:$O,11,FALSE)/100</f>
        <v>0.51300000000000001</v>
      </c>
      <c r="M290" s="31">
        <f>VLOOKUP($C290,'Four Factors - Road'!$B:$O,12,FALSE)</f>
        <v>0.21299999999999999</v>
      </c>
      <c r="N290" s="31">
        <f>VLOOKUP($C290,'Four Factors - Road'!$B:$O,13,FALSE)/100</f>
        <v>0.13600000000000001</v>
      </c>
      <c r="O290" s="31">
        <f>VLOOKUP($C290,'Four Factors - Road'!$B:$O,14,FALSE)/100</f>
        <v>0.249</v>
      </c>
      <c r="P290" s="17">
        <f>VLOOKUP($C290,'Advanced - Road'!B:T,18,FALSE)</f>
        <v>97.38</v>
      </c>
      <c r="Q290" s="17">
        <f>(P290+'Advanced - Road'!$S$33)/2</f>
        <v>98.120263459335632</v>
      </c>
      <c r="R290" s="31">
        <f t="shared" ref="R290" si="2613">AVERAGE(H290,L291)</f>
        <v>0.4965</v>
      </c>
      <c r="S290" s="31">
        <f t="shared" ref="S290" si="2614">AVERAGE(I290,M291)</f>
        <v>0.29549999999999998</v>
      </c>
      <c r="T290" s="31">
        <f t="shared" ref="T290" si="2615">AVERAGE(J290,N291)</f>
        <v>0.13550000000000001</v>
      </c>
      <c r="U290" s="31">
        <f t="shared" ref="U290" si="2616">AVERAGE(K290,O291)</f>
        <v>0.246</v>
      </c>
      <c r="V290" s="17">
        <f>Q290*Q291/'Advanced - Home'!$S$33</f>
        <v>98.212659746378037</v>
      </c>
      <c r="W290" s="17">
        <f t="shared" ref="W290" si="2617">AVERAGE(V290:V291)</f>
        <v>98.20933118799897</v>
      </c>
      <c r="X290" s="17">
        <f t="shared" si="2576"/>
        <v>0</v>
      </c>
      <c r="Y290" s="19">
        <f>ROUND(Regression!$B$17+Regression!$B$18*Games!R290+Regression!$B$19*Games!T290+Regression!$B$20*Games!U290+Regression!$B$21*Games!S290+Regression!$B$22*Games!W290,0)</f>
        <v>107</v>
      </c>
      <c r="Z290" s="19">
        <f t="shared" ref="Z290" si="2618">Y291-Y290</f>
        <v>1</v>
      </c>
      <c r="AA290" s="19">
        <f t="shared" ref="AA290" si="2619">Y290+Y291</f>
        <v>215</v>
      </c>
      <c r="AB290" s="4">
        <f t="shared" ref="AB290" si="2620">D290-Z290</f>
        <v>-1</v>
      </c>
      <c r="AC290" s="4">
        <f t="shared" ref="AC290" si="2621">AA290-E290</f>
        <v>215</v>
      </c>
      <c r="AD290" s="4">
        <f t="shared" si="2581"/>
        <v>107</v>
      </c>
    </row>
    <row r="291" spans="1:30" x14ac:dyDescent="0.3">
      <c r="A291" t="s">
        <v>134</v>
      </c>
      <c r="B291" s="8" t="s">
        <v>77</v>
      </c>
      <c r="C291" t="str">
        <f>VLOOKUP(B291,'Team Lookup'!A:B,2,FALSE)</f>
        <v>Portland Trail Blazers</v>
      </c>
      <c r="D291" s="9">
        <f t="shared" ref="D291" si="2622">D290*-1</f>
        <v>0</v>
      </c>
      <c r="E291" s="9">
        <f t="shared" ref="E291" si="2623">E290</f>
        <v>0</v>
      </c>
      <c r="F291" t="str">
        <f>B290</f>
        <v>CHI</v>
      </c>
      <c r="G291" t="str">
        <f t="shared" ref="G291" si="2624">C290</f>
        <v>Chicago Bulls</v>
      </c>
      <c r="H291" s="31">
        <f>VLOOKUP($C291,'Four Factors - Home'!$B:$O,7,FALSE)/100</f>
        <v>0.52500000000000002</v>
      </c>
      <c r="I291" s="31">
        <f>VLOOKUP($C291,'Four Factors - Home'!$B:$O,8,FALSE)</f>
        <v>0.26100000000000001</v>
      </c>
      <c r="J291" s="31">
        <f>VLOOKUP($C291,'Four Factors - Home'!$B:$O,9,FALSE)/100</f>
        <v>0.13500000000000001</v>
      </c>
      <c r="K291" s="31">
        <f>VLOOKUP($C291,'Four Factors - Home'!$B:$O,10,FALSE)/100</f>
        <v>0.23</v>
      </c>
      <c r="L291" s="31">
        <f>VLOOKUP($C291,'Four Factors - Home'!$B:$O,11,FALSE)/100</f>
        <v>0.503</v>
      </c>
      <c r="M291" s="31">
        <f>VLOOKUP($C291,'Four Factors - Home'!$B:$O,12,FALSE)</f>
        <v>0.32300000000000001</v>
      </c>
      <c r="N291" s="31">
        <f>VLOOKUP($C291,'Four Factors - Home'!$B:$O,13,FALSE)/100</f>
        <v>0.129</v>
      </c>
      <c r="O291" s="31">
        <f>VLOOKUP($C291,'Four Factors - Home'!$B:$O,14,FALSE)/100</f>
        <v>0.22899999999999998</v>
      </c>
      <c r="P291" s="17">
        <f>VLOOKUP($C291,'Advanced - Home'!B:T,18,FALSE)</f>
        <v>99.04</v>
      </c>
      <c r="Q291" s="17">
        <f>(P291+'Advanced - Home'!$S$33)/2</f>
        <v>98.946912943871709</v>
      </c>
      <c r="R291" s="31">
        <f t="shared" ref="R291" si="2625">AVERAGE(H291,L290)</f>
        <v>0.51900000000000002</v>
      </c>
      <c r="S291" s="31">
        <f t="shared" ref="S291" si="2626">AVERAGE(I291,M290)</f>
        <v>0.23699999999999999</v>
      </c>
      <c r="T291" s="31">
        <f t="shared" ref="T291" si="2627">AVERAGE(J291,N290)</f>
        <v>0.13550000000000001</v>
      </c>
      <c r="U291" s="31">
        <f t="shared" ref="U291" si="2628">AVERAGE(K291,O290)</f>
        <v>0.23949999999999999</v>
      </c>
      <c r="V291" s="17">
        <f>Q291*Q290/'Advanced - Road'!$S$33</f>
        <v>98.206002629619917</v>
      </c>
      <c r="W291" s="17">
        <f t="shared" ref="W291" si="2629">W290</f>
        <v>98.20933118799897</v>
      </c>
      <c r="X291" s="17">
        <f t="shared" si="2576"/>
        <v>0</v>
      </c>
      <c r="Y291" s="19">
        <f>ROUND(Regression!$B$17+Regression!$B$18*Games!R291+Regression!$B$19*Games!T291+Regression!$B$20*Games!U291+Regression!$B$21*Games!S291+Regression!$B$22*Games!W291,0)</f>
        <v>108</v>
      </c>
      <c r="Z291" s="19">
        <f t="shared" ref="Z291" si="2630">-Z290</f>
        <v>-1</v>
      </c>
      <c r="AA291" s="19">
        <f t="shared" ref="AA291" si="2631">AA290</f>
        <v>215</v>
      </c>
      <c r="AB291" s="4"/>
      <c r="AC291" s="4"/>
      <c r="AD291" s="4">
        <f t="shared" si="2581"/>
        <v>108</v>
      </c>
    </row>
    <row r="292" spans="1:30" x14ac:dyDescent="0.3">
      <c r="A292" s="11" t="s">
        <v>133</v>
      </c>
      <c r="B292" s="14" t="s">
        <v>60</v>
      </c>
      <c r="C292" s="11" t="str">
        <f>VLOOKUP(B292,'Team Lookup'!A:B,2,FALSE)</f>
        <v>Chicago Bulls</v>
      </c>
      <c r="D292" s="12"/>
      <c r="E292" s="12"/>
      <c r="F292" s="13" t="str">
        <f>B293</f>
        <v>SAC</v>
      </c>
      <c r="G292" s="11" t="str">
        <f t="shared" ref="G292" si="2632">C293</f>
        <v>Sacramento Kings</v>
      </c>
      <c r="H292" s="32">
        <f>VLOOKUP($C292,'Four Factors - Road'!$B:$O,7,FALSE)/100</f>
        <v>0.49</v>
      </c>
      <c r="I292" s="32">
        <f>VLOOKUP($C292,'Four Factors - Road'!$B:$O,8,FALSE)</f>
        <v>0.26800000000000002</v>
      </c>
      <c r="J292" s="32">
        <f>VLOOKUP($C292,'Four Factors - Road'!$B:$O,9,FALSE)/100</f>
        <v>0.14199999999999999</v>
      </c>
      <c r="K292" s="32">
        <f>VLOOKUP($C292,'Four Factors - Road'!$B:$O,10,FALSE)/100</f>
        <v>0.26300000000000001</v>
      </c>
      <c r="L292" s="32">
        <f>VLOOKUP($C292,'Four Factors - Road'!$B:$O,11,FALSE)/100</f>
        <v>0.51300000000000001</v>
      </c>
      <c r="M292" s="32">
        <f>VLOOKUP($C292,'Four Factors - Road'!$B:$O,12,FALSE)</f>
        <v>0.21299999999999999</v>
      </c>
      <c r="N292" s="32">
        <f>VLOOKUP($C292,'Four Factors - Road'!$B:$O,13,FALSE)/100</f>
        <v>0.13600000000000001</v>
      </c>
      <c r="O292" s="32">
        <f>VLOOKUP($C292,'Four Factors - Road'!$B:$O,14,FALSE)/100</f>
        <v>0.249</v>
      </c>
      <c r="P292" s="21">
        <f>VLOOKUP($C292,'Advanced - Road'!B:T,18,FALSE)</f>
        <v>97.38</v>
      </c>
      <c r="Q292" s="21">
        <f>(P292+'Advanced - Road'!$S$33)/2</f>
        <v>98.120263459335632</v>
      </c>
      <c r="R292" s="32">
        <f t="shared" ref="R292" si="2633">AVERAGE(H292,L293)</f>
        <v>0.50950000000000006</v>
      </c>
      <c r="S292" s="32">
        <f t="shared" ref="S292" si="2634">AVERAGE(I292,M293)</f>
        <v>0.28649999999999998</v>
      </c>
      <c r="T292" s="32">
        <f t="shared" ref="T292" si="2635">AVERAGE(J292,N293)</f>
        <v>0.14449999999999999</v>
      </c>
      <c r="U292" s="32">
        <f t="shared" ref="U292" si="2636">AVERAGE(K292,O293)</f>
        <v>0.24249999999999999</v>
      </c>
      <c r="V292" s="21">
        <f>Q292*Q293/'Advanced - Home'!$S$33</f>
        <v>97.587334773629081</v>
      </c>
      <c r="W292" s="21">
        <f t="shared" ref="W292" si="2637">AVERAGE(V292:V293)</f>
        <v>97.584027408349598</v>
      </c>
      <c r="X292" s="21">
        <f t="shared" si="2576"/>
        <v>0</v>
      </c>
      <c r="Y292" s="23">
        <f>ROUND(Regression!$B$17+Regression!$B$18*Games!R292+Regression!$B$19*Games!T292+Regression!$B$20*Games!U292+Regression!$B$21*Games!S292+Regression!$B$22*Games!W292,0)</f>
        <v>106</v>
      </c>
      <c r="Z292" s="23">
        <f t="shared" ref="Z292" si="2638">Y293-Y292</f>
        <v>0</v>
      </c>
      <c r="AA292" s="23">
        <f t="shared" ref="AA292" si="2639">Y292+Y293</f>
        <v>212</v>
      </c>
      <c r="AB292" s="22">
        <f t="shared" ref="AB292" si="2640">D292-Z292</f>
        <v>0</v>
      </c>
      <c r="AC292" s="22">
        <f t="shared" ref="AC292" si="2641">AA292-E292</f>
        <v>212</v>
      </c>
      <c r="AD292" s="22">
        <f t="shared" si="2581"/>
        <v>106</v>
      </c>
    </row>
    <row r="293" spans="1:30" x14ac:dyDescent="0.3">
      <c r="A293" s="11" t="s">
        <v>134</v>
      </c>
      <c r="B293" s="14" t="s">
        <v>78</v>
      </c>
      <c r="C293" s="11" t="str">
        <f>VLOOKUP(B293,'Team Lookup'!A:B,2,FALSE)</f>
        <v>Sacramento Kings</v>
      </c>
      <c r="D293" s="15">
        <f t="shared" ref="D293" si="2642">D292*-1</f>
        <v>0</v>
      </c>
      <c r="E293" s="15">
        <f t="shared" ref="E293" si="2643">E292</f>
        <v>0</v>
      </c>
      <c r="F293" s="11" t="str">
        <f>B292</f>
        <v>CHI</v>
      </c>
      <c r="G293" s="11" t="str">
        <f t="shared" ref="G293" si="2644">C292</f>
        <v>Chicago Bulls</v>
      </c>
      <c r="H293" s="32">
        <f>VLOOKUP($C293,'Four Factors - Home'!$B:$O,7,FALSE)/100</f>
        <v>0.52700000000000002</v>
      </c>
      <c r="I293" s="32">
        <f>VLOOKUP($C293,'Four Factors - Home'!$B:$O,8,FALSE)</f>
        <v>0.30199999999999999</v>
      </c>
      <c r="J293" s="32">
        <f>VLOOKUP($C293,'Four Factors - Home'!$B:$O,9,FALSE)/100</f>
        <v>0.157</v>
      </c>
      <c r="K293" s="32">
        <f>VLOOKUP($C293,'Four Factors - Home'!$B:$O,10,FALSE)/100</f>
        <v>0.21100000000000002</v>
      </c>
      <c r="L293" s="32">
        <f>VLOOKUP($C293,'Four Factors - Home'!$B:$O,11,FALSE)/100</f>
        <v>0.52900000000000003</v>
      </c>
      <c r="M293" s="32">
        <f>VLOOKUP($C293,'Four Factors - Home'!$B:$O,12,FALSE)</f>
        <v>0.30499999999999999</v>
      </c>
      <c r="N293" s="32">
        <f>VLOOKUP($C293,'Four Factors - Home'!$B:$O,13,FALSE)/100</f>
        <v>0.14699999999999999</v>
      </c>
      <c r="O293" s="32">
        <f>VLOOKUP($C293,'Four Factors - Home'!$B:$O,14,FALSE)/100</f>
        <v>0.222</v>
      </c>
      <c r="P293" s="21">
        <f>VLOOKUP($C293,'Advanced - Home'!B:T,18,FALSE)</f>
        <v>97.78</v>
      </c>
      <c r="Q293" s="21">
        <f>(P293+'Advanced - Home'!$S$33)/2</f>
        <v>98.316912943871699</v>
      </c>
      <c r="R293" s="32">
        <f t="shared" ref="R293" si="2645">AVERAGE(H293,L292)</f>
        <v>0.52</v>
      </c>
      <c r="S293" s="32">
        <f t="shared" ref="S293" si="2646">AVERAGE(I293,M292)</f>
        <v>0.25750000000000001</v>
      </c>
      <c r="T293" s="32">
        <f t="shared" ref="T293" si="2647">AVERAGE(J293,N292)</f>
        <v>0.14650000000000002</v>
      </c>
      <c r="U293" s="32">
        <f t="shared" ref="U293" si="2648">AVERAGE(K293,O292)</f>
        <v>0.23</v>
      </c>
      <c r="V293" s="21">
        <f>Q293*Q292/'Advanced - Road'!$S$33</f>
        <v>97.580720043070116</v>
      </c>
      <c r="W293" s="21">
        <f t="shared" ref="W293" si="2649">W292</f>
        <v>97.584027408349598</v>
      </c>
      <c r="X293" s="21">
        <f t="shared" si="2576"/>
        <v>0</v>
      </c>
      <c r="Y293" s="23">
        <f>ROUND(Regression!$B$17+Regression!$B$18*Games!R293+Regression!$B$19*Games!T293+Regression!$B$20*Games!U293+Regression!$B$21*Games!S293+Regression!$B$22*Games!W293,0)</f>
        <v>106</v>
      </c>
      <c r="Z293" s="23">
        <f t="shared" ref="Z293" si="2650">-Z292</f>
        <v>0</v>
      </c>
      <c r="AA293" s="23">
        <f t="shared" ref="AA293" si="2651">AA292</f>
        <v>212</v>
      </c>
      <c r="AB293" s="22"/>
      <c r="AC293" s="22"/>
      <c r="AD293" s="22">
        <f t="shared" si="2581"/>
        <v>106</v>
      </c>
    </row>
    <row r="294" spans="1:30" x14ac:dyDescent="0.3">
      <c r="A294" t="s">
        <v>133</v>
      </c>
      <c r="B294" s="8" t="s">
        <v>60</v>
      </c>
      <c r="C294" t="str">
        <f>VLOOKUP(B294,'Team Lookup'!A:B,2,FALSE)</f>
        <v>Chicago Bulls</v>
      </c>
      <c r="D294" s="6"/>
      <c r="E294" s="6"/>
      <c r="F294" s="7" t="str">
        <f>B295</f>
        <v>SAS</v>
      </c>
      <c r="G294" t="str">
        <f t="shared" ref="G294" si="2652">C295</f>
        <v>San Antonio Spurs</v>
      </c>
      <c r="H294" s="31">
        <f>VLOOKUP($C294,'Four Factors - Road'!$B:$O,7,FALSE)/100</f>
        <v>0.49</v>
      </c>
      <c r="I294" s="31">
        <f>VLOOKUP($C294,'Four Factors - Road'!$B:$O,8,FALSE)</f>
        <v>0.26800000000000002</v>
      </c>
      <c r="J294" s="31">
        <f>VLOOKUP($C294,'Four Factors - Road'!$B:$O,9,FALSE)/100</f>
        <v>0.14199999999999999</v>
      </c>
      <c r="K294" s="31">
        <f>VLOOKUP($C294,'Four Factors - Road'!$B:$O,10,FALSE)/100</f>
        <v>0.26300000000000001</v>
      </c>
      <c r="L294" s="31">
        <f>VLOOKUP($C294,'Four Factors - Road'!$B:$O,11,FALSE)/100</f>
        <v>0.51300000000000001</v>
      </c>
      <c r="M294" s="31">
        <f>VLOOKUP($C294,'Four Factors - Road'!$B:$O,12,FALSE)</f>
        <v>0.21299999999999999</v>
      </c>
      <c r="N294" s="31">
        <f>VLOOKUP($C294,'Four Factors - Road'!$B:$O,13,FALSE)/100</f>
        <v>0.13600000000000001</v>
      </c>
      <c r="O294" s="31">
        <f>VLOOKUP($C294,'Four Factors - Road'!$B:$O,14,FALSE)/100</f>
        <v>0.249</v>
      </c>
      <c r="P294" s="17">
        <f>VLOOKUP($C294,'Advanced - Road'!B:T,18,FALSE)</f>
        <v>97.38</v>
      </c>
      <c r="Q294" s="17">
        <f>(P294+'Advanced - Road'!$S$33)/2</f>
        <v>98.120263459335632</v>
      </c>
      <c r="R294" s="31">
        <f t="shared" ref="R294" si="2653">AVERAGE(H294,L295)</f>
        <v>0.48899999999999999</v>
      </c>
      <c r="S294" s="31">
        <f t="shared" ref="S294" si="2654">AVERAGE(I294,M295)</f>
        <v>0.25900000000000001</v>
      </c>
      <c r="T294" s="31">
        <f t="shared" ref="T294" si="2655">AVERAGE(J294,N295)</f>
        <v>0.14649999999999999</v>
      </c>
      <c r="U294" s="31">
        <f t="shared" ref="U294" si="2656">AVERAGE(K294,O295)</f>
        <v>0.23450000000000001</v>
      </c>
      <c r="V294" s="17">
        <f>Q294*Q295/'Advanced - Home'!$S$33</f>
        <v>97.443410771964636</v>
      </c>
      <c r="W294" s="17">
        <f t="shared" ref="W294" si="2657">AVERAGE(V294:V295)</f>
        <v>97.440108284462042</v>
      </c>
      <c r="X294" s="17">
        <f t="shared" si="2576"/>
        <v>0</v>
      </c>
      <c r="Y294" s="19">
        <f>ROUND(Regression!$B$17+Regression!$B$18*Games!R294+Regression!$B$19*Games!T294+Regression!$B$20*Games!U294+Regression!$B$21*Games!S294+Regression!$B$22*Games!W294,0)</f>
        <v>102</v>
      </c>
      <c r="Z294" s="19">
        <f t="shared" ref="Z294" si="2658">Y295-Y294</f>
        <v>6</v>
      </c>
      <c r="AA294" s="19">
        <f t="shared" ref="AA294" si="2659">Y294+Y295</f>
        <v>210</v>
      </c>
      <c r="AB294" s="4">
        <f t="shared" ref="AB294" si="2660">D294-Z294</f>
        <v>-6</v>
      </c>
      <c r="AC294" s="4">
        <f t="shared" ref="AC294" si="2661">AA294-E294</f>
        <v>210</v>
      </c>
      <c r="AD294" s="4">
        <f t="shared" si="2581"/>
        <v>102</v>
      </c>
    </row>
    <row r="295" spans="1:30" x14ac:dyDescent="0.3">
      <c r="A295" t="s">
        <v>134</v>
      </c>
      <c r="B295" s="8" t="s">
        <v>79</v>
      </c>
      <c r="C295" t="str">
        <f>VLOOKUP(B295,'Team Lookup'!A:B,2,FALSE)</f>
        <v>San Antonio Spurs</v>
      </c>
      <c r="D295" s="9">
        <f t="shared" ref="D295" si="2662">D294*-1</f>
        <v>0</v>
      </c>
      <c r="E295" s="9">
        <f t="shared" ref="E295" si="2663">E294</f>
        <v>0</v>
      </c>
      <c r="F295" t="str">
        <f>B294</f>
        <v>CHI</v>
      </c>
      <c r="G295" t="str">
        <f t="shared" ref="G295" si="2664">C294</f>
        <v>Chicago Bulls</v>
      </c>
      <c r="H295" s="31">
        <f>VLOOKUP($C295,'Four Factors - Home'!$B:$O,7,FALSE)/100</f>
        <v>0.53299999999999992</v>
      </c>
      <c r="I295" s="31">
        <f>VLOOKUP($C295,'Four Factors - Home'!$B:$O,8,FALSE)</f>
        <v>0.29299999999999998</v>
      </c>
      <c r="J295" s="31">
        <f>VLOOKUP($C295,'Four Factors - Home'!$B:$O,9,FALSE)/100</f>
        <v>0.13500000000000001</v>
      </c>
      <c r="K295" s="31">
        <f>VLOOKUP($C295,'Four Factors - Home'!$B:$O,10,FALSE)/100</f>
        <v>0.22500000000000001</v>
      </c>
      <c r="L295" s="31">
        <f>VLOOKUP($C295,'Four Factors - Home'!$B:$O,11,FALSE)/100</f>
        <v>0.48799999999999999</v>
      </c>
      <c r="M295" s="31">
        <f>VLOOKUP($C295,'Four Factors - Home'!$B:$O,12,FALSE)</f>
        <v>0.25</v>
      </c>
      <c r="N295" s="31">
        <f>VLOOKUP($C295,'Four Factors - Home'!$B:$O,13,FALSE)/100</f>
        <v>0.151</v>
      </c>
      <c r="O295" s="31">
        <f>VLOOKUP($C295,'Four Factors - Home'!$B:$O,14,FALSE)/100</f>
        <v>0.20600000000000002</v>
      </c>
      <c r="P295" s="17">
        <f>VLOOKUP($C295,'Advanced - Home'!B:T,18,FALSE)</f>
        <v>97.49</v>
      </c>
      <c r="Q295" s="17">
        <f>(P295+'Advanced - Home'!$S$33)/2</f>
        <v>98.171912943871703</v>
      </c>
      <c r="R295" s="31">
        <f t="shared" ref="R295" si="2665">AVERAGE(H295,L294)</f>
        <v>0.52299999999999991</v>
      </c>
      <c r="S295" s="31">
        <f t="shared" ref="S295" si="2666">AVERAGE(I295,M294)</f>
        <v>0.253</v>
      </c>
      <c r="T295" s="31">
        <f t="shared" ref="T295" si="2667">AVERAGE(J295,N294)</f>
        <v>0.13550000000000001</v>
      </c>
      <c r="U295" s="31">
        <f t="shared" ref="U295" si="2668">AVERAGE(K295,O294)</f>
        <v>0.23699999999999999</v>
      </c>
      <c r="V295" s="17">
        <f>Q295*Q294/'Advanced - Road'!$S$33</f>
        <v>97.436805796959447</v>
      </c>
      <c r="W295" s="17">
        <f t="shared" ref="W295" si="2669">W294</f>
        <v>97.440108284462042</v>
      </c>
      <c r="X295" s="17">
        <f t="shared" si="2576"/>
        <v>0</v>
      </c>
      <c r="Y295" s="19">
        <f>ROUND(Regression!$B$17+Regression!$B$18*Games!R295+Regression!$B$19*Games!T295+Regression!$B$20*Games!U295+Regression!$B$21*Games!S295+Regression!$B$22*Games!W295,0)</f>
        <v>108</v>
      </c>
      <c r="Z295" s="19">
        <f t="shared" ref="Z295" si="2670">-Z294</f>
        <v>-6</v>
      </c>
      <c r="AA295" s="19">
        <f t="shared" ref="AA295" si="2671">AA294</f>
        <v>210</v>
      </c>
      <c r="AB295" s="4"/>
      <c r="AC295" s="4"/>
      <c r="AD295" s="4">
        <f t="shared" si="2581"/>
        <v>108</v>
      </c>
    </row>
    <row r="296" spans="1:30" x14ac:dyDescent="0.3">
      <c r="A296" s="11" t="s">
        <v>133</v>
      </c>
      <c r="B296" s="14" t="s">
        <v>60</v>
      </c>
      <c r="C296" s="11" t="str">
        <f>VLOOKUP(B296,'Team Lookup'!A:B,2,FALSE)</f>
        <v>Chicago Bulls</v>
      </c>
      <c r="D296" s="12"/>
      <c r="E296" s="12"/>
      <c r="F296" s="13" t="str">
        <f>B297</f>
        <v>TOR</v>
      </c>
      <c r="G296" s="11" t="str">
        <f t="shared" ref="G296" si="2672">C297</f>
        <v>Toronto Raptors</v>
      </c>
      <c r="H296" s="32">
        <f>VLOOKUP($C296,'Four Factors - Road'!$B:$O,7,FALSE)/100</f>
        <v>0.49</v>
      </c>
      <c r="I296" s="32">
        <f>VLOOKUP($C296,'Four Factors - Road'!$B:$O,8,FALSE)</f>
        <v>0.26800000000000002</v>
      </c>
      <c r="J296" s="32">
        <f>VLOOKUP($C296,'Four Factors - Road'!$B:$O,9,FALSE)/100</f>
        <v>0.14199999999999999</v>
      </c>
      <c r="K296" s="32">
        <f>VLOOKUP($C296,'Four Factors - Road'!$B:$O,10,FALSE)/100</f>
        <v>0.26300000000000001</v>
      </c>
      <c r="L296" s="32">
        <f>VLOOKUP($C296,'Four Factors - Road'!$B:$O,11,FALSE)/100</f>
        <v>0.51300000000000001</v>
      </c>
      <c r="M296" s="32">
        <f>VLOOKUP($C296,'Four Factors - Road'!$B:$O,12,FALSE)</f>
        <v>0.21299999999999999</v>
      </c>
      <c r="N296" s="32">
        <f>VLOOKUP($C296,'Four Factors - Road'!$B:$O,13,FALSE)/100</f>
        <v>0.13600000000000001</v>
      </c>
      <c r="O296" s="32">
        <f>VLOOKUP($C296,'Four Factors - Road'!$B:$O,14,FALSE)/100</f>
        <v>0.249</v>
      </c>
      <c r="P296" s="21">
        <f>VLOOKUP($C296,'Advanced - Road'!B:T,18,FALSE)</f>
        <v>97.38</v>
      </c>
      <c r="Q296" s="21">
        <f>(P296+'Advanced - Road'!$S$33)/2</f>
        <v>98.120263459335632</v>
      </c>
      <c r="R296" s="32">
        <f t="shared" ref="R296" si="2673">AVERAGE(H296,L297)</f>
        <v>0.497</v>
      </c>
      <c r="S296" s="32">
        <f t="shared" ref="S296" si="2674">AVERAGE(I296,M297)</f>
        <v>0.26850000000000002</v>
      </c>
      <c r="T296" s="32">
        <f t="shared" ref="T296" si="2675">AVERAGE(J296,N297)</f>
        <v>0.14349999999999999</v>
      </c>
      <c r="U296" s="32">
        <f t="shared" ref="U296" si="2676">AVERAGE(K296,O297)</f>
        <v>0.2555</v>
      </c>
      <c r="V296" s="21">
        <f>Q296*Q297/'Advanced - Home'!$S$33</f>
        <v>97.468225255010253</v>
      </c>
      <c r="W296" s="21">
        <f t="shared" ref="W296" si="2677">AVERAGE(V296:V297)</f>
        <v>97.464921926511636</v>
      </c>
      <c r="X296" s="21">
        <f t="shared" si="2576"/>
        <v>0</v>
      </c>
      <c r="Y296" s="23">
        <f>ROUND(Regression!$B$17+Regression!$B$18*Games!R296+Regression!$B$19*Games!T296+Regression!$B$20*Games!U296+Regression!$B$21*Games!S296+Regression!$B$22*Games!W296,0)</f>
        <v>104</v>
      </c>
      <c r="Z296" s="23">
        <f t="shared" ref="Z296" si="2678">Y297-Y296</f>
        <v>6</v>
      </c>
      <c r="AA296" s="23">
        <f t="shared" ref="AA296" si="2679">Y296+Y297</f>
        <v>214</v>
      </c>
      <c r="AB296" s="22">
        <f t="shared" ref="AB296" si="2680">D296-Z296</f>
        <v>-6</v>
      </c>
      <c r="AC296" s="22">
        <f t="shared" ref="AC296" si="2681">AA296-E296</f>
        <v>214</v>
      </c>
      <c r="AD296" s="22">
        <f t="shared" si="2581"/>
        <v>104</v>
      </c>
    </row>
    <row r="297" spans="1:30" x14ac:dyDescent="0.3">
      <c r="A297" s="11" t="s">
        <v>134</v>
      </c>
      <c r="B297" s="14" t="s">
        <v>80</v>
      </c>
      <c r="C297" s="11" t="str">
        <f>VLOOKUP(B297,'Team Lookup'!A:B,2,FALSE)</f>
        <v>Toronto Raptors</v>
      </c>
      <c r="D297" s="15">
        <f t="shared" ref="D297" si="2682">D296*-1</f>
        <v>0</v>
      </c>
      <c r="E297" s="15">
        <f t="shared" ref="E297" si="2683">E296</f>
        <v>0</v>
      </c>
      <c r="F297" s="11" t="str">
        <f>B296</f>
        <v>CHI</v>
      </c>
      <c r="G297" s="11" t="str">
        <f t="shared" ref="G297" si="2684">C296</f>
        <v>Chicago Bulls</v>
      </c>
      <c r="H297" s="32">
        <f>VLOOKUP($C297,'Four Factors - Home'!$B:$O,7,FALSE)/100</f>
        <v>0.52900000000000003</v>
      </c>
      <c r="I297" s="32">
        <f>VLOOKUP($C297,'Four Factors - Home'!$B:$O,8,FALSE)</f>
        <v>0.315</v>
      </c>
      <c r="J297" s="32">
        <f>VLOOKUP($C297,'Four Factors - Home'!$B:$O,9,FALSE)/100</f>
        <v>0.128</v>
      </c>
      <c r="K297" s="32">
        <f>VLOOKUP($C297,'Four Factors - Home'!$B:$O,10,FALSE)/100</f>
        <v>0.27100000000000002</v>
      </c>
      <c r="L297" s="32">
        <f>VLOOKUP($C297,'Four Factors - Home'!$B:$O,11,FALSE)/100</f>
        <v>0.504</v>
      </c>
      <c r="M297" s="32">
        <f>VLOOKUP($C297,'Four Factors - Home'!$B:$O,12,FALSE)</f>
        <v>0.26900000000000002</v>
      </c>
      <c r="N297" s="32">
        <f>VLOOKUP($C297,'Four Factors - Home'!$B:$O,13,FALSE)/100</f>
        <v>0.14499999999999999</v>
      </c>
      <c r="O297" s="32">
        <f>VLOOKUP($C297,'Four Factors - Home'!$B:$O,14,FALSE)/100</f>
        <v>0.248</v>
      </c>
      <c r="P297" s="21">
        <f>VLOOKUP($C297,'Advanced - Home'!B:T,18,FALSE)</f>
        <v>97.54</v>
      </c>
      <c r="Q297" s="21">
        <f>(P297+'Advanced - Home'!$S$33)/2</f>
        <v>98.196912943871709</v>
      </c>
      <c r="R297" s="32">
        <f t="shared" ref="R297" si="2685">AVERAGE(H297,L296)</f>
        <v>0.52100000000000002</v>
      </c>
      <c r="S297" s="32">
        <f t="shared" ref="S297" si="2686">AVERAGE(I297,M296)</f>
        <v>0.26400000000000001</v>
      </c>
      <c r="T297" s="32">
        <f t="shared" ref="T297" si="2687">AVERAGE(J297,N296)</f>
        <v>0.13200000000000001</v>
      </c>
      <c r="U297" s="32">
        <f t="shared" ref="U297" si="2688">AVERAGE(K297,O296)</f>
        <v>0.26</v>
      </c>
      <c r="V297" s="21">
        <f>Q297*Q296/'Advanced - Road'!$S$33</f>
        <v>97.461618598013033</v>
      </c>
      <c r="W297" s="21">
        <f t="shared" ref="W297" si="2689">W296</f>
        <v>97.464921926511636</v>
      </c>
      <c r="X297" s="21">
        <f t="shared" si="2576"/>
        <v>0</v>
      </c>
      <c r="Y297" s="23">
        <f>ROUND(Regression!$B$17+Regression!$B$18*Games!R297+Regression!$B$19*Games!T297+Regression!$B$20*Games!U297+Regression!$B$21*Games!S297+Regression!$B$22*Games!W297,0)</f>
        <v>110</v>
      </c>
      <c r="Z297" s="23">
        <f t="shared" ref="Z297" si="2690">-Z296</f>
        <v>-6</v>
      </c>
      <c r="AA297" s="23">
        <f t="shared" ref="AA297" si="2691">AA296</f>
        <v>214</v>
      </c>
      <c r="AB297" s="22"/>
      <c r="AC297" s="22"/>
      <c r="AD297" s="22">
        <f t="shared" si="2581"/>
        <v>110</v>
      </c>
    </row>
    <row r="298" spans="1:30" x14ac:dyDescent="0.3">
      <c r="A298" t="s">
        <v>133</v>
      </c>
      <c r="B298" s="8" t="s">
        <v>60</v>
      </c>
      <c r="C298" t="str">
        <f>VLOOKUP(B298,'Team Lookup'!A:B,2,FALSE)</f>
        <v>Chicago Bulls</v>
      </c>
      <c r="D298" s="6"/>
      <c r="E298" s="6"/>
      <c r="F298" s="7" t="str">
        <f>B299</f>
        <v>UTA</v>
      </c>
      <c r="G298" t="str">
        <f t="shared" ref="G298" si="2692">C299</f>
        <v>Utah Jazz</v>
      </c>
      <c r="H298" s="31">
        <f>VLOOKUP($C298,'Four Factors - Road'!$B:$O,7,FALSE)/100</f>
        <v>0.49</v>
      </c>
      <c r="I298" s="31">
        <f>VLOOKUP($C298,'Four Factors - Road'!$B:$O,8,FALSE)</f>
        <v>0.26800000000000002</v>
      </c>
      <c r="J298" s="31">
        <f>VLOOKUP($C298,'Four Factors - Road'!$B:$O,9,FALSE)/100</f>
        <v>0.14199999999999999</v>
      </c>
      <c r="K298" s="31">
        <f>VLOOKUP($C298,'Four Factors - Road'!$B:$O,10,FALSE)/100</f>
        <v>0.26300000000000001</v>
      </c>
      <c r="L298" s="31">
        <f>VLOOKUP($C298,'Four Factors - Road'!$B:$O,11,FALSE)/100</f>
        <v>0.51300000000000001</v>
      </c>
      <c r="M298" s="31">
        <f>VLOOKUP($C298,'Four Factors - Road'!$B:$O,12,FALSE)</f>
        <v>0.21299999999999999</v>
      </c>
      <c r="N298" s="31">
        <f>VLOOKUP($C298,'Four Factors - Road'!$B:$O,13,FALSE)/100</f>
        <v>0.13600000000000001</v>
      </c>
      <c r="O298" s="31">
        <f>VLOOKUP($C298,'Four Factors - Road'!$B:$O,14,FALSE)/100</f>
        <v>0.249</v>
      </c>
      <c r="P298" s="17">
        <f>VLOOKUP($C298,'Advanced - Road'!B:T,18,FALSE)</f>
        <v>97.38</v>
      </c>
      <c r="Q298" s="17">
        <f>(P298+'Advanced - Road'!$S$33)/2</f>
        <v>98.120263459335632</v>
      </c>
      <c r="R298" s="31">
        <f t="shared" ref="R298" si="2693">AVERAGE(H298,L299)</f>
        <v>0.48799999999999999</v>
      </c>
      <c r="S298" s="31">
        <f t="shared" ref="S298" si="2694">AVERAGE(I298,M299)</f>
        <v>0.25</v>
      </c>
      <c r="T298" s="31">
        <f t="shared" ref="T298" si="2695">AVERAGE(J298,N299)</f>
        <v>0.13850000000000001</v>
      </c>
      <c r="U298" s="31">
        <f t="shared" ref="U298" si="2696">AVERAGE(K298,O299)</f>
        <v>0.23450000000000001</v>
      </c>
      <c r="V298" s="17">
        <f>Q298*Q299/'Advanced - Home'!$S$33</f>
        <v>95.517806887626648</v>
      </c>
      <c r="W298" s="17">
        <f t="shared" ref="W298" si="2697">AVERAGE(V298:V299)</f>
        <v>95.514569661414811</v>
      </c>
      <c r="X298" s="17">
        <f t="shared" si="2576"/>
        <v>0</v>
      </c>
      <c r="Y298" s="19">
        <f>ROUND(Regression!$B$17+Regression!$B$18*Games!R298+Regression!$B$19*Games!T298+Regression!$B$20*Games!U298+Regression!$B$21*Games!S298+Regression!$B$22*Games!W298,0)</f>
        <v>100</v>
      </c>
      <c r="Z298" s="19">
        <f t="shared" ref="Z298" si="2698">Y299-Y298</f>
        <v>5</v>
      </c>
      <c r="AA298" s="19">
        <f t="shared" ref="AA298" si="2699">Y298+Y299</f>
        <v>205</v>
      </c>
      <c r="AB298" s="4">
        <f t="shared" ref="AB298" si="2700">D298-Z298</f>
        <v>-5</v>
      </c>
      <c r="AC298" s="4">
        <f t="shared" ref="AC298" si="2701">AA298-E298</f>
        <v>205</v>
      </c>
      <c r="AD298" s="4">
        <f t="shared" si="2581"/>
        <v>100</v>
      </c>
    </row>
    <row r="299" spans="1:30" x14ac:dyDescent="0.3">
      <c r="A299" t="s">
        <v>134</v>
      </c>
      <c r="B299" s="8" t="s">
        <v>81</v>
      </c>
      <c r="C299" t="str">
        <f>VLOOKUP(B299,'Team Lookup'!A:B,2,FALSE)</f>
        <v>Utah Jazz</v>
      </c>
      <c r="D299" s="9">
        <f t="shared" ref="D299" si="2702">D298*-1</f>
        <v>0</v>
      </c>
      <c r="E299" s="9">
        <f t="shared" ref="E299" si="2703">E298</f>
        <v>0</v>
      </c>
      <c r="F299" t="str">
        <f>B298</f>
        <v>CHI</v>
      </c>
      <c r="G299" t="str">
        <f t="shared" ref="G299" si="2704">C298</f>
        <v>Chicago Bulls</v>
      </c>
      <c r="H299" s="31">
        <f>VLOOKUP($C299,'Four Factors - Home'!$B:$O,7,FALSE)/100</f>
        <v>0.52800000000000002</v>
      </c>
      <c r="I299" s="31">
        <f>VLOOKUP($C299,'Four Factors - Home'!$B:$O,8,FALSE)</f>
        <v>0.314</v>
      </c>
      <c r="J299" s="31">
        <f>VLOOKUP($C299,'Four Factors - Home'!$B:$O,9,FALSE)/100</f>
        <v>0.14499999999999999</v>
      </c>
      <c r="K299" s="31">
        <f>VLOOKUP($C299,'Four Factors - Home'!$B:$O,10,FALSE)/100</f>
        <v>0.214</v>
      </c>
      <c r="L299" s="31">
        <f>VLOOKUP($C299,'Four Factors - Home'!$B:$O,11,FALSE)/100</f>
        <v>0.48599999999999999</v>
      </c>
      <c r="M299" s="31">
        <f>VLOOKUP($C299,'Four Factors - Home'!$B:$O,12,FALSE)</f>
        <v>0.23200000000000001</v>
      </c>
      <c r="N299" s="31">
        <f>VLOOKUP($C299,'Four Factors - Home'!$B:$O,13,FALSE)/100</f>
        <v>0.13500000000000001</v>
      </c>
      <c r="O299" s="31">
        <f>VLOOKUP($C299,'Four Factors - Home'!$B:$O,14,FALSE)/100</f>
        <v>0.20600000000000002</v>
      </c>
      <c r="P299" s="17">
        <f>VLOOKUP($C299,'Advanced - Home'!B:T,18,FALSE)</f>
        <v>93.61</v>
      </c>
      <c r="Q299" s="17">
        <f>(P299+'Advanced - Home'!$S$33)/2</f>
        <v>96.231912943871706</v>
      </c>
      <c r="R299" s="31">
        <f t="shared" ref="R299" si="2705">AVERAGE(H299,L298)</f>
        <v>0.52049999999999996</v>
      </c>
      <c r="S299" s="31">
        <f t="shared" ref="S299" si="2706">AVERAGE(I299,M298)</f>
        <v>0.26350000000000001</v>
      </c>
      <c r="T299" s="31">
        <f t="shared" ref="T299" si="2707">AVERAGE(J299,N298)</f>
        <v>0.14050000000000001</v>
      </c>
      <c r="U299" s="31">
        <f t="shared" ref="U299" si="2708">AVERAGE(K299,O298)</f>
        <v>0.23149999999999998</v>
      </c>
      <c r="V299" s="17">
        <f>Q299*Q298/'Advanced - Road'!$S$33</f>
        <v>95.511332435202974</v>
      </c>
      <c r="W299" s="17">
        <f t="shared" ref="W299" si="2709">W298</f>
        <v>95.514569661414811</v>
      </c>
      <c r="X299" s="17">
        <f t="shared" si="2576"/>
        <v>0</v>
      </c>
      <c r="Y299" s="19">
        <f>ROUND(Regression!$B$17+Regression!$B$18*Games!R299+Regression!$B$19*Games!T299+Regression!$B$20*Games!U299+Regression!$B$21*Games!S299+Regression!$B$22*Games!W299,0)</f>
        <v>105</v>
      </c>
      <c r="Z299" s="19">
        <f t="shared" ref="Z299" si="2710">-Z298</f>
        <v>-5</v>
      </c>
      <c r="AA299" s="19">
        <f t="shared" ref="AA299" si="2711">AA298</f>
        <v>205</v>
      </c>
      <c r="AB299" s="4"/>
      <c r="AC299" s="4"/>
      <c r="AD299" s="4">
        <f t="shared" si="2581"/>
        <v>105</v>
      </c>
    </row>
    <row r="300" spans="1:30" x14ac:dyDescent="0.3">
      <c r="A300" s="11" t="s">
        <v>133</v>
      </c>
      <c r="B300" s="14" t="s">
        <v>60</v>
      </c>
      <c r="C300" s="11" t="str">
        <f>VLOOKUP(B300,'Team Lookup'!A:B,2,FALSE)</f>
        <v>Chicago Bulls</v>
      </c>
      <c r="D300" s="12"/>
      <c r="E300" s="12"/>
      <c r="F300" s="13" t="str">
        <f>B301</f>
        <v>WAS</v>
      </c>
      <c r="G300" s="11" t="str">
        <f t="shared" ref="G300" si="2712">C301</f>
        <v>Washington Wizards</v>
      </c>
      <c r="H300" s="32">
        <f>VLOOKUP($C300,'Four Factors - Road'!$B:$O,7,FALSE)/100</f>
        <v>0.49</v>
      </c>
      <c r="I300" s="32">
        <f>VLOOKUP($C300,'Four Factors - Road'!$B:$O,8,FALSE)</f>
        <v>0.26800000000000002</v>
      </c>
      <c r="J300" s="32">
        <f>VLOOKUP($C300,'Four Factors - Road'!$B:$O,9,FALSE)/100</f>
        <v>0.14199999999999999</v>
      </c>
      <c r="K300" s="32">
        <f>VLOOKUP($C300,'Four Factors - Road'!$B:$O,10,FALSE)/100</f>
        <v>0.26300000000000001</v>
      </c>
      <c r="L300" s="32">
        <f>VLOOKUP($C300,'Four Factors - Road'!$B:$O,11,FALSE)/100</f>
        <v>0.51300000000000001</v>
      </c>
      <c r="M300" s="32">
        <f>VLOOKUP($C300,'Four Factors - Road'!$B:$O,12,FALSE)</f>
        <v>0.21299999999999999</v>
      </c>
      <c r="N300" s="32">
        <f>VLOOKUP($C300,'Four Factors - Road'!$B:$O,13,FALSE)/100</f>
        <v>0.13600000000000001</v>
      </c>
      <c r="O300" s="32">
        <f>VLOOKUP($C300,'Four Factors - Road'!$B:$O,14,FALSE)/100</f>
        <v>0.249</v>
      </c>
      <c r="P300" s="21">
        <f>VLOOKUP($C300,'Advanced - Road'!B:T,18,FALSE)</f>
        <v>97.38</v>
      </c>
      <c r="Q300" s="21">
        <f>(P300+'Advanced - Road'!$S$33)/2</f>
        <v>98.120263459335632</v>
      </c>
      <c r="R300" s="32">
        <f t="shared" ref="R300" si="2713">AVERAGE(H300,L301)</f>
        <v>0.50049999999999994</v>
      </c>
      <c r="S300" s="32">
        <f t="shared" ref="S300" si="2714">AVERAGE(I300,M301)</f>
        <v>0.27800000000000002</v>
      </c>
      <c r="T300" s="32">
        <f t="shared" ref="T300" si="2715">AVERAGE(J300,N301)</f>
        <v>0.15049999999999999</v>
      </c>
      <c r="U300" s="32">
        <f t="shared" ref="U300" si="2716">AVERAGE(K300,O301)</f>
        <v>0.25700000000000001</v>
      </c>
      <c r="V300" s="21">
        <f>Q300*Q301/'Advanced - Home'!$S$33</f>
        <v>98.267251609078329</v>
      </c>
      <c r="W300" s="21">
        <f t="shared" ref="W300" si="2717">AVERAGE(V300:V301)</f>
        <v>98.263921200508037</v>
      </c>
      <c r="X300" s="21">
        <f t="shared" si="2576"/>
        <v>0</v>
      </c>
      <c r="Y300" s="23">
        <f>ROUND(Regression!$B$17+Regression!$B$18*Games!R300+Regression!$B$19*Games!T300+Regression!$B$20*Games!U300+Regression!$B$21*Games!S300+Regression!$B$22*Games!W300,0)</f>
        <v>105</v>
      </c>
      <c r="Z300" s="23">
        <f t="shared" ref="Z300" si="2718">Y301-Y300</f>
        <v>4</v>
      </c>
      <c r="AA300" s="23">
        <f t="shared" ref="AA300" si="2719">Y300+Y301</f>
        <v>214</v>
      </c>
      <c r="AB300" s="22">
        <f t="shared" ref="AB300" si="2720">D300-Z300</f>
        <v>-4</v>
      </c>
      <c r="AC300" s="22">
        <f t="shared" ref="AC300" si="2721">AA300-E300</f>
        <v>214</v>
      </c>
      <c r="AD300" s="22">
        <f t="shared" si="2581"/>
        <v>105</v>
      </c>
    </row>
    <row r="301" spans="1:30" x14ac:dyDescent="0.3">
      <c r="A301" s="11" t="s">
        <v>134</v>
      </c>
      <c r="B301" s="14" t="s">
        <v>82</v>
      </c>
      <c r="C301" s="11" t="str">
        <f>VLOOKUP(B301,'Team Lookup'!A:B,2,FALSE)</f>
        <v>Washington Wizards</v>
      </c>
      <c r="D301" s="15">
        <f t="shared" ref="D301" si="2722">D300*-1</f>
        <v>0</v>
      </c>
      <c r="E301" s="15">
        <f t="shared" ref="E301" si="2723">E300</f>
        <v>0</v>
      </c>
      <c r="F301" s="11" t="str">
        <f>B300</f>
        <v>CHI</v>
      </c>
      <c r="G301" s="11" t="str">
        <f t="shared" ref="G301" si="2724">C300</f>
        <v>Chicago Bulls</v>
      </c>
      <c r="H301" s="32">
        <f>VLOOKUP($C301,'Four Factors - Home'!$B:$O,7,FALSE)/100</f>
        <v>0.54700000000000004</v>
      </c>
      <c r="I301" s="32">
        <f>VLOOKUP($C301,'Four Factors - Home'!$B:$O,8,FALSE)</f>
        <v>0.26400000000000001</v>
      </c>
      <c r="J301" s="32">
        <f>VLOOKUP($C301,'Four Factors - Home'!$B:$O,9,FALSE)/100</f>
        <v>0.14899999999999999</v>
      </c>
      <c r="K301" s="32">
        <f>VLOOKUP($C301,'Four Factors - Home'!$B:$O,10,FALSE)/100</f>
        <v>0.252</v>
      </c>
      <c r="L301" s="32">
        <f>VLOOKUP($C301,'Four Factors - Home'!$B:$O,11,FALSE)/100</f>
        <v>0.51100000000000001</v>
      </c>
      <c r="M301" s="32">
        <f>VLOOKUP($C301,'Four Factors - Home'!$B:$O,12,FALSE)</f>
        <v>0.28799999999999998</v>
      </c>
      <c r="N301" s="32">
        <f>VLOOKUP($C301,'Four Factors - Home'!$B:$O,13,FALSE)/100</f>
        <v>0.159</v>
      </c>
      <c r="O301" s="32">
        <f>VLOOKUP($C301,'Four Factors - Home'!$B:$O,14,FALSE)/100</f>
        <v>0.251</v>
      </c>
      <c r="P301" s="21">
        <f>VLOOKUP($C301,'Advanced - Home'!B:T,18,FALSE)</f>
        <v>99.15</v>
      </c>
      <c r="Q301" s="21">
        <f>(P301+'Advanced - Home'!$S$33)/2</f>
        <v>99.001912943871702</v>
      </c>
      <c r="R301" s="32">
        <f t="shared" ref="R301" si="2725">AVERAGE(H301,L300)</f>
        <v>0.53</v>
      </c>
      <c r="S301" s="32">
        <f t="shared" ref="S301" si="2726">AVERAGE(I301,M300)</f>
        <v>0.23849999999999999</v>
      </c>
      <c r="T301" s="32">
        <f t="shared" ref="T301" si="2727">AVERAGE(J301,N300)</f>
        <v>0.14250000000000002</v>
      </c>
      <c r="U301" s="32">
        <f t="shared" ref="U301" si="2728">AVERAGE(K301,O300)</f>
        <v>0.2505</v>
      </c>
      <c r="V301" s="21">
        <f>Q301*Q300/'Advanced - Road'!$S$33</f>
        <v>98.260590791937744</v>
      </c>
      <c r="W301" s="21">
        <f t="shared" ref="W301" si="2729">W300</f>
        <v>98.263921200508037</v>
      </c>
      <c r="X301" s="21">
        <f t="shared" si="2576"/>
        <v>0</v>
      </c>
      <c r="Y301" s="23">
        <f>ROUND(Regression!$B$17+Regression!$B$18*Games!R301+Regression!$B$19*Games!T301+Regression!$B$20*Games!U301+Regression!$B$21*Games!S301+Regression!$B$22*Games!W301,0)</f>
        <v>109</v>
      </c>
      <c r="Z301" s="23">
        <f t="shared" ref="Z301" si="2730">-Z300</f>
        <v>-4</v>
      </c>
      <c r="AA301" s="23">
        <f t="shared" ref="AA301" si="2731">AA300</f>
        <v>214</v>
      </c>
      <c r="AB301" s="22"/>
      <c r="AC301" s="22"/>
      <c r="AD301" s="22">
        <f t="shared" si="2581"/>
        <v>109</v>
      </c>
    </row>
    <row r="302" spans="1:30" x14ac:dyDescent="0.3">
      <c r="A302" t="s">
        <v>133</v>
      </c>
      <c r="B302" s="8" t="s">
        <v>54</v>
      </c>
      <c r="C302" t="str">
        <f>VLOOKUP(B302,'Team Lookup'!A:B,2,FALSE)</f>
        <v>Cleveland Cavaliers</v>
      </c>
      <c r="D302" s="6"/>
      <c r="E302" s="6"/>
      <c r="F302" s="7" t="str">
        <f>B303</f>
        <v>ATL</v>
      </c>
      <c r="G302" t="str">
        <f t="shared" ref="G302" si="2732">C303</f>
        <v>Atlanta Hawks</v>
      </c>
      <c r="H302" s="31">
        <f>VLOOKUP($C302,'Four Factors - Road'!$B:$O,7,FALSE)/100</f>
        <v>0.52700000000000002</v>
      </c>
      <c r="I302" s="31">
        <f>VLOOKUP($C302,'Four Factors - Road'!$B:$O,8,FALSE)</f>
        <v>0.29799999999999999</v>
      </c>
      <c r="J302" s="31">
        <f>VLOOKUP($C302,'Four Factors - Road'!$B:$O,9,FALSE)/100</f>
        <v>0.14899999999999999</v>
      </c>
      <c r="K302" s="31">
        <f>VLOOKUP($C302,'Four Factors - Road'!$B:$O,10,FALSE)/100</f>
        <v>0.21899999999999997</v>
      </c>
      <c r="L302" s="31">
        <f>VLOOKUP($C302,'Four Factors - Road'!$B:$O,11,FALSE)/100</f>
        <v>0.52900000000000003</v>
      </c>
      <c r="M302" s="31">
        <f>VLOOKUP($C302,'Four Factors - Road'!$B:$O,12,FALSE)</f>
        <v>0.223</v>
      </c>
      <c r="N302" s="31">
        <f>VLOOKUP($C302,'Four Factors - Road'!$B:$O,13,FALSE)/100</f>
        <v>0.14099999999999999</v>
      </c>
      <c r="O302" s="31">
        <f>VLOOKUP($C302,'Four Factors - Road'!$B:$O,14,FALSE)/100</f>
        <v>0.25</v>
      </c>
      <c r="P302" s="17">
        <f>VLOOKUP($C302,'Advanced - Road'!B:T,18,FALSE)</f>
        <v>99.44</v>
      </c>
      <c r="Q302" s="17">
        <f>(P302+'Advanced - Road'!$S$33)/2</f>
        <v>99.150263459335633</v>
      </c>
      <c r="R302" s="31">
        <f t="shared" ref="R302" si="2733">AVERAGE(H302,L303)</f>
        <v>0.52249999999999996</v>
      </c>
      <c r="S302" s="31">
        <f t="shared" ref="S302" si="2734">AVERAGE(I302,M303)</f>
        <v>0.25800000000000001</v>
      </c>
      <c r="T302" s="31">
        <f t="shared" ref="T302" si="2735">AVERAGE(J302,N303)</f>
        <v>0.153</v>
      </c>
      <c r="U302" s="31">
        <f t="shared" ref="U302" si="2736">AVERAGE(K302,O303)</f>
        <v>0.23299999999999998</v>
      </c>
      <c r="V302" s="17">
        <f>Q302*Q303/'Advanced - Home'!$S$33</f>
        <v>99.158374766495783</v>
      </c>
      <c r="W302" s="17">
        <f t="shared" ref="W302" si="2737">AVERAGE(V302:V303)</f>
        <v>99.15501415656999</v>
      </c>
      <c r="X302" s="17">
        <f t="shared" si="2576"/>
        <v>0</v>
      </c>
      <c r="Y302" s="19">
        <f>ROUND(Regression!$B$17+Regression!$B$18*Games!R302+Regression!$B$19*Games!T302+Regression!$B$20*Games!U302+Regression!$B$21*Games!S302+Regression!$B$22*Games!W302,0)</f>
        <v>107</v>
      </c>
      <c r="Z302" s="19">
        <f t="shared" ref="Z302" si="2738">Y303-Y302</f>
        <v>2</v>
      </c>
      <c r="AA302" s="19">
        <f t="shared" ref="AA302" si="2739">Y302+Y303</f>
        <v>216</v>
      </c>
      <c r="AB302" s="4">
        <f t="shared" ref="AB302" si="2740">D302-Z302</f>
        <v>-2</v>
      </c>
      <c r="AC302" s="4">
        <f t="shared" ref="AC302" si="2741">AA302-E302</f>
        <v>216</v>
      </c>
      <c r="AD302" s="4">
        <f t="shared" si="2581"/>
        <v>107</v>
      </c>
    </row>
    <row r="303" spans="1:30" x14ac:dyDescent="0.3">
      <c r="A303" t="s">
        <v>134</v>
      </c>
      <c r="B303" s="8" t="s">
        <v>56</v>
      </c>
      <c r="C303" t="str">
        <f>VLOOKUP(B303,'Team Lookup'!A:B,2,FALSE)</f>
        <v>Atlanta Hawks</v>
      </c>
      <c r="D303" s="9">
        <f t="shared" ref="D303" si="2742">D302*-1</f>
        <v>0</v>
      </c>
      <c r="E303" s="9">
        <f t="shared" ref="E303" si="2743">E302</f>
        <v>0</v>
      </c>
      <c r="F303" t="str">
        <f>B302</f>
        <v>CLE</v>
      </c>
      <c r="G303" t="str">
        <f t="shared" ref="G303" si="2744">C302</f>
        <v>Cleveland Cavaliers</v>
      </c>
      <c r="H303" s="31">
        <f>VLOOKUP($C303,'Four Factors - Home'!$B:$O,7,FALSE)/100</f>
        <v>0.51100000000000001</v>
      </c>
      <c r="I303" s="31">
        <f>VLOOKUP($C303,'Four Factors - Home'!$B:$O,8,FALSE)</f>
        <v>0.28199999999999997</v>
      </c>
      <c r="J303" s="31">
        <f>VLOOKUP($C303,'Four Factors - Home'!$B:$O,9,FALSE)/100</f>
        <v>0.14800000000000002</v>
      </c>
      <c r="K303" s="31">
        <f>VLOOKUP($C303,'Four Factors - Home'!$B:$O,10,FALSE)/100</f>
        <v>0.249</v>
      </c>
      <c r="L303" s="31">
        <f>VLOOKUP($C303,'Four Factors - Home'!$B:$O,11,FALSE)/100</f>
        <v>0.51800000000000002</v>
      </c>
      <c r="M303" s="31">
        <f>VLOOKUP($C303,'Four Factors - Home'!$B:$O,12,FALSE)</f>
        <v>0.218</v>
      </c>
      <c r="N303" s="31">
        <f>VLOOKUP($C303,'Four Factors - Home'!$B:$O,13,FALSE)/100</f>
        <v>0.157</v>
      </c>
      <c r="O303" s="31">
        <f>VLOOKUP($C303,'Four Factors - Home'!$B:$O,14,FALSE)/100</f>
        <v>0.247</v>
      </c>
      <c r="P303" s="17">
        <f>VLOOKUP($C303,'Advanced - Home'!B:T,18,FALSE)</f>
        <v>98.87</v>
      </c>
      <c r="Q303" s="17">
        <f>(P303+'Advanced - Home'!$S$33)/2</f>
        <v>98.861912943871715</v>
      </c>
      <c r="R303" s="31">
        <f t="shared" ref="R303" si="2745">AVERAGE(H303,L302)</f>
        <v>0.52</v>
      </c>
      <c r="S303" s="31">
        <f t="shared" ref="S303" si="2746">AVERAGE(I303,M302)</f>
        <v>0.2525</v>
      </c>
      <c r="T303" s="31">
        <f t="shared" ref="T303" si="2747">AVERAGE(J303,N302)</f>
        <v>0.14450000000000002</v>
      </c>
      <c r="U303" s="31">
        <f t="shared" ref="U303" si="2748">AVERAGE(K303,O302)</f>
        <v>0.2495</v>
      </c>
      <c r="V303" s="17">
        <f>Q303*Q302/'Advanced - Road'!$S$33</f>
        <v>99.151653546644198</v>
      </c>
      <c r="W303" s="17">
        <f t="shared" ref="W303" si="2749">W302</f>
        <v>99.15501415656999</v>
      </c>
      <c r="X303" s="17">
        <f t="shared" si="2576"/>
        <v>0</v>
      </c>
      <c r="Y303" s="19">
        <f>ROUND(Regression!$B$17+Regression!$B$18*Games!R303+Regression!$B$19*Games!T303+Regression!$B$20*Games!U303+Regression!$B$21*Games!S303+Regression!$B$22*Games!W303,0)</f>
        <v>109</v>
      </c>
      <c r="Z303" s="19">
        <f t="shared" ref="Z303" si="2750">-Z302</f>
        <v>-2</v>
      </c>
      <c r="AA303" s="19">
        <f t="shared" ref="AA303" si="2751">AA302</f>
        <v>216</v>
      </c>
      <c r="AB303" s="4"/>
      <c r="AC303" s="4"/>
      <c r="AD303" s="4">
        <f t="shared" si="2581"/>
        <v>109</v>
      </c>
    </row>
    <row r="304" spans="1:30" x14ac:dyDescent="0.3">
      <c r="A304" s="11" t="s">
        <v>133</v>
      </c>
      <c r="B304" s="14" t="s">
        <v>54</v>
      </c>
      <c r="C304" s="11" t="str">
        <f>VLOOKUP(B304,'Team Lookup'!A:B,2,FALSE)</f>
        <v>Cleveland Cavaliers</v>
      </c>
      <c r="D304" s="12"/>
      <c r="E304" s="12"/>
      <c r="F304" s="13" t="str">
        <f>B305</f>
        <v>BRK</v>
      </c>
      <c r="G304" s="11" t="str">
        <f t="shared" ref="G304" si="2752">C305</f>
        <v>Brooklyn Nets</v>
      </c>
      <c r="H304" s="32">
        <f>VLOOKUP($C304,'Four Factors - Road'!$B:$O,7,FALSE)/100</f>
        <v>0.52700000000000002</v>
      </c>
      <c r="I304" s="32">
        <f>VLOOKUP($C304,'Four Factors - Road'!$B:$O,8,FALSE)</f>
        <v>0.29799999999999999</v>
      </c>
      <c r="J304" s="32">
        <f>VLOOKUP($C304,'Four Factors - Road'!$B:$O,9,FALSE)/100</f>
        <v>0.14899999999999999</v>
      </c>
      <c r="K304" s="32">
        <f>VLOOKUP($C304,'Four Factors - Road'!$B:$O,10,FALSE)/100</f>
        <v>0.21899999999999997</v>
      </c>
      <c r="L304" s="32">
        <f>VLOOKUP($C304,'Four Factors - Road'!$B:$O,11,FALSE)/100</f>
        <v>0.52900000000000003</v>
      </c>
      <c r="M304" s="32">
        <f>VLOOKUP($C304,'Four Factors - Road'!$B:$O,12,FALSE)</f>
        <v>0.223</v>
      </c>
      <c r="N304" s="32">
        <f>VLOOKUP($C304,'Four Factors - Road'!$B:$O,13,FALSE)/100</f>
        <v>0.14099999999999999</v>
      </c>
      <c r="O304" s="32">
        <f>VLOOKUP($C304,'Four Factors - Road'!$B:$O,14,FALSE)/100</f>
        <v>0.25</v>
      </c>
      <c r="P304" s="21">
        <f>VLOOKUP($C304,'Advanced - Road'!B:T,18,FALSE)</f>
        <v>99.44</v>
      </c>
      <c r="Q304" s="21">
        <f>(P304+'Advanced - Road'!$S$33)/2</f>
        <v>99.150263459335633</v>
      </c>
      <c r="R304" s="32">
        <f t="shared" ref="R304" si="2753">AVERAGE(H304,L305)</f>
        <v>0.51750000000000007</v>
      </c>
      <c r="S304" s="32">
        <f t="shared" ref="S304" si="2754">AVERAGE(I304,M305)</f>
        <v>0.28300000000000003</v>
      </c>
      <c r="T304" s="32">
        <f t="shared" ref="T304" si="2755">AVERAGE(J304,N305)</f>
        <v>0.13900000000000001</v>
      </c>
      <c r="U304" s="32">
        <f t="shared" ref="U304" si="2756">AVERAGE(K304,O305)</f>
        <v>0.23349999999999999</v>
      </c>
      <c r="V304" s="21">
        <f>Q304*Q305/'Advanced - Home'!$S$33</f>
        <v>101.30479208416163</v>
      </c>
      <c r="W304" s="21">
        <f t="shared" ref="W304" si="2757">AVERAGE(V304:V305)</f>
        <v>101.30135872928253</v>
      </c>
      <c r="X304" s="21">
        <f t="shared" si="2576"/>
        <v>0</v>
      </c>
      <c r="Y304" s="23">
        <f>ROUND(Regression!$B$17+Regression!$B$18*Games!R304+Regression!$B$19*Games!T304+Regression!$B$20*Games!U304+Regression!$B$21*Games!S304+Regression!$B$22*Games!W304,0)</f>
        <v>111</v>
      </c>
      <c r="Z304" s="23">
        <f t="shared" ref="Z304" si="2758">Y305-Y304</f>
        <v>-4</v>
      </c>
      <c r="AA304" s="23">
        <f t="shared" ref="AA304" si="2759">Y304+Y305</f>
        <v>218</v>
      </c>
      <c r="AB304" s="22">
        <f t="shared" ref="AB304" si="2760">D304-Z304</f>
        <v>4</v>
      </c>
      <c r="AC304" s="22">
        <f t="shared" ref="AC304" si="2761">AA304-E304</f>
        <v>218</v>
      </c>
      <c r="AD304" s="22">
        <f t="shared" si="2581"/>
        <v>111</v>
      </c>
    </row>
    <row r="305" spans="1:30" x14ac:dyDescent="0.3">
      <c r="A305" s="11" t="s">
        <v>134</v>
      </c>
      <c r="B305" s="14" t="s">
        <v>57</v>
      </c>
      <c r="C305" s="11" t="str">
        <f>VLOOKUP(B305,'Team Lookup'!A:B,2,FALSE)</f>
        <v>Brooklyn Nets</v>
      </c>
      <c r="D305" s="15">
        <f t="shared" ref="D305" si="2762">D304*-1</f>
        <v>0</v>
      </c>
      <c r="E305" s="15">
        <f t="shared" ref="E305" si="2763">E304</f>
        <v>0</v>
      </c>
      <c r="F305" s="11" t="str">
        <f>B304</f>
        <v>CLE</v>
      </c>
      <c r="G305" s="11" t="str">
        <f t="shared" ref="G305" si="2764">C304</f>
        <v>Cleveland Cavaliers</v>
      </c>
      <c r="H305" s="32">
        <f>VLOOKUP($C305,'Four Factors - Home'!$B:$O,7,FALSE)/100</f>
        <v>0.49700000000000005</v>
      </c>
      <c r="I305" s="32">
        <f>VLOOKUP($C305,'Four Factors - Home'!$B:$O,8,FALSE)</f>
        <v>0.27</v>
      </c>
      <c r="J305" s="32">
        <f>VLOOKUP($C305,'Four Factors - Home'!$B:$O,9,FALSE)/100</f>
        <v>0.16699999999999998</v>
      </c>
      <c r="K305" s="32">
        <f>VLOOKUP($C305,'Four Factors - Home'!$B:$O,10,FALSE)/100</f>
        <v>0.20600000000000002</v>
      </c>
      <c r="L305" s="32">
        <f>VLOOKUP($C305,'Four Factors - Home'!$B:$O,11,FALSE)/100</f>
        <v>0.50800000000000001</v>
      </c>
      <c r="M305" s="32">
        <f>VLOOKUP($C305,'Four Factors - Home'!$B:$O,12,FALSE)</f>
        <v>0.26800000000000002</v>
      </c>
      <c r="N305" s="32">
        <f>VLOOKUP($C305,'Four Factors - Home'!$B:$O,13,FALSE)/100</f>
        <v>0.129</v>
      </c>
      <c r="O305" s="32">
        <f>VLOOKUP($C305,'Four Factors - Home'!$B:$O,14,FALSE)/100</f>
        <v>0.248</v>
      </c>
      <c r="P305" s="21">
        <f>VLOOKUP($C305,'Advanced - Home'!B:T,18,FALSE)</f>
        <v>103.15</v>
      </c>
      <c r="Q305" s="21">
        <f>(P305+'Advanced - Home'!$S$33)/2</f>
        <v>101.0019129438717</v>
      </c>
      <c r="R305" s="32">
        <f t="shared" ref="R305" si="2765">AVERAGE(H305,L304)</f>
        <v>0.51300000000000001</v>
      </c>
      <c r="S305" s="32">
        <f t="shared" ref="S305" si="2766">AVERAGE(I305,M304)</f>
        <v>0.2465</v>
      </c>
      <c r="T305" s="32">
        <f t="shared" ref="T305" si="2767">AVERAGE(J305,N304)</f>
        <v>0.15399999999999997</v>
      </c>
      <c r="U305" s="32">
        <f t="shared" ref="U305" si="2768">AVERAGE(K305,O304)</f>
        <v>0.22800000000000001</v>
      </c>
      <c r="V305" s="21">
        <f>Q305*Q304/'Advanced - Road'!$S$33</f>
        <v>101.29792537440342</v>
      </c>
      <c r="W305" s="21">
        <f t="shared" ref="W305" si="2769">W304</f>
        <v>101.30135872928253</v>
      </c>
      <c r="X305" s="21">
        <f t="shared" si="2576"/>
        <v>0</v>
      </c>
      <c r="Y305" s="23">
        <f>ROUND(Regression!$B$17+Regression!$B$18*Games!R305+Regression!$B$19*Games!T305+Regression!$B$20*Games!U305+Regression!$B$21*Games!S305+Regression!$B$22*Games!W305,0)</f>
        <v>107</v>
      </c>
      <c r="Z305" s="23">
        <f t="shared" ref="Z305" si="2770">-Z304</f>
        <v>4</v>
      </c>
      <c r="AA305" s="23">
        <f t="shared" ref="AA305" si="2771">AA304</f>
        <v>218</v>
      </c>
      <c r="AB305" s="22"/>
      <c r="AC305" s="22"/>
      <c r="AD305" s="22">
        <f t="shared" si="2581"/>
        <v>107</v>
      </c>
    </row>
    <row r="306" spans="1:30" x14ac:dyDescent="0.3">
      <c r="A306" t="s">
        <v>133</v>
      </c>
      <c r="B306" s="8" t="s">
        <v>54</v>
      </c>
      <c r="C306" t="str">
        <f>VLOOKUP(B306,'Team Lookup'!A:B,2,FALSE)</f>
        <v>Cleveland Cavaliers</v>
      </c>
      <c r="D306" s="6"/>
      <c r="E306" s="6"/>
      <c r="F306" s="7" t="str">
        <f>B307</f>
        <v>BOS</v>
      </c>
      <c r="G306" t="str">
        <f t="shared" ref="G306" si="2772">C307</f>
        <v>Boston Celtics</v>
      </c>
      <c r="H306" s="31">
        <f>VLOOKUP($C306,'Four Factors - Road'!$B:$O,7,FALSE)/100</f>
        <v>0.52700000000000002</v>
      </c>
      <c r="I306" s="31">
        <f>VLOOKUP($C306,'Four Factors - Road'!$B:$O,8,FALSE)</f>
        <v>0.29799999999999999</v>
      </c>
      <c r="J306" s="31">
        <f>VLOOKUP($C306,'Four Factors - Road'!$B:$O,9,FALSE)/100</f>
        <v>0.14899999999999999</v>
      </c>
      <c r="K306" s="31">
        <f>VLOOKUP($C306,'Four Factors - Road'!$B:$O,10,FALSE)/100</f>
        <v>0.21899999999999997</v>
      </c>
      <c r="L306" s="31">
        <f>VLOOKUP($C306,'Four Factors - Road'!$B:$O,11,FALSE)/100</f>
        <v>0.52900000000000003</v>
      </c>
      <c r="M306" s="31">
        <f>VLOOKUP($C306,'Four Factors - Road'!$B:$O,12,FALSE)</f>
        <v>0.223</v>
      </c>
      <c r="N306" s="31">
        <f>VLOOKUP($C306,'Four Factors - Road'!$B:$O,13,FALSE)/100</f>
        <v>0.14099999999999999</v>
      </c>
      <c r="O306" s="31">
        <f>VLOOKUP($C306,'Four Factors - Road'!$B:$O,14,FALSE)/100</f>
        <v>0.25</v>
      </c>
      <c r="P306" s="17">
        <f>VLOOKUP($C306,'Advanced - Road'!B:T,18,FALSE)</f>
        <v>99.44</v>
      </c>
      <c r="Q306" s="17">
        <f>(P306+'Advanced - Road'!$S$33)/2</f>
        <v>99.150263459335633</v>
      </c>
      <c r="R306" s="31">
        <f t="shared" ref="R306" si="2773">AVERAGE(H306,L307)</f>
        <v>0.51550000000000007</v>
      </c>
      <c r="S306" s="31">
        <f t="shared" ref="S306" si="2774">AVERAGE(I306,M307)</f>
        <v>0.28100000000000003</v>
      </c>
      <c r="T306" s="31">
        <f t="shared" ref="T306" si="2775">AVERAGE(J306,N307)</f>
        <v>0.14299999999999999</v>
      </c>
      <c r="U306" s="31">
        <f t="shared" ref="U306" si="2776">AVERAGE(K306,O307)</f>
        <v>0.23599999999999999</v>
      </c>
      <c r="V306" s="17">
        <f>Q306*Q307/'Advanced - Home'!$S$33</f>
        <v>99.589664227522093</v>
      </c>
      <c r="W306" s="17">
        <f t="shared" ref="W306" si="2777">AVERAGE(V306:V307)</f>
        <v>99.586289000619701</v>
      </c>
      <c r="X306" s="17">
        <f t="shared" si="2576"/>
        <v>0</v>
      </c>
      <c r="Y306" s="19">
        <f>ROUND(Regression!$B$17+Regression!$B$18*Games!R306+Regression!$B$19*Games!T306+Regression!$B$20*Games!U306+Regression!$B$21*Games!S306+Regression!$B$22*Games!W306,0)</f>
        <v>109</v>
      </c>
      <c r="Z306" s="19">
        <f t="shared" ref="Z306" si="2778">Y307-Y306</f>
        <v>1</v>
      </c>
      <c r="AA306" s="19">
        <f t="shared" ref="AA306" si="2779">Y306+Y307</f>
        <v>219</v>
      </c>
      <c r="AB306" s="4">
        <f t="shared" ref="AB306" si="2780">D306-Z306</f>
        <v>-1</v>
      </c>
      <c r="AC306" s="4">
        <f t="shared" ref="AC306" si="2781">AA306-E306</f>
        <v>219</v>
      </c>
      <c r="AD306" s="4">
        <f t="shared" si="2581"/>
        <v>109</v>
      </c>
    </row>
    <row r="307" spans="1:30" x14ac:dyDescent="0.3">
      <c r="A307" t="s">
        <v>134</v>
      </c>
      <c r="B307" s="8" t="s">
        <v>58</v>
      </c>
      <c r="C307" t="str">
        <f>VLOOKUP(B307,'Team Lookup'!A:B,2,FALSE)</f>
        <v>Boston Celtics</v>
      </c>
      <c r="D307" s="9">
        <f t="shared" ref="D307" si="2782">D306*-1</f>
        <v>0</v>
      </c>
      <c r="E307" s="9">
        <f t="shared" ref="E307" si="2783">E306</f>
        <v>0</v>
      </c>
      <c r="F307" t="str">
        <f>B306</f>
        <v>CLE</v>
      </c>
      <c r="G307" t="str">
        <f t="shared" ref="G307" si="2784">C306</f>
        <v>Cleveland Cavaliers</v>
      </c>
      <c r="H307" s="31">
        <f>VLOOKUP($C307,'Four Factors - Home'!$B:$O,7,FALSE)/100</f>
        <v>0.53100000000000003</v>
      </c>
      <c r="I307" s="31">
        <f>VLOOKUP($C307,'Four Factors - Home'!$B:$O,8,FALSE)</f>
        <v>0.26600000000000001</v>
      </c>
      <c r="J307" s="31">
        <f>VLOOKUP($C307,'Four Factors - Home'!$B:$O,9,FALSE)/100</f>
        <v>0.13800000000000001</v>
      </c>
      <c r="K307" s="31">
        <f>VLOOKUP($C307,'Four Factors - Home'!$B:$O,10,FALSE)/100</f>
        <v>0.22500000000000001</v>
      </c>
      <c r="L307" s="31">
        <f>VLOOKUP($C307,'Four Factors - Home'!$B:$O,11,FALSE)/100</f>
        <v>0.504</v>
      </c>
      <c r="M307" s="31">
        <f>VLOOKUP($C307,'Four Factors - Home'!$B:$O,12,FALSE)</f>
        <v>0.26400000000000001</v>
      </c>
      <c r="N307" s="31">
        <f>VLOOKUP($C307,'Four Factors - Home'!$B:$O,13,FALSE)/100</f>
        <v>0.13699999999999998</v>
      </c>
      <c r="O307" s="31">
        <f>VLOOKUP($C307,'Four Factors - Home'!$B:$O,14,FALSE)/100</f>
        <v>0.253</v>
      </c>
      <c r="P307" s="17">
        <f>VLOOKUP($C307,'Advanced - Home'!B:T,18,FALSE)</f>
        <v>99.73</v>
      </c>
      <c r="Q307" s="17">
        <f>(P307+'Advanced - Home'!$S$33)/2</f>
        <v>99.291912943871708</v>
      </c>
      <c r="R307" s="31">
        <f t="shared" ref="R307" si="2785">AVERAGE(H307,L306)</f>
        <v>0.53</v>
      </c>
      <c r="S307" s="31">
        <f t="shared" ref="S307" si="2786">AVERAGE(I307,M306)</f>
        <v>0.2445</v>
      </c>
      <c r="T307" s="31">
        <f t="shared" ref="T307" si="2787">AVERAGE(J307,N306)</f>
        <v>0.13950000000000001</v>
      </c>
      <c r="U307" s="31">
        <f t="shared" ref="U307" si="2788">AVERAGE(K307,O306)</f>
        <v>0.23749999999999999</v>
      </c>
      <c r="V307" s="17">
        <f>Q307*Q306/'Advanced - Road'!$S$33</f>
        <v>99.582913773717294</v>
      </c>
      <c r="W307" s="17">
        <f t="shared" ref="W307" si="2789">W306</f>
        <v>99.586289000619701</v>
      </c>
      <c r="X307" s="17">
        <f t="shared" si="2576"/>
        <v>0</v>
      </c>
      <c r="Y307" s="19">
        <f>ROUND(Regression!$B$17+Regression!$B$18*Games!R307+Regression!$B$19*Games!T307+Regression!$B$20*Games!U307+Regression!$B$21*Games!S307+Regression!$B$22*Games!W307,0)</f>
        <v>110</v>
      </c>
      <c r="Z307" s="19">
        <f t="shared" ref="Z307" si="2790">-Z306</f>
        <v>-1</v>
      </c>
      <c r="AA307" s="19">
        <f t="shared" ref="AA307" si="2791">AA306</f>
        <v>219</v>
      </c>
      <c r="AB307" s="4"/>
      <c r="AC307" s="4"/>
      <c r="AD307" s="4">
        <f t="shared" si="2581"/>
        <v>110</v>
      </c>
    </row>
    <row r="308" spans="1:30" x14ac:dyDescent="0.3">
      <c r="A308" s="11" t="s">
        <v>133</v>
      </c>
      <c r="B308" s="14" t="s">
        <v>54</v>
      </c>
      <c r="C308" s="11" t="str">
        <f>VLOOKUP(B308,'Team Lookup'!A:B,2,FALSE)</f>
        <v>Cleveland Cavaliers</v>
      </c>
      <c r="D308" s="12"/>
      <c r="E308" s="12"/>
      <c r="F308" s="13" t="str">
        <f>B309</f>
        <v>CHO</v>
      </c>
      <c r="G308" s="11" t="str">
        <f t="shared" ref="G308" si="2792">C309</f>
        <v>Charlotte Hornets</v>
      </c>
      <c r="H308" s="32">
        <f>VLOOKUP($C308,'Four Factors - Road'!$B:$O,7,FALSE)/100</f>
        <v>0.52700000000000002</v>
      </c>
      <c r="I308" s="32">
        <f>VLOOKUP($C308,'Four Factors - Road'!$B:$O,8,FALSE)</f>
        <v>0.29799999999999999</v>
      </c>
      <c r="J308" s="32">
        <f>VLOOKUP($C308,'Four Factors - Road'!$B:$O,9,FALSE)/100</f>
        <v>0.14899999999999999</v>
      </c>
      <c r="K308" s="32">
        <f>VLOOKUP($C308,'Four Factors - Road'!$B:$O,10,FALSE)/100</f>
        <v>0.21899999999999997</v>
      </c>
      <c r="L308" s="32">
        <f>VLOOKUP($C308,'Four Factors - Road'!$B:$O,11,FALSE)/100</f>
        <v>0.52900000000000003</v>
      </c>
      <c r="M308" s="32">
        <f>VLOOKUP($C308,'Four Factors - Road'!$B:$O,12,FALSE)</f>
        <v>0.223</v>
      </c>
      <c r="N308" s="32">
        <f>VLOOKUP($C308,'Four Factors - Road'!$B:$O,13,FALSE)/100</f>
        <v>0.14099999999999999</v>
      </c>
      <c r="O308" s="32">
        <f>VLOOKUP($C308,'Four Factors - Road'!$B:$O,14,FALSE)/100</f>
        <v>0.25</v>
      </c>
      <c r="P308" s="21">
        <f>VLOOKUP($C308,'Advanced - Road'!B:T,18,FALSE)</f>
        <v>99.44</v>
      </c>
      <c r="Q308" s="21">
        <f>(P308+'Advanced - Road'!$S$33)/2</f>
        <v>99.150263459335633</v>
      </c>
      <c r="R308" s="32">
        <f t="shared" ref="R308" si="2793">AVERAGE(H308,L309)</f>
        <v>0.51500000000000001</v>
      </c>
      <c r="S308" s="32">
        <f t="shared" ref="S308" si="2794">AVERAGE(I308,M309)</f>
        <v>0.2475</v>
      </c>
      <c r="T308" s="32">
        <f t="shared" ref="T308" si="2795">AVERAGE(J308,N309)</f>
        <v>0.13950000000000001</v>
      </c>
      <c r="U308" s="32">
        <f t="shared" ref="U308" si="2796">AVERAGE(K308,O309)</f>
        <v>0.20749999999999999</v>
      </c>
      <c r="V308" s="21">
        <f>Q308*Q309/'Advanced - Home'!$S$33</f>
        <v>99.238614666221608</v>
      </c>
      <c r="W308" s="21">
        <f t="shared" ref="W308" si="2797">AVERAGE(V308:V309)</f>
        <v>99.235251336858298</v>
      </c>
      <c r="X308" s="21">
        <f t="shared" si="2576"/>
        <v>0</v>
      </c>
      <c r="Y308" s="23">
        <f>ROUND(Regression!$B$17+Regression!$B$18*Games!R308+Regression!$B$19*Games!T308+Regression!$B$20*Games!U308+Regression!$B$21*Games!S308+Regression!$B$22*Games!W308,0)</f>
        <v>106</v>
      </c>
      <c r="Z308" s="23">
        <f t="shared" ref="Z308" si="2798">Y309-Y308</f>
        <v>3</v>
      </c>
      <c r="AA308" s="23">
        <f t="shared" ref="AA308" si="2799">Y308+Y309</f>
        <v>215</v>
      </c>
      <c r="AB308" s="22">
        <f t="shared" ref="AB308" si="2800">D308-Z308</f>
        <v>-3</v>
      </c>
      <c r="AC308" s="22">
        <f t="shared" ref="AC308" si="2801">AA308-E308</f>
        <v>215</v>
      </c>
      <c r="AD308" s="22">
        <f t="shared" si="2581"/>
        <v>106</v>
      </c>
    </row>
    <row r="309" spans="1:30" x14ac:dyDescent="0.3">
      <c r="A309" s="11" t="s">
        <v>134</v>
      </c>
      <c r="B309" s="14" t="s">
        <v>59</v>
      </c>
      <c r="C309" s="11" t="str">
        <f>VLOOKUP(B309,'Team Lookup'!A:B,2,FALSE)</f>
        <v>Charlotte Hornets</v>
      </c>
      <c r="D309" s="15">
        <f t="shared" ref="D309" si="2802">D308*-1</f>
        <v>0</v>
      </c>
      <c r="E309" s="15">
        <f t="shared" ref="E309" si="2803">E308</f>
        <v>0</v>
      </c>
      <c r="F309" s="11" t="str">
        <f>B308</f>
        <v>CLE</v>
      </c>
      <c r="G309" s="11" t="str">
        <f t="shared" ref="G309" si="2804">C308</f>
        <v>Cleveland Cavaliers</v>
      </c>
      <c r="H309" s="32">
        <f>VLOOKUP($C309,'Four Factors - Home'!$B:$O,7,FALSE)/100</f>
        <v>0.499</v>
      </c>
      <c r="I309" s="32">
        <f>VLOOKUP($C309,'Four Factors - Home'!$B:$O,8,FALSE)</f>
        <v>0.307</v>
      </c>
      <c r="J309" s="32">
        <f>VLOOKUP($C309,'Four Factors - Home'!$B:$O,9,FALSE)/100</f>
        <v>0.11900000000000001</v>
      </c>
      <c r="K309" s="32">
        <f>VLOOKUP($C309,'Four Factors - Home'!$B:$O,10,FALSE)/100</f>
        <v>0.20499999999999999</v>
      </c>
      <c r="L309" s="32">
        <f>VLOOKUP($C309,'Four Factors - Home'!$B:$O,11,FALSE)/100</f>
        <v>0.503</v>
      </c>
      <c r="M309" s="32">
        <f>VLOOKUP($C309,'Four Factors - Home'!$B:$O,12,FALSE)</f>
        <v>0.19700000000000001</v>
      </c>
      <c r="N309" s="32">
        <f>VLOOKUP($C309,'Four Factors - Home'!$B:$O,13,FALSE)/100</f>
        <v>0.13</v>
      </c>
      <c r="O309" s="32">
        <f>VLOOKUP($C309,'Four Factors - Home'!$B:$O,14,FALSE)/100</f>
        <v>0.19600000000000001</v>
      </c>
      <c r="P309" s="21">
        <f>VLOOKUP($C309,'Advanced - Home'!B:T,18,FALSE)</f>
        <v>99.03</v>
      </c>
      <c r="Q309" s="21">
        <f>(P309+'Advanced - Home'!$S$33)/2</f>
        <v>98.941912943871699</v>
      </c>
      <c r="R309" s="32">
        <f t="shared" ref="R309" si="2805">AVERAGE(H309,L308)</f>
        <v>0.51400000000000001</v>
      </c>
      <c r="S309" s="32">
        <f t="shared" ref="S309" si="2806">AVERAGE(I309,M308)</f>
        <v>0.26500000000000001</v>
      </c>
      <c r="T309" s="32">
        <f t="shared" ref="T309" si="2807">AVERAGE(J309,N308)</f>
        <v>0.13</v>
      </c>
      <c r="U309" s="32">
        <f t="shared" ref="U309" si="2808">AVERAGE(K309,O308)</f>
        <v>0.22749999999999998</v>
      </c>
      <c r="V309" s="21">
        <f>Q309*Q308/'Advanced - Road'!$S$33</f>
        <v>99.231888007494987</v>
      </c>
      <c r="W309" s="21">
        <f t="shared" ref="W309" si="2809">W308</f>
        <v>99.235251336858298</v>
      </c>
      <c r="X309" s="21">
        <f t="shared" si="2576"/>
        <v>0</v>
      </c>
      <c r="Y309" s="23">
        <f>ROUND(Regression!$B$17+Regression!$B$18*Games!R309+Regression!$B$19*Games!T309+Regression!$B$20*Games!U309+Regression!$B$21*Games!S309+Regression!$B$22*Games!W309,0)</f>
        <v>109</v>
      </c>
      <c r="Z309" s="23">
        <f t="shared" ref="Z309" si="2810">-Z308</f>
        <v>-3</v>
      </c>
      <c r="AA309" s="23">
        <f t="shared" ref="AA309" si="2811">AA308</f>
        <v>215</v>
      </c>
      <c r="AB309" s="22"/>
      <c r="AC309" s="22"/>
      <c r="AD309" s="22">
        <f t="shared" si="2581"/>
        <v>109</v>
      </c>
    </row>
    <row r="310" spans="1:30" x14ac:dyDescent="0.3">
      <c r="A310" t="s">
        <v>133</v>
      </c>
      <c r="B310" s="5" t="s">
        <v>54</v>
      </c>
      <c r="C310" t="str">
        <f>VLOOKUP(B310,'Team Lookup'!A:B,2,FALSE)</f>
        <v>Cleveland Cavaliers</v>
      </c>
      <c r="D310" s="6"/>
      <c r="E310" s="6"/>
      <c r="F310" s="7" t="str">
        <f>B311</f>
        <v>CHI</v>
      </c>
      <c r="G310" t="str">
        <f t="shared" ref="G310" si="2812">C311</f>
        <v>Chicago Bulls</v>
      </c>
      <c r="H310" s="31">
        <f>VLOOKUP($C310,'Four Factors - Road'!$B:$O,7,FALSE)/100</f>
        <v>0.52700000000000002</v>
      </c>
      <c r="I310" s="31">
        <f>VLOOKUP($C310,'Four Factors - Road'!$B:$O,8,FALSE)</f>
        <v>0.29799999999999999</v>
      </c>
      <c r="J310" s="31">
        <f>VLOOKUP($C310,'Four Factors - Road'!$B:$O,9,FALSE)/100</f>
        <v>0.14899999999999999</v>
      </c>
      <c r="K310" s="31">
        <f>VLOOKUP($C310,'Four Factors - Road'!$B:$O,10,FALSE)/100</f>
        <v>0.21899999999999997</v>
      </c>
      <c r="L310" s="31">
        <f>VLOOKUP($C310,'Four Factors - Road'!$B:$O,11,FALSE)/100</f>
        <v>0.52900000000000003</v>
      </c>
      <c r="M310" s="31">
        <f>VLOOKUP($C310,'Four Factors - Road'!$B:$O,12,FALSE)</f>
        <v>0.223</v>
      </c>
      <c r="N310" s="31">
        <f>VLOOKUP($C310,'Four Factors - Road'!$B:$O,13,FALSE)/100</f>
        <v>0.14099999999999999</v>
      </c>
      <c r="O310" s="31">
        <f>VLOOKUP($C310,'Four Factors - Road'!$B:$O,14,FALSE)/100</f>
        <v>0.25</v>
      </c>
      <c r="P310" s="17">
        <f>VLOOKUP($C310,'Advanced - Road'!B:T,18,FALSE)</f>
        <v>99.44</v>
      </c>
      <c r="Q310" s="17">
        <f>(P310+'Advanced - Road'!$S$33)/2</f>
        <v>99.150263459335633</v>
      </c>
      <c r="R310" s="31">
        <f t="shared" ref="R310" si="2813">AVERAGE(H310,L311)</f>
        <v>0.52200000000000002</v>
      </c>
      <c r="S310" s="31">
        <f t="shared" ref="S310" si="2814">AVERAGE(I310,M311)</f>
        <v>0.25950000000000001</v>
      </c>
      <c r="T310" s="31">
        <f t="shared" ref="T310" si="2815">AVERAGE(J310,N311)</f>
        <v>0.14200000000000002</v>
      </c>
      <c r="U310" s="31">
        <f t="shared" ref="U310" si="2816">AVERAGE(K310,O311)</f>
        <v>0.21149999999999997</v>
      </c>
      <c r="V310" s="17">
        <f>Q310*Q311/'Advanced - Home'!$S$33</f>
        <v>98.401110712833287</v>
      </c>
      <c r="W310" s="17">
        <f t="shared" ref="W310" si="2817">AVERAGE(V310:V311)</f>
        <v>98.397775767598958</v>
      </c>
      <c r="X310" s="17">
        <f t="shared" si="2576"/>
        <v>0</v>
      </c>
      <c r="Y310" s="19">
        <f>ROUND(Regression!$B$17+Regression!$B$18*Games!R310+Regression!$B$19*Games!T310+Regression!$B$20*Games!U310+Regression!$B$21*Games!S310+Regression!$B$22*Games!W310,0)</f>
        <v>107</v>
      </c>
      <c r="Z310" s="19">
        <f t="shared" ref="Z310" si="2818">Y311-Y310</f>
        <v>1</v>
      </c>
      <c r="AA310" s="19">
        <f t="shared" ref="AA310" si="2819">Y310+Y311</f>
        <v>215</v>
      </c>
      <c r="AB310" s="4">
        <f t="shared" ref="AB310" si="2820">D310-Z310</f>
        <v>-1</v>
      </c>
      <c r="AC310" s="4">
        <f t="shared" ref="AC310" si="2821">AA310-E310</f>
        <v>215</v>
      </c>
      <c r="AD310" s="4">
        <f t="shared" si="2581"/>
        <v>107</v>
      </c>
    </row>
    <row r="311" spans="1:30" x14ac:dyDescent="0.3">
      <c r="A311" t="s">
        <v>134</v>
      </c>
      <c r="B311" s="8" t="s">
        <v>60</v>
      </c>
      <c r="C311" t="str">
        <f>VLOOKUP(B311,'Team Lookup'!A:B,2,FALSE)</f>
        <v>Chicago Bulls</v>
      </c>
      <c r="D311" s="9">
        <f t="shared" ref="D311" si="2822">D310*-1</f>
        <v>0</v>
      </c>
      <c r="E311" s="9">
        <f t="shared" ref="E311" si="2823">E310</f>
        <v>0</v>
      </c>
      <c r="F311" t="str">
        <f>B310</f>
        <v>CLE</v>
      </c>
      <c r="G311" t="str">
        <f t="shared" ref="G311" si="2824">C310</f>
        <v>Cleveland Cavaliers</v>
      </c>
      <c r="H311" s="31">
        <f>VLOOKUP($C311,'Four Factors - Home'!$B:$O,7,FALSE)/100</f>
        <v>0.47100000000000003</v>
      </c>
      <c r="I311" s="31">
        <f>VLOOKUP($C311,'Four Factors - Home'!$B:$O,8,FALSE)</f>
        <v>0.29599999999999999</v>
      </c>
      <c r="J311" s="31">
        <f>VLOOKUP($C311,'Four Factors - Home'!$B:$O,9,FALSE)/100</f>
        <v>0.129</v>
      </c>
      <c r="K311" s="31">
        <f>VLOOKUP($C311,'Four Factors - Home'!$B:$O,10,FALSE)/100</f>
        <v>0.30199999999999999</v>
      </c>
      <c r="L311" s="31">
        <f>VLOOKUP($C311,'Four Factors - Home'!$B:$O,11,FALSE)/100</f>
        <v>0.51700000000000002</v>
      </c>
      <c r="M311" s="31">
        <f>VLOOKUP($C311,'Four Factors - Home'!$B:$O,12,FALSE)</f>
        <v>0.221</v>
      </c>
      <c r="N311" s="31">
        <f>VLOOKUP($C311,'Four Factors - Home'!$B:$O,13,FALSE)/100</f>
        <v>0.13500000000000001</v>
      </c>
      <c r="O311" s="31">
        <f>VLOOKUP($C311,'Four Factors - Home'!$B:$O,14,FALSE)/100</f>
        <v>0.20399999999999999</v>
      </c>
      <c r="P311" s="17">
        <f>VLOOKUP($C311,'Advanced - Home'!B:T,18,FALSE)</f>
        <v>97.36</v>
      </c>
      <c r="Q311" s="17">
        <f>(P311+'Advanced - Home'!$S$33)/2</f>
        <v>98.106912943871706</v>
      </c>
      <c r="R311" s="31">
        <f t="shared" ref="R311" si="2825">AVERAGE(H311,L310)</f>
        <v>0.5</v>
      </c>
      <c r="S311" s="31">
        <f t="shared" ref="S311" si="2826">AVERAGE(I311,M310)</f>
        <v>0.25950000000000001</v>
      </c>
      <c r="T311" s="31">
        <f t="shared" ref="T311" si="2827">AVERAGE(J311,N310)</f>
        <v>0.13500000000000001</v>
      </c>
      <c r="U311" s="31">
        <f t="shared" ref="U311" si="2828">AVERAGE(K311,O310)</f>
        <v>0.27600000000000002</v>
      </c>
      <c r="V311" s="17">
        <f>Q311*Q310/'Advanced - Road'!$S$33</f>
        <v>98.394440822364629</v>
      </c>
      <c r="W311" s="17">
        <f t="shared" ref="W311" si="2829">W310</f>
        <v>98.397775767598958</v>
      </c>
      <c r="X311" s="17">
        <f t="shared" si="2576"/>
        <v>0</v>
      </c>
      <c r="Y311" s="19">
        <f>ROUND(Regression!$B$17+Regression!$B$18*Games!R311+Regression!$B$19*Games!T311+Regression!$B$20*Games!U311+Regression!$B$21*Games!S311+Regression!$B$22*Games!W311,0)</f>
        <v>108</v>
      </c>
      <c r="Z311" s="19">
        <f t="shared" ref="Z311" si="2830">-Z310</f>
        <v>-1</v>
      </c>
      <c r="AA311" s="19">
        <f t="shared" ref="AA311" si="2831">AA310</f>
        <v>215</v>
      </c>
      <c r="AB311" s="4"/>
      <c r="AC311" s="4"/>
      <c r="AD311" s="4">
        <f t="shared" si="2581"/>
        <v>108</v>
      </c>
    </row>
    <row r="312" spans="1:30" x14ac:dyDescent="0.3">
      <c r="A312" s="11" t="s">
        <v>133</v>
      </c>
      <c r="B312" s="10" t="s">
        <v>54</v>
      </c>
      <c r="C312" s="11" t="str">
        <f>VLOOKUP(B312,'Team Lookup'!A:B,2,FALSE)</f>
        <v>Cleveland Cavaliers</v>
      </c>
      <c r="D312" s="12"/>
      <c r="E312" s="12"/>
      <c r="F312" s="13" t="str">
        <f>B313</f>
        <v>CLE</v>
      </c>
      <c r="G312" s="11" t="str">
        <f t="shared" ref="G312" si="2832">C313</f>
        <v>Cleveland Cavaliers</v>
      </c>
      <c r="H312" s="32">
        <f>VLOOKUP($C312,'Four Factors - Road'!$B:$O,7,FALSE)/100</f>
        <v>0.52700000000000002</v>
      </c>
      <c r="I312" s="32">
        <f>VLOOKUP($C312,'Four Factors - Road'!$B:$O,8,FALSE)</f>
        <v>0.29799999999999999</v>
      </c>
      <c r="J312" s="32">
        <f>VLOOKUP($C312,'Four Factors - Road'!$B:$O,9,FALSE)/100</f>
        <v>0.14899999999999999</v>
      </c>
      <c r="K312" s="32">
        <f>VLOOKUP($C312,'Four Factors - Road'!$B:$O,10,FALSE)/100</f>
        <v>0.21899999999999997</v>
      </c>
      <c r="L312" s="32">
        <f>VLOOKUP($C312,'Four Factors - Road'!$B:$O,11,FALSE)/100</f>
        <v>0.52900000000000003</v>
      </c>
      <c r="M312" s="32">
        <f>VLOOKUP($C312,'Four Factors - Road'!$B:$O,12,FALSE)</f>
        <v>0.223</v>
      </c>
      <c r="N312" s="32">
        <f>VLOOKUP($C312,'Four Factors - Road'!$B:$O,13,FALSE)/100</f>
        <v>0.14099999999999999</v>
      </c>
      <c r="O312" s="32">
        <f>VLOOKUP($C312,'Four Factors - Road'!$B:$O,14,FALSE)/100</f>
        <v>0.25</v>
      </c>
      <c r="P312" s="21">
        <f>VLOOKUP($C312,'Advanced - Road'!B:T,18,FALSE)</f>
        <v>99.44</v>
      </c>
      <c r="Q312" s="21">
        <f>(P312+'Advanced - Road'!$S$33)/2</f>
        <v>99.150263459335633</v>
      </c>
      <c r="R312" s="32">
        <f t="shared" ref="R312" si="2833">AVERAGE(H312,L313)</f>
        <v>0.51350000000000007</v>
      </c>
      <c r="S312" s="32">
        <f t="shared" ref="S312" si="2834">AVERAGE(I312,M313)</f>
        <v>0.25650000000000001</v>
      </c>
      <c r="T312" s="32">
        <f t="shared" ref="T312" si="2835">AVERAGE(J312,N313)</f>
        <v>0.13850000000000001</v>
      </c>
      <c r="U312" s="32">
        <f t="shared" ref="U312" si="2836">AVERAGE(K312,O313)</f>
        <v>0.22999999999999998</v>
      </c>
      <c r="V312" s="21">
        <f>Q312*Q313/'Advanced - Home'!$S$33</f>
        <v>99.178434741427225</v>
      </c>
      <c r="W312" s="21">
        <f t="shared" ref="W312" si="2837">AVERAGE(V312:V313)</f>
        <v>99.175073451642049</v>
      </c>
      <c r="X312" s="21">
        <f t="shared" si="2576"/>
        <v>0</v>
      </c>
      <c r="Y312" s="23">
        <f>ROUND(Regression!$B$17+Regression!$B$18*Games!R312+Regression!$B$19*Games!T312+Regression!$B$20*Games!U312+Regression!$B$21*Games!S312+Regression!$B$22*Games!W312,0)</f>
        <v>108</v>
      </c>
      <c r="Z312" s="23">
        <f t="shared" ref="Z312" si="2838">Y313-Y312</f>
        <v>5</v>
      </c>
      <c r="AA312" s="23">
        <f t="shared" ref="AA312" si="2839">Y312+Y313</f>
        <v>221</v>
      </c>
      <c r="AB312" s="22">
        <f t="shared" ref="AB312" si="2840">D312-Z312</f>
        <v>-5</v>
      </c>
      <c r="AC312" s="22">
        <f t="shared" ref="AC312" si="2841">AA312-E312</f>
        <v>221</v>
      </c>
      <c r="AD312" s="22">
        <f t="shared" si="2581"/>
        <v>108</v>
      </c>
    </row>
    <row r="313" spans="1:30" x14ac:dyDescent="0.3">
      <c r="A313" s="11" t="s">
        <v>134</v>
      </c>
      <c r="B313" s="14" t="s">
        <v>54</v>
      </c>
      <c r="C313" s="11" t="str">
        <f>VLOOKUP(B313,'Team Lookup'!A:B,2,FALSE)</f>
        <v>Cleveland Cavaliers</v>
      </c>
      <c r="D313" s="15">
        <f t="shared" ref="D313" si="2842">D312*-1</f>
        <v>0</v>
      </c>
      <c r="E313" s="15">
        <f t="shared" ref="E313" si="2843">E312</f>
        <v>0</v>
      </c>
      <c r="F313" s="11" t="str">
        <f>B312</f>
        <v>CLE</v>
      </c>
      <c r="G313" s="11" t="str">
        <f t="shared" ref="G313" si="2844">C312</f>
        <v>Cleveland Cavaliers</v>
      </c>
      <c r="H313" s="32">
        <f>VLOOKUP($C313,'Four Factors - Home'!$B:$O,7,FALSE)/100</f>
        <v>0.55700000000000005</v>
      </c>
      <c r="I313" s="32">
        <f>VLOOKUP($C313,'Four Factors - Home'!$B:$O,8,FALSE)</f>
        <v>0.27700000000000002</v>
      </c>
      <c r="J313" s="32">
        <f>VLOOKUP($C313,'Four Factors - Home'!$B:$O,9,FALSE)/100</f>
        <v>0.129</v>
      </c>
      <c r="K313" s="32">
        <f>VLOOKUP($C313,'Four Factors - Home'!$B:$O,10,FALSE)/100</f>
        <v>0.23899999999999999</v>
      </c>
      <c r="L313" s="32">
        <f>VLOOKUP($C313,'Four Factors - Home'!$B:$O,11,FALSE)/100</f>
        <v>0.5</v>
      </c>
      <c r="M313" s="32">
        <f>VLOOKUP($C313,'Four Factors - Home'!$B:$O,12,FALSE)</f>
        <v>0.215</v>
      </c>
      <c r="N313" s="32">
        <f>VLOOKUP($C313,'Four Factors - Home'!$B:$O,13,FALSE)/100</f>
        <v>0.128</v>
      </c>
      <c r="O313" s="32">
        <f>VLOOKUP($C313,'Four Factors - Home'!$B:$O,14,FALSE)/100</f>
        <v>0.24100000000000002</v>
      </c>
      <c r="P313" s="21">
        <f>VLOOKUP($C313,'Advanced - Home'!B:T,18,FALSE)</f>
        <v>98.91</v>
      </c>
      <c r="Q313" s="21">
        <f>(P313+'Advanced - Home'!$S$33)/2</f>
        <v>98.881912943871697</v>
      </c>
      <c r="R313" s="32">
        <f t="shared" ref="R313" si="2845">AVERAGE(H313,L312)</f>
        <v>0.54300000000000004</v>
      </c>
      <c r="S313" s="32">
        <f t="shared" ref="S313" si="2846">AVERAGE(I313,M312)</f>
        <v>0.25</v>
      </c>
      <c r="T313" s="32">
        <f t="shared" ref="T313" si="2847">AVERAGE(J313,N312)</f>
        <v>0.13500000000000001</v>
      </c>
      <c r="U313" s="32">
        <f t="shared" ref="U313" si="2848">AVERAGE(K313,O312)</f>
        <v>0.2445</v>
      </c>
      <c r="V313" s="21">
        <f>Q313*Q312/'Advanced - Road'!$S$33</f>
        <v>99.171712161856874</v>
      </c>
      <c r="W313" s="21">
        <f t="shared" ref="W313" si="2849">W312</f>
        <v>99.175073451642049</v>
      </c>
      <c r="X313" s="21">
        <f t="shared" si="2576"/>
        <v>0</v>
      </c>
      <c r="Y313" s="23">
        <f>ROUND(Regression!$B$17+Regression!$B$18*Games!R313+Regression!$B$19*Games!T313+Regression!$B$20*Games!U313+Regression!$B$21*Games!S313+Regression!$B$22*Games!W313,0)</f>
        <v>113</v>
      </c>
      <c r="Z313" s="23">
        <f t="shared" ref="Z313" si="2850">-Z312</f>
        <v>-5</v>
      </c>
      <c r="AA313" s="23">
        <f t="shared" ref="AA313" si="2851">AA312</f>
        <v>221</v>
      </c>
      <c r="AB313" s="22"/>
      <c r="AC313" s="22"/>
      <c r="AD313" s="22">
        <f t="shared" si="2581"/>
        <v>113</v>
      </c>
    </row>
    <row r="314" spans="1:30" x14ac:dyDescent="0.3">
      <c r="A314" t="s">
        <v>133</v>
      </c>
      <c r="B314" s="5" t="s">
        <v>54</v>
      </c>
      <c r="C314" t="str">
        <f>VLOOKUP(B314,'Team Lookup'!A:B,2,FALSE)</f>
        <v>Cleveland Cavaliers</v>
      </c>
      <c r="D314" s="6"/>
      <c r="E314" s="6"/>
      <c r="F314" s="7" t="str">
        <f>B315</f>
        <v>DAL</v>
      </c>
      <c r="G314" t="str">
        <f t="shared" ref="G314" si="2852">C315</f>
        <v>Dallas Mavericks</v>
      </c>
      <c r="H314" s="31">
        <f>VLOOKUP($C314,'Four Factors - Road'!$B:$O,7,FALSE)/100</f>
        <v>0.52700000000000002</v>
      </c>
      <c r="I314" s="31">
        <f>VLOOKUP($C314,'Four Factors - Road'!$B:$O,8,FALSE)</f>
        <v>0.29799999999999999</v>
      </c>
      <c r="J314" s="31">
        <f>VLOOKUP($C314,'Four Factors - Road'!$B:$O,9,FALSE)/100</f>
        <v>0.14899999999999999</v>
      </c>
      <c r="K314" s="31">
        <f>VLOOKUP($C314,'Four Factors - Road'!$B:$O,10,FALSE)/100</f>
        <v>0.21899999999999997</v>
      </c>
      <c r="L314" s="31">
        <f>VLOOKUP($C314,'Four Factors - Road'!$B:$O,11,FALSE)/100</f>
        <v>0.52900000000000003</v>
      </c>
      <c r="M314" s="31">
        <f>VLOOKUP($C314,'Four Factors - Road'!$B:$O,12,FALSE)</f>
        <v>0.223</v>
      </c>
      <c r="N314" s="31">
        <f>VLOOKUP($C314,'Four Factors - Road'!$B:$O,13,FALSE)/100</f>
        <v>0.14099999999999999</v>
      </c>
      <c r="O314" s="31">
        <f>VLOOKUP($C314,'Four Factors - Road'!$B:$O,14,FALSE)/100</f>
        <v>0.25</v>
      </c>
      <c r="P314" s="17">
        <f>VLOOKUP($C314,'Advanced - Road'!B:T,18,FALSE)</f>
        <v>99.44</v>
      </c>
      <c r="Q314" s="17">
        <f>(P314+'Advanced - Road'!$S$33)/2</f>
        <v>99.150263459335633</v>
      </c>
      <c r="R314" s="31">
        <f t="shared" ref="R314" si="2853">AVERAGE(H314,L315)</f>
        <v>0.51649999999999996</v>
      </c>
      <c r="S314" s="31">
        <f t="shared" ref="S314" si="2854">AVERAGE(I314,M315)</f>
        <v>0.28800000000000003</v>
      </c>
      <c r="T314" s="31">
        <f t="shared" ref="T314" si="2855">AVERAGE(J314,N315)</f>
        <v>0.156</v>
      </c>
      <c r="U314" s="31">
        <f t="shared" ref="U314" si="2856">AVERAGE(K314,O315)</f>
        <v>0.22249999999999998</v>
      </c>
      <c r="V314" s="17">
        <f>Q314*Q315/'Advanced - Home'!$S$33</f>
        <v>96.55559301913928</v>
      </c>
      <c r="W314" s="17">
        <f t="shared" ref="W314" si="2857">AVERAGE(V314:V315)</f>
        <v>96.552320620967606</v>
      </c>
      <c r="X314" s="17">
        <f t="shared" si="2576"/>
        <v>0</v>
      </c>
      <c r="Y314" s="19">
        <f>ROUND(Regression!$B$17+Regression!$B$18*Games!R314+Regression!$B$19*Games!T314+Regression!$B$20*Games!U314+Regression!$B$21*Games!S314+Regression!$B$22*Games!W314,0)</f>
        <v>104</v>
      </c>
      <c r="Z314" s="19">
        <f t="shared" ref="Z314" si="2858">Y315-Y314</f>
        <v>1</v>
      </c>
      <c r="AA314" s="19">
        <f t="shared" ref="AA314" si="2859">Y314+Y315</f>
        <v>209</v>
      </c>
      <c r="AB314" s="4">
        <f t="shared" ref="AB314" si="2860">D314-Z314</f>
        <v>-1</v>
      </c>
      <c r="AC314" s="4">
        <f t="shared" ref="AC314" si="2861">AA314-E314</f>
        <v>209</v>
      </c>
      <c r="AD314" s="4">
        <f t="shared" si="2581"/>
        <v>104</v>
      </c>
    </row>
    <row r="315" spans="1:30" x14ac:dyDescent="0.3">
      <c r="A315" t="s">
        <v>134</v>
      </c>
      <c r="B315" s="8" t="s">
        <v>61</v>
      </c>
      <c r="C315" t="str">
        <f>VLOOKUP(B315,'Team Lookup'!A:B,2,FALSE)</f>
        <v>Dallas Mavericks</v>
      </c>
      <c r="D315" s="9">
        <f t="shared" ref="D315" si="2862">D314*-1</f>
        <v>0</v>
      </c>
      <c r="E315" s="9">
        <f t="shared" ref="E315" si="2863">E314</f>
        <v>0</v>
      </c>
      <c r="F315" t="str">
        <f>B314</f>
        <v>CLE</v>
      </c>
      <c r="G315" t="str">
        <f t="shared" ref="G315" si="2864">C314</f>
        <v>Cleveland Cavaliers</v>
      </c>
      <c r="H315" s="31">
        <f>VLOOKUP($C315,'Four Factors - Home'!$B:$O,7,FALSE)/100</f>
        <v>0.51400000000000001</v>
      </c>
      <c r="I315" s="31">
        <f>VLOOKUP($C315,'Four Factors - Home'!$B:$O,8,FALSE)</f>
        <v>0.24299999999999999</v>
      </c>
      <c r="J315" s="31">
        <f>VLOOKUP($C315,'Four Factors - Home'!$B:$O,9,FALSE)/100</f>
        <v>0.129</v>
      </c>
      <c r="K315" s="31">
        <f>VLOOKUP($C315,'Four Factors - Home'!$B:$O,10,FALSE)/100</f>
        <v>0.188</v>
      </c>
      <c r="L315" s="31">
        <f>VLOOKUP($C315,'Four Factors - Home'!$B:$O,11,FALSE)/100</f>
        <v>0.50600000000000001</v>
      </c>
      <c r="M315" s="31">
        <f>VLOOKUP($C315,'Four Factors - Home'!$B:$O,12,FALSE)</f>
        <v>0.27800000000000002</v>
      </c>
      <c r="N315" s="31">
        <f>VLOOKUP($C315,'Four Factors - Home'!$B:$O,13,FALSE)/100</f>
        <v>0.16300000000000001</v>
      </c>
      <c r="O315" s="31">
        <f>VLOOKUP($C315,'Four Factors - Home'!$B:$O,14,FALSE)/100</f>
        <v>0.22600000000000001</v>
      </c>
      <c r="P315" s="17">
        <f>VLOOKUP($C315,'Advanced - Home'!B:T,18,FALSE)</f>
        <v>93.68</v>
      </c>
      <c r="Q315" s="17">
        <f>(P315+'Advanced - Home'!$S$33)/2</f>
        <v>96.266912943871716</v>
      </c>
      <c r="R315" s="31">
        <f t="shared" ref="R315" si="2865">AVERAGE(H315,L314)</f>
        <v>0.52150000000000007</v>
      </c>
      <c r="S315" s="31">
        <f t="shared" ref="S315" si="2866">AVERAGE(I315,M314)</f>
        <v>0.23299999999999998</v>
      </c>
      <c r="T315" s="31">
        <f t="shared" ref="T315" si="2867">AVERAGE(J315,N314)</f>
        <v>0.13500000000000001</v>
      </c>
      <c r="U315" s="31">
        <f t="shared" ref="U315" si="2868">AVERAGE(K315,O314)</f>
        <v>0.219</v>
      </c>
      <c r="V315" s="17">
        <f>Q315*Q314/'Advanced - Road'!$S$33</f>
        <v>96.549048222795946</v>
      </c>
      <c r="W315" s="17">
        <f t="shared" ref="W315" si="2869">W314</f>
        <v>96.552320620967606</v>
      </c>
      <c r="X315" s="17">
        <f t="shared" si="2576"/>
        <v>0</v>
      </c>
      <c r="Y315" s="19">
        <f>ROUND(Regression!$B$17+Regression!$B$18*Games!R315+Regression!$B$19*Games!T315+Regression!$B$20*Games!U315+Regression!$B$21*Games!S315+Regression!$B$22*Games!W315,0)</f>
        <v>105</v>
      </c>
      <c r="Z315" s="19">
        <f t="shared" ref="Z315" si="2870">-Z314</f>
        <v>-1</v>
      </c>
      <c r="AA315" s="19">
        <f t="shared" ref="AA315" si="2871">AA314</f>
        <v>209</v>
      </c>
      <c r="AB315" s="4"/>
      <c r="AC315" s="4"/>
      <c r="AD315" s="4">
        <f t="shared" si="2581"/>
        <v>105</v>
      </c>
    </row>
    <row r="316" spans="1:30" x14ac:dyDescent="0.3">
      <c r="A316" s="11" t="s">
        <v>133</v>
      </c>
      <c r="B316" s="10" t="s">
        <v>54</v>
      </c>
      <c r="C316" s="11" t="str">
        <f>VLOOKUP(B316,'Team Lookup'!A:B,2,FALSE)</f>
        <v>Cleveland Cavaliers</v>
      </c>
      <c r="D316" s="12"/>
      <c r="E316" s="12"/>
      <c r="F316" s="13" t="str">
        <f>B317</f>
        <v>DEN</v>
      </c>
      <c r="G316" s="11" t="str">
        <f t="shared" ref="G316" si="2872">C317</f>
        <v>Denver Nuggets</v>
      </c>
      <c r="H316" s="32">
        <f>VLOOKUP($C316,'Four Factors - Road'!$B:$O,7,FALSE)/100</f>
        <v>0.52700000000000002</v>
      </c>
      <c r="I316" s="32">
        <f>VLOOKUP($C316,'Four Factors - Road'!$B:$O,8,FALSE)</f>
        <v>0.29799999999999999</v>
      </c>
      <c r="J316" s="32">
        <f>VLOOKUP($C316,'Four Factors - Road'!$B:$O,9,FALSE)/100</f>
        <v>0.14899999999999999</v>
      </c>
      <c r="K316" s="32">
        <f>VLOOKUP($C316,'Four Factors - Road'!$B:$O,10,FALSE)/100</f>
        <v>0.21899999999999997</v>
      </c>
      <c r="L316" s="32">
        <f>VLOOKUP($C316,'Four Factors - Road'!$B:$O,11,FALSE)/100</f>
        <v>0.52900000000000003</v>
      </c>
      <c r="M316" s="32">
        <f>VLOOKUP($C316,'Four Factors - Road'!$B:$O,12,FALSE)</f>
        <v>0.223</v>
      </c>
      <c r="N316" s="32">
        <f>VLOOKUP($C316,'Four Factors - Road'!$B:$O,13,FALSE)/100</f>
        <v>0.14099999999999999</v>
      </c>
      <c r="O316" s="32">
        <f>VLOOKUP($C316,'Four Factors - Road'!$B:$O,14,FALSE)/100</f>
        <v>0.25</v>
      </c>
      <c r="P316" s="21">
        <f>VLOOKUP($C316,'Advanced - Road'!B:T,18,FALSE)</f>
        <v>99.44</v>
      </c>
      <c r="Q316" s="21">
        <f>(P316+'Advanced - Road'!$S$33)/2</f>
        <v>99.150263459335633</v>
      </c>
      <c r="R316" s="32">
        <f t="shared" ref="R316" si="2873">AVERAGE(H316,L317)</f>
        <v>0.53</v>
      </c>
      <c r="S316" s="32">
        <f t="shared" ref="S316" si="2874">AVERAGE(I316,M317)</f>
        <v>0.27649999999999997</v>
      </c>
      <c r="T316" s="32">
        <f t="shared" ref="T316" si="2875">AVERAGE(J316,N317)</f>
        <v>0.13100000000000001</v>
      </c>
      <c r="U316" s="32">
        <f t="shared" ref="U316" si="2876">AVERAGE(K316,O317)</f>
        <v>0.21099999999999999</v>
      </c>
      <c r="V316" s="21">
        <f>Q316*Q317/'Advanced - Home'!$S$33</f>
        <v>99.970803751219776</v>
      </c>
      <c r="W316" s="21">
        <f t="shared" ref="W316" si="2877">AVERAGE(V316:V317)</f>
        <v>99.967415606989221</v>
      </c>
      <c r="X316" s="21">
        <f t="shared" si="2576"/>
        <v>0</v>
      </c>
      <c r="Y316" s="23">
        <f>ROUND(Regression!$B$17+Regression!$B$18*Games!R316+Regression!$B$19*Games!T316+Regression!$B$20*Games!U316+Regression!$B$21*Games!S316+Regression!$B$22*Games!W316,0)</f>
        <v>111</v>
      </c>
      <c r="Z316" s="23">
        <f t="shared" ref="Z316" si="2878">Y317-Y316</f>
        <v>2</v>
      </c>
      <c r="AA316" s="23">
        <f t="shared" ref="AA316" si="2879">Y316+Y317</f>
        <v>224</v>
      </c>
      <c r="AB316" s="22">
        <f t="shared" ref="AB316" si="2880">D316-Z316</f>
        <v>-2</v>
      </c>
      <c r="AC316" s="22">
        <f t="shared" ref="AC316" si="2881">AA316-E316</f>
        <v>224</v>
      </c>
      <c r="AD316" s="22">
        <f t="shared" si="2581"/>
        <v>111</v>
      </c>
    </row>
    <row r="317" spans="1:30" x14ac:dyDescent="0.3">
      <c r="A317" s="11" t="s">
        <v>134</v>
      </c>
      <c r="B317" s="14" t="s">
        <v>62</v>
      </c>
      <c r="C317" s="11" t="str">
        <f>VLOOKUP(B317,'Team Lookup'!A:B,2,FALSE)</f>
        <v>Denver Nuggets</v>
      </c>
      <c r="D317" s="15">
        <f t="shared" ref="D317" si="2882">D316*-1</f>
        <v>0</v>
      </c>
      <c r="E317" s="15">
        <f t="shared" ref="E317" si="2883">E316</f>
        <v>0</v>
      </c>
      <c r="F317" s="11" t="str">
        <f>B316</f>
        <v>CLE</v>
      </c>
      <c r="G317" s="11" t="str">
        <f t="shared" ref="G317" si="2884">C316</f>
        <v>Cleveland Cavaliers</v>
      </c>
      <c r="H317" s="32">
        <f>VLOOKUP($C317,'Four Factors - Home'!$B:$O,7,FALSE)/100</f>
        <v>0.53900000000000003</v>
      </c>
      <c r="I317" s="32">
        <f>VLOOKUP($C317,'Four Factors - Home'!$B:$O,8,FALSE)</f>
        <v>0.28799999999999998</v>
      </c>
      <c r="J317" s="32">
        <f>VLOOKUP($C317,'Four Factors - Home'!$B:$O,9,FALSE)/100</f>
        <v>0.14400000000000002</v>
      </c>
      <c r="K317" s="32">
        <f>VLOOKUP($C317,'Four Factors - Home'!$B:$O,10,FALSE)/100</f>
        <v>0.28399999999999997</v>
      </c>
      <c r="L317" s="32">
        <f>VLOOKUP($C317,'Four Factors - Home'!$B:$O,11,FALSE)/100</f>
        <v>0.53299999999999992</v>
      </c>
      <c r="M317" s="32">
        <f>VLOOKUP($C317,'Four Factors - Home'!$B:$O,12,FALSE)</f>
        <v>0.255</v>
      </c>
      <c r="N317" s="32">
        <f>VLOOKUP($C317,'Four Factors - Home'!$B:$O,13,FALSE)/100</f>
        <v>0.113</v>
      </c>
      <c r="O317" s="32">
        <f>VLOOKUP($C317,'Four Factors - Home'!$B:$O,14,FALSE)/100</f>
        <v>0.20300000000000001</v>
      </c>
      <c r="P317" s="21">
        <f>VLOOKUP($C317,'Advanced - Home'!B:T,18,FALSE)</f>
        <v>100.49</v>
      </c>
      <c r="Q317" s="21">
        <f>(P317+'Advanced - Home'!$S$33)/2</f>
        <v>99.671912943871703</v>
      </c>
      <c r="R317" s="32">
        <f t="shared" ref="R317" si="2885">AVERAGE(H317,L316)</f>
        <v>0.53400000000000003</v>
      </c>
      <c r="S317" s="32">
        <f t="shared" ref="S317" si="2886">AVERAGE(I317,M316)</f>
        <v>0.2555</v>
      </c>
      <c r="T317" s="32">
        <f t="shared" ref="T317" si="2887">AVERAGE(J317,N316)</f>
        <v>0.14250000000000002</v>
      </c>
      <c r="U317" s="32">
        <f t="shared" ref="U317" si="2888">AVERAGE(K317,O316)</f>
        <v>0.26700000000000002</v>
      </c>
      <c r="V317" s="21">
        <f>Q317*Q316/'Advanced - Road'!$S$33</f>
        <v>99.964027462758665</v>
      </c>
      <c r="W317" s="21">
        <f t="shared" ref="W317" si="2889">W316</f>
        <v>99.967415606989221</v>
      </c>
      <c r="X317" s="21">
        <f t="shared" si="2576"/>
        <v>0</v>
      </c>
      <c r="Y317" s="23">
        <f>ROUND(Regression!$B$17+Regression!$B$18*Games!R317+Regression!$B$19*Games!T317+Regression!$B$20*Games!U317+Regression!$B$21*Games!S317+Regression!$B$22*Games!W317,0)</f>
        <v>113</v>
      </c>
      <c r="Z317" s="23">
        <f t="shared" ref="Z317" si="2890">-Z316</f>
        <v>-2</v>
      </c>
      <c r="AA317" s="23">
        <f t="shared" ref="AA317" si="2891">AA316</f>
        <v>224</v>
      </c>
      <c r="AB317" s="22"/>
      <c r="AC317" s="22"/>
      <c r="AD317" s="22">
        <f t="shared" si="2581"/>
        <v>113</v>
      </c>
    </row>
    <row r="318" spans="1:30" x14ac:dyDescent="0.3">
      <c r="A318" t="s">
        <v>133</v>
      </c>
      <c r="B318" s="8" t="s">
        <v>54</v>
      </c>
      <c r="C318" t="str">
        <f>VLOOKUP(B318,'Team Lookup'!A:B,2,FALSE)</f>
        <v>Cleveland Cavaliers</v>
      </c>
      <c r="D318" s="6"/>
      <c r="E318" s="6"/>
      <c r="F318" s="7" t="str">
        <f>B319</f>
        <v>DET</v>
      </c>
      <c r="G318" t="str">
        <f t="shared" ref="G318" si="2892">C319</f>
        <v>Detroit Pistons</v>
      </c>
      <c r="H318" s="31">
        <f>VLOOKUP($C318,'Four Factors - Road'!$B:$O,7,FALSE)/100</f>
        <v>0.52700000000000002</v>
      </c>
      <c r="I318" s="31">
        <f>VLOOKUP($C318,'Four Factors - Road'!$B:$O,8,FALSE)</f>
        <v>0.29799999999999999</v>
      </c>
      <c r="J318" s="31">
        <f>VLOOKUP($C318,'Four Factors - Road'!$B:$O,9,FALSE)/100</f>
        <v>0.14899999999999999</v>
      </c>
      <c r="K318" s="31">
        <f>VLOOKUP($C318,'Four Factors - Road'!$B:$O,10,FALSE)/100</f>
        <v>0.21899999999999997</v>
      </c>
      <c r="L318" s="31">
        <f>VLOOKUP($C318,'Four Factors - Road'!$B:$O,11,FALSE)/100</f>
        <v>0.52900000000000003</v>
      </c>
      <c r="M318" s="31">
        <f>VLOOKUP($C318,'Four Factors - Road'!$B:$O,12,FALSE)</f>
        <v>0.223</v>
      </c>
      <c r="N318" s="31">
        <f>VLOOKUP($C318,'Four Factors - Road'!$B:$O,13,FALSE)/100</f>
        <v>0.14099999999999999</v>
      </c>
      <c r="O318" s="31">
        <f>VLOOKUP($C318,'Four Factors - Road'!$B:$O,14,FALSE)/100</f>
        <v>0.25</v>
      </c>
      <c r="P318" s="17">
        <f>VLOOKUP($C318,'Advanced - Road'!B:T,18,FALSE)</f>
        <v>99.44</v>
      </c>
      <c r="Q318" s="17">
        <f>(P318+'Advanced - Road'!$S$33)/2</f>
        <v>99.150263459335633</v>
      </c>
      <c r="R318" s="31">
        <f t="shared" ref="R318" si="2893">AVERAGE(H318,L319)</f>
        <v>0.50800000000000001</v>
      </c>
      <c r="S318" s="31">
        <f t="shared" ref="S318" si="2894">AVERAGE(I318,M319)</f>
        <v>0.28449999999999998</v>
      </c>
      <c r="T318" s="31">
        <f t="shared" ref="T318" si="2895">AVERAGE(J318,N319)</f>
        <v>0.14200000000000002</v>
      </c>
      <c r="U318" s="31">
        <f t="shared" ref="U318" si="2896">AVERAGE(K318,O319)</f>
        <v>0.20399999999999996</v>
      </c>
      <c r="V318" s="17">
        <f>Q318*Q319/'Advanced - Home'!$S$33</f>
        <v>98.757175267866643</v>
      </c>
      <c r="W318" s="17">
        <f t="shared" ref="W318" si="2897">AVERAGE(V318:V319)</f>
        <v>98.753828255128383</v>
      </c>
      <c r="X318" s="17">
        <f t="shared" si="2576"/>
        <v>0</v>
      </c>
      <c r="Y318" s="19">
        <f>ROUND(Regression!$B$17+Regression!$B$18*Games!R318+Regression!$B$19*Games!T318+Regression!$B$20*Games!U318+Regression!$B$21*Games!S318+Regression!$B$22*Games!W318,0)</f>
        <v>106</v>
      </c>
      <c r="Z318" s="19">
        <f t="shared" ref="Z318" si="2898">Y319-Y318</f>
        <v>2</v>
      </c>
      <c r="AA318" s="19">
        <f t="shared" ref="AA318" si="2899">Y318+Y319</f>
        <v>214</v>
      </c>
      <c r="AB318" s="4">
        <f t="shared" ref="AB318" si="2900">D318-Z318</f>
        <v>-2</v>
      </c>
      <c r="AC318" s="4">
        <f t="shared" ref="AC318" si="2901">AA318-E318</f>
        <v>214</v>
      </c>
      <c r="AD318" s="4">
        <f t="shared" si="2581"/>
        <v>106</v>
      </c>
    </row>
    <row r="319" spans="1:30" x14ac:dyDescent="0.3">
      <c r="A319" t="s">
        <v>134</v>
      </c>
      <c r="B319" s="8" t="s">
        <v>63</v>
      </c>
      <c r="C319" t="str">
        <f>VLOOKUP(B319,'Team Lookup'!A:B,2,FALSE)</f>
        <v>Detroit Pistons</v>
      </c>
      <c r="D319" s="9">
        <f t="shared" ref="D319" si="2902">D318*-1</f>
        <v>0</v>
      </c>
      <c r="E319" s="9">
        <f t="shared" ref="E319" si="2903">E318</f>
        <v>0</v>
      </c>
      <c r="F319" t="str">
        <f>B318</f>
        <v>CLE</v>
      </c>
      <c r="G319" t="str">
        <f t="shared" ref="G319" si="2904">C318</f>
        <v>Cleveland Cavaliers</v>
      </c>
      <c r="H319" s="31">
        <f>VLOOKUP($C319,'Four Factors - Home'!$B:$O,7,FALSE)/100</f>
        <v>0.505</v>
      </c>
      <c r="I319" s="31">
        <f>VLOOKUP($C319,'Four Factors - Home'!$B:$O,8,FALSE)</f>
        <v>0.217</v>
      </c>
      <c r="J319" s="31">
        <f>VLOOKUP($C319,'Four Factors - Home'!$B:$O,9,FALSE)/100</f>
        <v>0.124</v>
      </c>
      <c r="K319" s="31">
        <f>VLOOKUP($C319,'Four Factors - Home'!$B:$O,10,FALSE)/100</f>
        <v>0.24299999999999999</v>
      </c>
      <c r="L319" s="31">
        <f>VLOOKUP($C319,'Four Factors - Home'!$B:$O,11,FALSE)/100</f>
        <v>0.48899999999999999</v>
      </c>
      <c r="M319" s="31">
        <f>VLOOKUP($C319,'Four Factors - Home'!$B:$O,12,FALSE)</f>
        <v>0.27100000000000002</v>
      </c>
      <c r="N319" s="31">
        <f>VLOOKUP($C319,'Four Factors - Home'!$B:$O,13,FALSE)/100</f>
        <v>0.13500000000000001</v>
      </c>
      <c r="O319" s="31">
        <f>VLOOKUP($C319,'Four Factors - Home'!$B:$O,14,FALSE)/100</f>
        <v>0.18899999999999997</v>
      </c>
      <c r="P319" s="17">
        <f>VLOOKUP($C319,'Advanced - Home'!B:T,18,FALSE)</f>
        <v>98.07</v>
      </c>
      <c r="Q319" s="17">
        <f>(P319+'Advanced - Home'!$S$33)/2</f>
        <v>98.46191294387171</v>
      </c>
      <c r="R319" s="31">
        <f t="shared" ref="R319" si="2905">AVERAGE(H319,L318)</f>
        <v>0.51700000000000002</v>
      </c>
      <c r="S319" s="31">
        <f t="shared" ref="S319" si="2906">AVERAGE(I319,M318)</f>
        <v>0.22</v>
      </c>
      <c r="T319" s="31">
        <f t="shared" ref="T319" si="2907">AVERAGE(J319,N318)</f>
        <v>0.13250000000000001</v>
      </c>
      <c r="U319" s="31">
        <f t="shared" ref="U319" si="2908">AVERAGE(K319,O318)</f>
        <v>0.2465</v>
      </c>
      <c r="V319" s="17">
        <f>Q319*Q318/'Advanced - Road'!$S$33</f>
        <v>98.750481242390123</v>
      </c>
      <c r="W319" s="17">
        <f t="shared" ref="W319" si="2909">W318</f>
        <v>98.753828255128383</v>
      </c>
      <c r="X319" s="17">
        <f t="shared" si="2576"/>
        <v>0</v>
      </c>
      <c r="Y319" s="19">
        <f>ROUND(Regression!$B$17+Regression!$B$18*Games!R319+Regression!$B$19*Games!T319+Regression!$B$20*Games!U319+Regression!$B$21*Games!S319+Regression!$B$22*Games!W319,0)</f>
        <v>108</v>
      </c>
      <c r="Z319" s="19">
        <f t="shared" ref="Z319" si="2910">-Z318</f>
        <v>-2</v>
      </c>
      <c r="AA319" s="19">
        <f t="shared" ref="AA319" si="2911">AA318</f>
        <v>214</v>
      </c>
      <c r="AB319" s="4"/>
      <c r="AC319" s="4"/>
      <c r="AD319" s="4">
        <f t="shared" si="2581"/>
        <v>108</v>
      </c>
    </row>
    <row r="320" spans="1:30" x14ac:dyDescent="0.3">
      <c r="A320" s="11" t="s">
        <v>133</v>
      </c>
      <c r="B320" s="14" t="s">
        <v>54</v>
      </c>
      <c r="C320" s="11" t="str">
        <f>VLOOKUP(B320,'Team Lookup'!A:B,2,FALSE)</f>
        <v>Cleveland Cavaliers</v>
      </c>
      <c r="D320" s="12"/>
      <c r="E320" s="12"/>
      <c r="F320" s="13" t="str">
        <f>B321</f>
        <v>GSW</v>
      </c>
      <c r="G320" s="11" t="str">
        <f t="shared" ref="G320" si="2912">C321</f>
        <v>Golden State Warriors</v>
      </c>
      <c r="H320" s="32">
        <f>VLOOKUP($C320,'Four Factors - Road'!$B:$O,7,FALSE)/100</f>
        <v>0.52700000000000002</v>
      </c>
      <c r="I320" s="32">
        <f>VLOOKUP($C320,'Four Factors - Road'!$B:$O,8,FALSE)</f>
        <v>0.29799999999999999</v>
      </c>
      <c r="J320" s="32">
        <f>VLOOKUP($C320,'Four Factors - Road'!$B:$O,9,FALSE)/100</f>
        <v>0.14899999999999999</v>
      </c>
      <c r="K320" s="32">
        <f>VLOOKUP($C320,'Four Factors - Road'!$B:$O,10,FALSE)/100</f>
        <v>0.21899999999999997</v>
      </c>
      <c r="L320" s="32">
        <f>VLOOKUP($C320,'Four Factors - Road'!$B:$O,11,FALSE)/100</f>
        <v>0.52900000000000003</v>
      </c>
      <c r="M320" s="32">
        <f>VLOOKUP($C320,'Four Factors - Road'!$B:$O,12,FALSE)</f>
        <v>0.223</v>
      </c>
      <c r="N320" s="32">
        <f>VLOOKUP($C320,'Four Factors - Road'!$B:$O,13,FALSE)/100</f>
        <v>0.14099999999999999</v>
      </c>
      <c r="O320" s="32">
        <f>VLOOKUP($C320,'Four Factors - Road'!$B:$O,14,FALSE)/100</f>
        <v>0.25</v>
      </c>
      <c r="P320" s="21">
        <f>VLOOKUP($C320,'Advanced - Road'!B:T,18,FALSE)</f>
        <v>99.44</v>
      </c>
      <c r="Q320" s="21">
        <f>(P320+'Advanced - Road'!$S$33)/2</f>
        <v>99.150263459335633</v>
      </c>
      <c r="R320" s="32">
        <f t="shared" ref="R320" si="2913">AVERAGE(H320,L321)</f>
        <v>0.502</v>
      </c>
      <c r="S320" s="32">
        <f t="shared" ref="S320" si="2914">AVERAGE(I320,M321)</f>
        <v>0.27600000000000002</v>
      </c>
      <c r="T320" s="32">
        <f t="shared" ref="T320" si="2915">AVERAGE(J320,N321)</f>
        <v>0.14549999999999999</v>
      </c>
      <c r="U320" s="32">
        <f t="shared" ref="U320" si="2916">AVERAGE(K320,O321)</f>
        <v>0.22699999999999998</v>
      </c>
      <c r="V320" s="21">
        <f>Q320*Q321/'Advanced - Home'!$S$33</f>
        <v>101.08413235991561</v>
      </c>
      <c r="W320" s="21">
        <f t="shared" ref="W320" si="2917">AVERAGE(V320:V321)</f>
        <v>101.08070648348965</v>
      </c>
      <c r="X320" s="21">
        <f t="shared" si="2576"/>
        <v>0</v>
      </c>
      <c r="Y320" s="23">
        <f>ROUND(Regression!$B$17+Regression!$B$18*Games!R320+Regression!$B$19*Games!T320+Regression!$B$20*Games!U320+Regression!$B$21*Games!S320+Regression!$B$22*Games!W320,0)</f>
        <v>107</v>
      </c>
      <c r="Z320" s="23">
        <f t="shared" ref="Z320" si="2918">Y321-Y320</f>
        <v>9</v>
      </c>
      <c r="AA320" s="23">
        <f t="shared" ref="AA320" si="2919">Y320+Y321</f>
        <v>223</v>
      </c>
      <c r="AB320" s="22">
        <f t="shared" ref="AB320" si="2920">D320-Z320</f>
        <v>-9</v>
      </c>
      <c r="AC320" s="22">
        <f t="shared" ref="AC320" si="2921">AA320-E320</f>
        <v>223</v>
      </c>
      <c r="AD320" s="22">
        <f t="shared" si="2581"/>
        <v>107</v>
      </c>
    </row>
    <row r="321" spans="1:30" x14ac:dyDescent="0.3">
      <c r="A321" s="11" t="s">
        <v>134</v>
      </c>
      <c r="B321" s="14" t="s">
        <v>55</v>
      </c>
      <c r="C321" s="11" t="str">
        <f>VLOOKUP(B321,'Team Lookup'!A:B,2,FALSE)</f>
        <v>Golden State Warriors</v>
      </c>
      <c r="D321" s="15">
        <f t="shared" ref="D321" si="2922">D320*-1</f>
        <v>0</v>
      </c>
      <c r="E321" s="15">
        <f t="shared" ref="E321" si="2923">E320</f>
        <v>0</v>
      </c>
      <c r="F321" s="11" t="str">
        <f>B320</f>
        <v>CLE</v>
      </c>
      <c r="G321" s="11" t="str">
        <f t="shared" ref="G321" si="2924">C320</f>
        <v>Cleveland Cavaliers</v>
      </c>
      <c r="H321" s="32">
        <f>VLOOKUP($C321,'Four Factors - Home'!$B:$O,7,FALSE)/100</f>
        <v>0.59099999999999997</v>
      </c>
      <c r="I321" s="32">
        <f>VLOOKUP($C321,'Four Factors - Home'!$B:$O,8,FALSE)</f>
        <v>0.255</v>
      </c>
      <c r="J321" s="32">
        <f>VLOOKUP($C321,'Four Factors - Home'!$B:$O,9,FALSE)/100</f>
        <v>0.14099999999999999</v>
      </c>
      <c r="K321" s="32">
        <f>VLOOKUP($C321,'Four Factors - Home'!$B:$O,10,FALSE)/100</f>
        <v>0.22600000000000001</v>
      </c>
      <c r="L321" s="32">
        <f>VLOOKUP($C321,'Four Factors - Home'!$B:$O,11,FALSE)/100</f>
        <v>0.47700000000000004</v>
      </c>
      <c r="M321" s="32">
        <f>VLOOKUP($C321,'Four Factors - Home'!$B:$O,12,FALSE)</f>
        <v>0.254</v>
      </c>
      <c r="N321" s="32">
        <f>VLOOKUP($C321,'Four Factors - Home'!$B:$O,13,FALSE)/100</f>
        <v>0.14199999999999999</v>
      </c>
      <c r="O321" s="32">
        <f>VLOOKUP($C321,'Four Factors - Home'!$B:$O,14,FALSE)/100</f>
        <v>0.23499999999999999</v>
      </c>
      <c r="P321" s="21">
        <f>VLOOKUP($C321,'Advanced - Home'!B:T,18,FALSE)</f>
        <v>102.71</v>
      </c>
      <c r="Q321" s="21">
        <f>(P321+'Advanced - Home'!$S$33)/2</f>
        <v>100.7819129438717</v>
      </c>
      <c r="R321" s="32">
        <f t="shared" ref="R321" si="2925">AVERAGE(H321,L320)</f>
        <v>0.56000000000000005</v>
      </c>
      <c r="S321" s="32">
        <f t="shared" ref="S321" si="2926">AVERAGE(I321,M320)</f>
        <v>0.23899999999999999</v>
      </c>
      <c r="T321" s="32">
        <f t="shared" ref="T321" si="2927">AVERAGE(J321,N320)</f>
        <v>0.14099999999999999</v>
      </c>
      <c r="U321" s="32">
        <f t="shared" ref="U321" si="2928">AVERAGE(K321,O320)</f>
        <v>0.23799999999999999</v>
      </c>
      <c r="V321" s="21">
        <f>Q321*Q320/'Advanced - Road'!$S$33</f>
        <v>101.07728060706368</v>
      </c>
      <c r="W321" s="21">
        <f t="shared" ref="W321" si="2929">W320</f>
        <v>101.08070648348965</v>
      </c>
      <c r="X321" s="21">
        <f t="shared" si="2576"/>
        <v>0</v>
      </c>
      <c r="Y321" s="23">
        <f>ROUND(Regression!$B$17+Regression!$B$18*Games!R321+Regression!$B$19*Games!T321+Regression!$B$20*Games!U321+Regression!$B$21*Games!S321+Regression!$B$22*Games!W321,0)</f>
        <v>116</v>
      </c>
      <c r="Z321" s="23">
        <f t="shared" ref="Z321" si="2930">-Z320</f>
        <v>-9</v>
      </c>
      <c r="AA321" s="23">
        <f t="shared" ref="AA321" si="2931">AA320</f>
        <v>223</v>
      </c>
      <c r="AB321" s="22"/>
      <c r="AC321" s="22"/>
      <c r="AD321" s="22">
        <f t="shared" si="2581"/>
        <v>116</v>
      </c>
    </row>
    <row r="322" spans="1:30" x14ac:dyDescent="0.3">
      <c r="A322" t="s">
        <v>133</v>
      </c>
      <c r="B322" s="8" t="s">
        <v>54</v>
      </c>
      <c r="C322" t="str">
        <f>VLOOKUP(B322,'Team Lookup'!A:B,2,FALSE)</f>
        <v>Cleveland Cavaliers</v>
      </c>
      <c r="D322" s="6"/>
      <c r="E322" s="6"/>
      <c r="F322" s="7" t="str">
        <f>B323</f>
        <v>HOU</v>
      </c>
      <c r="G322" t="str">
        <f t="shared" ref="G322" si="2932">C323</f>
        <v>Houston Rockets</v>
      </c>
      <c r="H322" s="31">
        <f>VLOOKUP($C322,'Four Factors - Road'!$B:$O,7,FALSE)/100</f>
        <v>0.52700000000000002</v>
      </c>
      <c r="I322" s="31">
        <f>VLOOKUP($C322,'Four Factors - Road'!$B:$O,8,FALSE)</f>
        <v>0.29799999999999999</v>
      </c>
      <c r="J322" s="31">
        <f>VLOOKUP($C322,'Four Factors - Road'!$B:$O,9,FALSE)/100</f>
        <v>0.14899999999999999</v>
      </c>
      <c r="K322" s="31">
        <f>VLOOKUP($C322,'Four Factors - Road'!$B:$O,10,FALSE)/100</f>
        <v>0.21899999999999997</v>
      </c>
      <c r="L322" s="31">
        <f>VLOOKUP($C322,'Four Factors - Road'!$B:$O,11,FALSE)/100</f>
        <v>0.52900000000000003</v>
      </c>
      <c r="M322" s="31">
        <f>VLOOKUP($C322,'Four Factors - Road'!$B:$O,12,FALSE)</f>
        <v>0.223</v>
      </c>
      <c r="N322" s="31">
        <f>VLOOKUP($C322,'Four Factors - Road'!$B:$O,13,FALSE)/100</f>
        <v>0.14099999999999999</v>
      </c>
      <c r="O322" s="31">
        <f>VLOOKUP($C322,'Four Factors - Road'!$B:$O,14,FALSE)/100</f>
        <v>0.25</v>
      </c>
      <c r="P322" s="17">
        <f>VLOOKUP($C322,'Advanced - Road'!B:T,18,FALSE)</f>
        <v>99.44</v>
      </c>
      <c r="Q322" s="17">
        <f>(P322+'Advanced - Road'!$S$33)/2</f>
        <v>99.150263459335633</v>
      </c>
      <c r="R322" s="31">
        <f t="shared" ref="R322" si="2933">AVERAGE(H322,L323)</f>
        <v>0.51800000000000002</v>
      </c>
      <c r="S322" s="31">
        <f t="shared" ref="S322" si="2934">AVERAGE(I322,M323)</f>
        <v>0.26700000000000002</v>
      </c>
      <c r="T322" s="31">
        <f t="shared" ref="T322" si="2935">AVERAGE(J322,N323)</f>
        <v>0.14949999999999999</v>
      </c>
      <c r="U322" s="31">
        <f t="shared" ref="U322" si="2936">AVERAGE(K322,O323)</f>
        <v>0.22899999999999998</v>
      </c>
      <c r="V322" s="17">
        <f>Q322*Q323/'Advanced - Home'!$S$33</f>
        <v>100.92866755419682</v>
      </c>
      <c r="W322" s="17">
        <f t="shared" ref="W322" si="2937">AVERAGE(V322:V323)</f>
        <v>100.92524694668103</v>
      </c>
      <c r="X322" s="17">
        <f t="shared" si="2576"/>
        <v>0</v>
      </c>
      <c r="Y322" s="19">
        <f>ROUND(Regression!$B$17+Regression!$B$18*Games!R322+Regression!$B$19*Games!T322+Regression!$B$20*Games!U322+Regression!$B$21*Games!S322+Regression!$B$22*Games!W322,0)</f>
        <v>109</v>
      </c>
      <c r="Z322" s="19">
        <f t="shared" ref="Z322" si="2938">Y323-Y322</f>
        <v>5</v>
      </c>
      <c r="AA322" s="19">
        <f t="shared" ref="AA322" si="2939">Y322+Y323</f>
        <v>223</v>
      </c>
      <c r="AB322" s="4">
        <f t="shared" ref="AB322" si="2940">D322-Z322</f>
        <v>-5</v>
      </c>
      <c r="AC322" s="4">
        <f t="shared" ref="AC322" si="2941">AA322-E322</f>
        <v>223</v>
      </c>
      <c r="AD322" s="4">
        <f t="shared" si="2581"/>
        <v>109</v>
      </c>
    </row>
    <row r="323" spans="1:30" x14ac:dyDescent="0.3">
      <c r="A323" t="s">
        <v>134</v>
      </c>
      <c r="B323" s="8" t="s">
        <v>64</v>
      </c>
      <c r="C323" t="str">
        <f>VLOOKUP(B323,'Team Lookup'!A:B,2,FALSE)</f>
        <v>Houston Rockets</v>
      </c>
      <c r="D323" s="9">
        <f t="shared" ref="D323" si="2942">D322*-1</f>
        <v>0</v>
      </c>
      <c r="E323" s="9">
        <f t="shared" ref="E323" si="2943">E322</f>
        <v>0</v>
      </c>
      <c r="F323" t="str">
        <f>B322</f>
        <v>CLE</v>
      </c>
      <c r="G323" t="str">
        <f t="shared" ref="G323" si="2944">C322</f>
        <v>Cleveland Cavaliers</v>
      </c>
      <c r="H323" s="31">
        <f>VLOOKUP($C323,'Four Factors - Home'!$B:$O,7,FALSE)/100</f>
        <v>0.54799999999999993</v>
      </c>
      <c r="I323" s="31">
        <f>VLOOKUP($C323,'Four Factors - Home'!$B:$O,8,FALSE)</f>
        <v>0.30199999999999999</v>
      </c>
      <c r="J323" s="31">
        <f>VLOOKUP($C323,'Four Factors - Home'!$B:$O,9,FALSE)/100</f>
        <v>0.13900000000000001</v>
      </c>
      <c r="K323" s="31">
        <f>VLOOKUP($C323,'Four Factors - Home'!$B:$O,10,FALSE)/100</f>
        <v>0.252</v>
      </c>
      <c r="L323" s="31">
        <f>VLOOKUP($C323,'Four Factors - Home'!$B:$O,11,FALSE)/100</f>
        <v>0.50900000000000001</v>
      </c>
      <c r="M323" s="31">
        <f>VLOOKUP($C323,'Four Factors - Home'!$B:$O,12,FALSE)</f>
        <v>0.23599999999999999</v>
      </c>
      <c r="N323" s="31">
        <f>VLOOKUP($C323,'Four Factors - Home'!$B:$O,13,FALSE)/100</f>
        <v>0.15</v>
      </c>
      <c r="O323" s="31">
        <f>VLOOKUP($C323,'Four Factors - Home'!$B:$O,14,FALSE)/100</f>
        <v>0.23899999999999999</v>
      </c>
      <c r="P323" s="17">
        <f>VLOOKUP($C323,'Advanced - Home'!B:T,18,FALSE)</f>
        <v>102.4</v>
      </c>
      <c r="Q323" s="17">
        <f>(P323+'Advanced - Home'!$S$33)/2</f>
        <v>100.6269129438717</v>
      </c>
      <c r="R323" s="31">
        <f t="shared" ref="R323" si="2945">AVERAGE(H323,L322)</f>
        <v>0.53849999999999998</v>
      </c>
      <c r="S323" s="31">
        <f t="shared" ref="S323" si="2946">AVERAGE(I323,M322)</f>
        <v>0.26250000000000001</v>
      </c>
      <c r="T323" s="31">
        <f t="shared" ref="T323" si="2947">AVERAGE(J323,N322)</f>
        <v>0.14000000000000001</v>
      </c>
      <c r="U323" s="31">
        <f t="shared" ref="U323" si="2948">AVERAGE(K323,O322)</f>
        <v>0.251</v>
      </c>
      <c r="V323" s="17">
        <f>Q323*Q322/'Advanced - Road'!$S$33</f>
        <v>100.92182633916524</v>
      </c>
      <c r="W323" s="17">
        <f t="shared" ref="W323" si="2949">W322</f>
        <v>100.92524694668103</v>
      </c>
      <c r="X323" s="17">
        <f t="shared" si="2576"/>
        <v>0</v>
      </c>
      <c r="Y323" s="19">
        <f>ROUND(Regression!$B$17+Regression!$B$18*Games!R323+Regression!$B$19*Games!T323+Regression!$B$20*Games!U323+Regression!$B$21*Games!S323+Regression!$B$22*Games!W323,0)</f>
        <v>114</v>
      </c>
      <c r="Z323" s="19">
        <f t="shared" ref="Z323" si="2950">-Z322</f>
        <v>-5</v>
      </c>
      <c r="AA323" s="19">
        <f t="shared" ref="AA323" si="2951">AA322</f>
        <v>223</v>
      </c>
      <c r="AB323" s="4"/>
      <c r="AC323" s="4"/>
      <c r="AD323" s="4">
        <f t="shared" si="2581"/>
        <v>114</v>
      </c>
    </row>
    <row r="324" spans="1:30" x14ac:dyDescent="0.3">
      <c r="A324" s="11" t="s">
        <v>133</v>
      </c>
      <c r="B324" s="14" t="s">
        <v>54</v>
      </c>
      <c r="C324" s="11" t="str">
        <f>VLOOKUP(B324,'Team Lookup'!A:B,2,FALSE)</f>
        <v>Cleveland Cavaliers</v>
      </c>
      <c r="D324" s="12"/>
      <c r="E324" s="12"/>
      <c r="F324" s="13" t="str">
        <f>B325</f>
        <v>IND</v>
      </c>
      <c r="G324" s="11" t="str">
        <f t="shared" ref="G324" si="2952">C325</f>
        <v>Indiana Pacers</v>
      </c>
      <c r="H324" s="32">
        <f>VLOOKUP($C324,'Four Factors - Road'!$B:$O,7,FALSE)/100</f>
        <v>0.52700000000000002</v>
      </c>
      <c r="I324" s="32">
        <f>VLOOKUP($C324,'Four Factors - Road'!$B:$O,8,FALSE)</f>
        <v>0.29799999999999999</v>
      </c>
      <c r="J324" s="32">
        <f>VLOOKUP($C324,'Four Factors - Road'!$B:$O,9,FALSE)/100</f>
        <v>0.14899999999999999</v>
      </c>
      <c r="K324" s="32">
        <f>VLOOKUP($C324,'Four Factors - Road'!$B:$O,10,FALSE)/100</f>
        <v>0.21899999999999997</v>
      </c>
      <c r="L324" s="32">
        <f>VLOOKUP($C324,'Four Factors - Road'!$B:$O,11,FALSE)/100</f>
        <v>0.52900000000000003</v>
      </c>
      <c r="M324" s="32">
        <f>VLOOKUP($C324,'Four Factors - Road'!$B:$O,12,FALSE)</f>
        <v>0.223</v>
      </c>
      <c r="N324" s="32">
        <f>VLOOKUP($C324,'Four Factors - Road'!$B:$O,13,FALSE)/100</f>
        <v>0.14099999999999999</v>
      </c>
      <c r="O324" s="32">
        <f>VLOOKUP($C324,'Four Factors - Road'!$B:$O,14,FALSE)/100</f>
        <v>0.25</v>
      </c>
      <c r="P324" s="21">
        <f>VLOOKUP($C324,'Advanced - Road'!B:T,18,FALSE)</f>
        <v>99.44</v>
      </c>
      <c r="Q324" s="21">
        <f>(P324+'Advanced - Road'!$S$33)/2</f>
        <v>99.150263459335633</v>
      </c>
      <c r="R324" s="32">
        <f t="shared" ref="R324" si="2953">AVERAGE(H324,L325)</f>
        <v>0.51200000000000001</v>
      </c>
      <c r="S324" s="32">
        <f t="shared" ref="S324" si="2954">AVERAGE(I324,M325)</f>
        <v>0.28949999999999998</v>
      </c>
      <c r="T324" s="32">
        <f t="shared" ref="T324" si="2955">AVERAGE(J324,N325)</f>
        <v>0.14949999999999999</v>
      </c>
      <c r="U324" s="32">
        <f t="shared" ref="U324" si="2956">AVERAGE(K324,O325)</f>
        <v>0.22899999999999998</v>
      </c>
      <c r="V324" s="21">
        <f>Q324*Q325/'Advanced - Home'!$S$33</f>
        <v>99.048044904372773</v>
      </c>
      <c r="W324" s="21">
        <f t="shared" ref="W324" si="2957">AVERAGE(V324:V325)</f>
        <v>99.044688033673538</v>
      </c>
      <c r="X324" s="21">
        <f t="shared" si="2576"/>
        <v>0</v>
      </c>
      <c r="Y324" s="23">
        <f>ROUND(Regression!$B$17+Regression!$B$18*Games!R324+Regression!$B$19*Games!T324+Regression!$B$20*Games!U324+Regression!$B$21*Games!S324+Regression!$B$22*Games!W324,0)</f>
        <v>107</v>
      </c>
      <c r="Z324" s="23">
        <f t="shared" ref="Z324" si="2958">Y325-Y324</f>
        <v>2</v>
      </c>
      <c r="AA324" s="23">
        <f t="shared" ref="AA324" si="2959">Y324+Y325</f>
        <v>216</v>
      </c>
      <c r="AB324" s="22">
        <f t="shared" ref="AB324" si="2960">D324-Z324</f>
        <v>-2</v>
      </c>
      <c r="AC324" s="22">
        <f t="shared" ref="AC324" si="2961">AA324-E324</f>
        <v>216</v>
      </c>
      <c r="AD324" s="22">
        <f t="shared" si="2581"/>
        <v>107</v>
      </c>
    </row>
    <row r="325" spans="1:30" x14ac:dyDescent="0.3">
      <c r="A325" s="11" t="s">
        <v>134</v>
      </c>
      <c r="B325" s="14" t="s">
        <v>65</v>
      </c>
      <c r="C325" s="11" t="str">
        <f>VLOOKUP(B325,'Team Lookup'!A:B,2,FALSE)</f>
        <v>Indiana Pacers</v>
      </c>
      <c r="D325" s="15">
        <f t="shared" ref="D325" si="2962">D324*-1</f>
        <v>0</v>
      </c>
      <c r="E325" s="15">
        <f t="shared" ref="E325" si="2963">E324</f>
        <v>0</v>
      </c>
      <c r="F325" s="11" t="str">
        <f>B324</f>
        <v>CLE</v>
      </c>
      <c r="G325" s="11" t="str">
        <f t="shared" ref="G325" si="2964">C324</f>
        <v>Cleveland Cavaliers</v>
      </c>
      <c r="H325" s="32">
        <f>VLOOKUP($C325,'Four Factors - Home'!$B:$O,7,FALSE)/100</f>
        <v>0.52400000000000002</v>
      </c>
      <c r="I325" s="32">
        <f>VLOOKUP($C325,'Four Factors - Home'!$B:$O,8,FALSE)</f>
        <v>0.251</v>
      </c>
      <c r="J325" s="32">
        <f>VLOOKUP($C325,'Four Factors - Home'!$B:$O,9,FALSE)/100</f>
        <v>0.13200000000000001</v>
      </c>
      <c r="K325" s="32">
        <f>VLOOKUP($C325,'Four Factors - Home'!$B:$O,10,FALSE)/100</f>
        <v>0.19600000000000001</v>
      </c>
      <c r="L325" s="32">
        <f>VLOOKUP($C325,'Four Factors - Home'!$B:$O,11,FALSE)/100</f>
        <v>0.49700000000000005</v>
      </c>
      <c r="M325" s="32">
        <f>VLOOKUP($C325,'Four Factors - Home'!$B:$O,12,FALSE)</f>
        <v>0.28100000000000003</v>
      </c>
      <c r="N325" s="32">
        <f>VLOOKUP($C325,'Four Factors - Home'!$B:$O,13,FALSE)/100</f>
        <v>0.15</v>
      </c>
      <c r="O325" s="32">
        <f>VLOOKUP($C325,'Four Factors - Home'!$B:$O,14,FALSE)/100</f>
        <v>0.23899999999999999</v>
      </c>
      <c r="P325" s="21">
        <f>VLOOKUP($C325,'Advanced - Home'!B:T,18,FALSE)</f>
        <v>98.65</v>
      </c>
      <c r="Q325" s="21">
        <f>(P325+'Advanced - Home'!$S$33)/2</f>
        <v>98.751912943871702</v>
      </c>
      <c r="R325" s="32">
        <f t="shared" ref="R325" si="2965">AVERAGE(H325,L324)</f>
        <v>0.52649999999999997</v>
      </c>
      <c r="S325" s="32">
        <f t="shared" ref="S325" si="2966">AVERAGE(I325,M324)</f>
        <v>0.23699999999999999</v>
      </c>
      <c r="T325" s="32">
        <f t="shared" ref="T325" si="2967">AVERAGE(J325,N324)</f>
        <v>0.13650000000000001</v>
      </c>
      <c r="U325" s="32">
        <f t="shared" ref="U325" si="2968">AVERAGE(K325,O324)</f>
        <v>0.223</v>
      </c>
      <c r="V325" s="21">
        <f>Q325*Q324/'Advanced - Road'!$S$33</f>
        <v>99.041331162974316</v>
      </c>
      <c r="W325" s="21">
        <f t="shared" ref="W325" si="2969">W324</f>
        <v>99.044688033673538</v>
      </c>
      <c r="X325" s="21">
        <f t="shared" si="2576"/>
        <v>0</v>
      </c>
      <c r="Y325" s="23">
        <f>ROUND(Regression!$B$17+Regression!$B$18*Games!R325+Regression!$B$19*Games!T325+Regression!$B$20*Games!U325+Regression!$B$21*Games!S325+Regression!$B$22*Games!W325,0)</f>
        <v>109</v>
      </c>
      <c r="Z325" s="23">
        <f t="shared" ref="Z325" si="2970">-Z324</f>
        <v>-2</v>
      </c>
      <c r="AA325" s="23">
        <f t="shared" ref="AA325" si="2971">AA324</f>
        <v>216</v>
      </c>
      <c r="AB325" s="22"/>
      <c r="AC325" s="22"/>
      <c r="AD325" s="22">
        <f t="shared" si="2581"/>
        <v>109</v>
      </c>
    </row>
    <row r="326" spans="1:30" x14ac:dyDescent="0.3">
      <c r="A326" t="s">
        <v>133</v>
      </c>
      <c r="B326" s="8" t="s">
        <v>54</v>
      </c>
      <c r="C326" t="str">
        <f>VLOOKUP(B326,'Team Lookup'!A:B,2,FALSE)</f>
        <v>Cleveland Cavaliers</v>
      </c>
      <c r="D326" s="6"/>
      <c r="E326" s="6"/>
      <c r="F326" s="7" t="str">
        <f>B327</f>
        <v>LAC</v>
      </c>
      <c r="G326" t="str">
        <f t="shared" ref="G326" si="2972">C327</f>
        <v>LA Clippers</v>
      </c>
      <c r="H326" s="31">
        <f>VLOOKUP($C326,'Four Factors - Road'!$B:$O,7,FALSE)/100</f>
        <v>0.52700000000000002</v>
      </c>
      <c r="I326" s="31">
        <f>VLOOKUP($C326,'Four Factors - Road'!$B:$O,8,FALSE)</f>
        <v>0.29799999999999999</v>
      </c>
      <c r="J326" s="31">
        <f>VLOOKUP($C326,'Four Factors - Road'!$B:$O,9,FALSE)/100</f>
        <v>0.14899999999999999</v>
      </c>
      <c r="K326" s="31">
        <f>VLOOKUP($C326,'Four Factors - Road'!$B:$O,10,FALSE)/100</f>
        <v>0.21899999999999997</v>
      </c>
      <c r="L326" s="31">
        <f>VLOOKUP($C326,'Four Factors - Road'!$B:$O,11,FALSE)/100</f>
        <v>0.52900000000000003</v>
      </c>
      <c r="M326" s="31">
        <f>VLOOKUP($C326,'Four Factors - Road'!$B:$O,12,FALSE)</f>
        <v>0.223</v>
      </c>
      <c r="N326" s="31">
        <f>VLOOKUP($C326,'Four Factors - Road'!$B:$O,13,FALSE)/100</f>
        <v>0.14099999999999999</v>
      </c>
      <c r="O326" s="31">
        <f>VLOOKUP($C326,'Four Factors - Road'!$B:$O,14,FALSE)/100</f>
        <v>0.25</v>
      </c>
      <c r="P326" s="17">
        <f>VLOOKUP($C326,'Advanced - Road'!B:T,18,FALSE)</f>
        <v>99.44</v>
      </c>
      <c r="Q326" s="17">
        <f>(P326+'Advanced - Road'!$S$33)/2</f>
        <v>99.150263459335633</v>
      </c>
      <c r="R326" s="31">
        <f t="shared" ref="R326" si="2973">AVERAGE(H326,L327)</f>
        <v>0.505</v>
      </c>
      <c r="S326" s="31">
        <f t="shared" ref="S326" si="2974">AVERAGE(I326,M327)</f>
        <v>0.28600000000000003</v>
      </c>
      <c r="T326" s="31">
        <f t="shared" ref="T326" si="2975">AVERAGE(J326,N327)</f>
        <v>0.14949999999999999</v>
      </c>
      <c r="U326" s="31">
        <f t="shared" ref="U326" si="2976">AVERAGE(K326,O327)</f>
        <v>0.23199999999999998</v>
      </c>
      <c r="V326" s="17">
        <f>Q326*Q327/'Advanced - Home'!$S$33</f>
        <v>99.007924954509861</v>
      </c>
      <c r="W326" s="17">
        <f t="shared" ref="W326" si="2977">AVERAGE(V326:V327)</f>
        <v>99.004569443529391</v>
      </c>
      <c r="X326" s="17">
        <f t="shared" si="2576"/>
        <v>0</v>
      </c>
      <c r="Y326" s="19">
        <f>ROUND(Regression!$B$17+Regression!$B$18*Games!R326+Regression!$B$19*Games!T326+Regression!$B$20*Games!U326+Regression!$B$21*Games!S326+Regression!$B$22*Games!W326,0)</f>
        <v>106</v>
      </c>
      <c r="Z326" s="19">
        <f t="shared" ref="Z326" si="2978">Y327-Y326</f>
        <v>5</v>
      </c>
      <c r="AA326" s="19">
        <f t="shared" ref="AA326" si="2979">Y326+Y327</f>
        <v>217</v>
      </c>
      <c r="AB326" s="4">
        <f t="shared" ref="AB326" si="2980">D326-Z326</f>
        <v>-5</v>
      </c>
      <c r="AC326" s="4">
        <f t="shared" ref="AC326" si="2981">AA326-E326</f>
        <v>217</v>
      </c>
      <c r="AD326" s="4">
        <f t="shared" si="2581"/>
        <v>106</v>
      </c>
    </row>
    <row r="327" spans="1:30" x14ac:dyDescent="0.3">
      <c r="A327" t="s">
        <v>134</v>
      </c>
      <c r="B327" s="8" t="s">
        <v>66</v>
      </c>
      <c r="C327" t="str">
        <f>VLOOKUP(B327,'Team Lookup'!A:B,2,FALSE)</f>
        <v>LA Clippers</v>
      </c>
      <c r="D327" s="9">
        <f t="shared" ref="D327" si="2982">D326*-1</f>
        <v>0</v>
      </c>
      <c r="E327" s="9">
        <f t="shared" ref="E327" si="2983">E326</f>
        <v>0</v>
      </c>
      <c r="F327" t="str">
        <f>B326</f>
        <v>CLE</v>
      </c>
      <c r="G327" t="str">
        <f t="shared" ref="G327" si="2984">C326</f>
        <v>Cleveland Cavaliers</v>
      </c>
      <c r="H327" s="31">
        <f>VLOOKUP($C327,'Four Factors - Home'!$B:$O,7,FALSE)/100</f>
        <v>0.54100000000000004</v>
      </c>
      <c r="I327" s="31">
        <f>VLOOKUP($C327,'Four Factors - Home'!$B:$O,8,FALSE)</f>
        <v>0.3</v>
      </c>
      <c r="J327" s="31">
        <f>VLOOKUP($C327,'Four Factors - Home'!$B:$O,9,FALSE)/100</f>
        <v>0.14099999999999999</v>
      </c>
      <c r="K327" s="31">
        <f>VLOOKUP($C327,'Four Factors - Home'!$B:$O,10,FALSE)/100</f>
        <v>0.22</v>
      </c>
      <c r="L327" s="31">
        <f>VLOOKUP($C327,'Four Factors - Home'!$B:$O,11,FALSE)/100</f>
        <v>0.48299999999999998</v>
      </c>
      <c r="M327" s="31">
        <f>VLOOKUP($C327,'Four Factors - Home'!$B:$O,12,FALSE)</f>
        <v>0.27400000000000002</v>
      </c>
      <c r="N327" s="31">
        <f>VLOOKUP($C327,'Four Factors - Home'!$B:$O,13,FALSE)/100</f>
        <v>0.15</v>
      </c>
      <c r="O327" s="31">
        <f>VLOOKUP($C327,'Four Factors - Home'!$B:$O,14,FALSE)/100</f>
        <v>0.245</v>
      </c>
      <c r="P327" s="17">
        <f>VLOOKUP($C327,'Advanced - Home'!B:T,18,FALSE)</f>
        <v>98.57</v>
      </c>
      <c r="Q327" s="17">
        <f>(P327+'Advanced - Home'!$S$33)/2</f>
        <v>98.71191294387171</v>
      </c>
      <c r="R327" s="31">
        <f t="shared" ref="R327" si="2985">AVERAGE(H327,L326)</f>
        <v>0.53500000000000003</v>
      </c>
      <c r="S327" s="31">
        <f t="shared" ref="S327" si="2986">AVERAGE(I327,M326)</f>
        <v>0.26150000000000001</v>
      </c>
      <c r="T327" s="31">
        <f t="shared" ref="T327" si="2987">AVERAGE(J327,N326)</f>
        <v>0.14099999999999999</v>
      </c>
      <c r="U327" s="31">
        <f t="shared" ref="U327" si="2988">AVERAGE(K327,O326)</f>
        <v>0.23499999999999999</v>
      </c>
      <c r="V327" s="17">
        <f>Q327*Q326/'Advanced - Road'!$S$33</f>
        <v>99.001213932548907</v>
      </c>
      <c r="W327" s="17">
        <f t="shared" ref="W327" si="2989">W326</f>
        <v>99.004569443529391</v>
      </c>
      <c r="X327" s="17">
        <f t="shared" si="2576"/>
        <v>0</v>
      </c>
      <c r="Y327" s="19">
        <f>ROUND(Regression!$B$17+Regression!$B$18*Games!R327+Regression!$B$19*Games!T327+Regression!$B$20*Games!U327+Regression!$B$21*Games!S327+Regression!$B$22*Games!W327,0)</f>
        <v>111</v>
      </c>
      <c r="Z327" s="19">
        <f t="shared" ref="Z327" si="2990">-Z326</f>
        <v>-5</v>
      </c>
      <c r="AA327" s="19">
        <f t="shared" ref="AA327" si="2991">AA326</f>
        <v>217</v>
      </c>
      <c r="AB327" s="4"/>
      <c r="AC327" s="4"/>
      <c r="AD327" s="4">
        <f t="shared" si="2581"/>
        <v>111</v>
      </c>
    </row>
    <row r="328" spans="1:30" x14ac:dyDescent="0.3">
      <c r="A328" s="11" t="s">
        <v>133</v>
      </c>
      <c r="B328" s="14" t="s">
        <v>54</v>
      </c>
      <c r="C328" s="11" t="str">
        <f>VLOOKUP(B328,'Team Lookup'!A:B,2,FALSE)</f>
        <v>Cleveland Cavaliers</v>
      </c>
      <c r="D328" s="12"/>
      <c r="E328" s="12"/>
      <c r="F328" s="13" t="str">
        <f>B329</f>
        <v>LAL</v>
      </c>
      <c r="G328" s="11" t="str">
        <f t="shared" ref="G328" si="2992">C329</f>
        <v>Los Angeles Lakers</v>
      </c>
      <c r="H328" s="32">
        <f>VLOOKUP($C328,'Four Factors - Road'!$B:$O,7,FALSE)/100</f>
        <v>0.52700000000000002</v>
      </c>
      <c r="I328" s="32">
        <f>VLOOKUP($C328,'Four Factors - Road'!$B:$O,8,FALSE)</f>
        <v>0.29799999999999999</v>
      </c>
      <c r="J328" s="32">
        <f>VLOOKUP($C328,'Four Factors - Road'!$B:$O,9,FALSE)/100</f>
        <v>0.14899999999999999</v>
      </c>
      <c r="K328" s="32">
        <f>VLOOKUP($C328,'Four Factors - Road'!$B:$O,10,FALSE)/100</f>
        <v>0.21899999999999997</v>
      </c>
      <c r="L328" s="32">
        <f>VLOOKUP($C328,'Four Factors - Road'!$B:$O,11,FALSE)/100</f>
        <v>0.52900000000000003</v>
      </c>
      <c r="M328" s="32">
        <f>VLOOKUP($C328,'Four Factors - Road'!$B:$O,12,FALSE)</f>
        <v>0.223</v>
      </c>
      <c r="N328" s="32">
        <f>VLOOKUP($C328,'Four Factors - Road'!$B:$O,13,FALSE)/100</f>
        <v>0.14099999999999999</v>
      </c>
      <c r="O328" s="32">
        <f>VLOOKUP($C328,'Four Factors - Road'!$B:$O,14,FALSE)/100</f>
        <v>0.25</v>
      </c>
      <c r="P328" s="21">
        <f>VLOOKUP($C328,'Advanced - Road'!B:T,18,FALSE)</f>
        <v>99.44</v>
      </c>
      <c r="Q328" s="21">
        <f>(P328+'Advanced - Road'!$S$33)/2</f>
        <v>99.150263459335633</v>
      </c>
      <c r="R328" s="32">
        <f t="shared" ref="R328" si="2993">AVERAGE(H328,L329)</f>
        <v>0.52900000000000003</v>
      </c>
      <c r="S328" s="32">
        <f t="shared" ref="S328" si="2994">AVERAGE(I328,M329)</f>
        <v>0.28249999999999997</v>
      </c>
      <c r="T328" s="32">
        <f t="shared" ref="T328" si="2995">AVERAGE(J328,N329)</f>
        <v>0.14699999999999999</v>
      </c>
      <c r="U328" s="32">
        <f t="shared" ref="U328" si="2996">AVERAGE(K328,O329)</f>
        <v>0.22499999999999998</v>
      </c>
      <c r="V328" s="21">
        <f>Q328*Q329/'Advanced - Home'!$S$33</f>
        <v>99.815338945500983</v>
      </c>
      <c r="W328" s="21">
        <f t="shared" ref="W328" si="2997">AVERAGE(V328:V329)</f>
        <v>99.811956070180599</v>
      </c>
      <c r="X328" s="21">
        <f t="shared" si="2576"/>
        <v>0</v>
      </c>
      <c r="Y328" s="23">
        <f>ROUND(Regression!$B$17+Regression!$B$18*Games!R328+Regression!$B$19*Games!T328+Regression!$B$20*Games!U328+Regression!$B$21*Games!S328+Regression!$B$22*Games!W328,0)</f>
        <v>110</v>
      </c>
      <c r="Z328" s="23">
        <f t="shared" ref="Z328" si="2998">Y329-Y328</f>
        <v>0</v>
      </c>
      <c r="AA328" s="23">
        <f t="shared" ref="AA328" si="2999">Y328+Y329</f>
        <v>220</v>
      </c>
      <c r="AB328" s="22">
        <f t="shared" ref="AB328" si="3000">D328-Z328</f>
        <v>0</v>
      </c>
      <c r="AC328" s="22">
        <f t="shared" ref="AC328" si="3001">AA328-E328</f>
        <v>220</v>
      </c>
      <c r="AD328" s="22">
        <f t="shared" si="2581"/>
        <v>110</v>
      </c>
    </row>
    <row r="329" spans="1:30" x14ac:dyDescent="0.3">
      <c r="A329" s="11" t="s">
        <v>134</v>
      </c>
      <c r="B329" s="14" t="s">
        <v>67</v>
      </c>
      <c r="C329" s="11" t="str">
        <f>VLOOKUP(B329,'Team Lookup'!A:B,2,FALSE)</f>
        <v>Los Angeles Lakers</v>
      </c>
      <c r="D329" s="15">
        <f t="shared" ref="D329" si="3002">D328*-1</f>
        <v>0</v>
      </c>
      <c r="E329" s="15">
        <f t="shared" ref="E329" si="3003">E328</f>
        <v>0</v>
      </c>
      <c r="F329" s="11" t="str">
        <f>B328</f>
        <v>CLE</v>
      </c>
      <c r="G329" s="11" t="str">
        <f t="shared" ref="G329" si="3004">C328</f>
        <v>Cleveland Cavaliers</v>
      </c>
      <c r="H329" s="32">
        <f>VLOOKUP($C329,'Four Factors - Home'!$B:$O,7,FALSE)/100</f>
        <v>0.51600000000000001</v>
      </c>
      <c r="I329" s="32">
        <f>VLOOKUP($C329,'Four Factors - Home'!$B:$O,8,FALSE)</f>
        <v>0.27200000000000002</v>
      </c>
      <c r="J329" s="32">
        <f>VLOOKUP($C329,'Four Factors - Home'!$B:$O,9,FALSE)/100</f>
        <v>0.14300000000000002</v>
      </c>
      <c r="K329" s="32">
        <f>VLOOKUP($C329,'Four Factors - Home'!$B:$O,10,FALSE)/100</f>
        <v>0.27300000000000002</v>
      </c>
      <c r="L329" s="32">
        <f>VLOOKUP($C329,'Four Factors - Home'!$B:$O,11,FALSE)/100</f>
        <v>0.53100000000000003</v>
      </c>
      <c r="M329" s="32">
        <f>VLOOKUP($C329,'Four Factors - Home'!$B:$O,12,FALSE)</f>
        <v>0.26700000000000002</v>
      </c>
      <c r="N329" s="32">
        <f>VLOOKUP($C329,'Four Factors - Home'!$B:$O,13,FALSE)/100</f>
        <v>0.14499999999999999</v>
      </c>
      <c r="O329" s="32">
        <f>VLOOKUP($C329,'Four Factors - Home'!$B:$O,14,FALSE)/100</f>
        <v>0.23100000000000001</v>
      </c>
      <c r="P329" s="21">
        <f>VLOOKUP($C329,'Advanced - Home'!B:T,18,FALSE)</f>
        <v>100.18</v>
      </c>
      <c r="Q329" s="21">
        <f>(P329+'Advanced - Home'!$S$33)/2</f>
        <v>99.516912943871716</v>
      </c>
      <c r="R329" s="32">
        <f t="shared" ref="R329" si="3005">AVERAGE(H329,L328)</f>
        <v>0.52249999999999996</v>
      </c>
      <c r="S329" s="32">
        <f t="shared" ref="S329" si="3006">AVERAGE(I329,M328)</f>
        <v>0.2475</v>
      </c>
      <c r="T329" s="32">
        <f t="shared" ref="T329" si="3007">AVERAGE(J329,N328)</f>
        <v>0.14200000000000002</v>
      </c>
      <c r="U329" s="32">
        <f t="shared" ref="U329" si="3008">AVERAGE(K329,O328)</f>
        <v>0.26150000000000001</v>
      </c>
      <c r="V329" s="21">
        <f>Q329*Q328/'Advanced - Road'!$S$33</f>
        <v>99.808573194860216</v>
      </c>
      <c r="W329" s="21">
        <f t="shared" ref="W329" si="3009">W328</f>
        <v>99.811956070180599</v>
      </c>
      <c r="X329" s="21">
        <f t="shared" si="2576"/>
        <v>0</v>
      </c>
      <c r="Y329" s="23">
        <f>ROUND(Regression!$B$17+Regression!$B$18*Games!R329+Regression!$B$19*Games!T329+Regression!$B$20*Games!U329+Regression!$B$21*Games!S329+Regression!$B$22*Games!W329,0)</f>
        <v>110</v>
      </c>
      <c r="Z329" s="23">
        <f t="shared" ref="Z329" si="3010">-Z328</f>
        <v>0</v>
      </c>
      <c r="AA329" s="23">
        <f t="shared" ref="AA329" si="3011">AA328</f>
        <v>220</v>
      </c>
      <c r="AB329" s="22"/>
      <c r="AC329" s="22"/>
      <c r="AD329" s="22">
        <f t="shared" si="2581"/>
        <v>110</v>
      </c>
    </row>
    <row r="330" spans="1:30" x14ac:dyDescent="0.3">
      <c r="A330" t="s">
        <v>133</v>
      </c>
      <c r="B330" s="8" t="s">
        <v>54</v>
      </c>
      <c r="C330" t="str">
        <f>VLOOKUP(B330,'Team Lookup'!A:B,2,FALSE)</f>
        <v>Cleveland Cavaliers</v>
      </c>
      <c r="D330" s="6"/>
      <c r="E330" s="6"/>
      <c r="F330" s="7" t="str">
        <f>B331</f>
        <v>MEM</v>
      </c>
      <c r="G330" t="str">
        <f t="shared" ref="G330" si="3012">C331</f>
        <v>Memphis Grizzlies</v>
      </c>
      <c r="H330" s="31">
        <f>VLOOKUP($C330,'Four Factors - Road'!$B:$O,7,FALSE)/100</f>
        <v>0.52700000000000002</v>
      </c>
      <c r="I330" s="31">
        <f>VLOOKUP($C330,'Four Factors - Road'!$B:$O,8,FALSE)</f>
        <v>0.29799999999999999</v>
      </c>
      <c r="J330" s="31">
        <f>VLOOKUP($C330,'Four Factors - Road'!$B:$O,9,FALSE)/100</f>
        <v>0.14899999999999999</v>
      </c>
      <c r="K330" s="31">
        <f>VLOOKUP($C330,'Four Factors - Road'!$B:$O,10,FALSE)/100</f>
        <v>0.21899999999999997</v>
      </c>
      <c r="L330" s="31">
        <f>VLOOKUP($C330,'Four Factors - Road'!$B:$O,11,FALSE)/100</f>
        <v>0.52900000000000003</v>
      </c>
      <c r="M330" s="31">
        <f>VLOOKUP($C330,'Four Factors - Road'!$B:$O,12,FALSE)</f>
        <v>0.223</v>
      </c>
      <c r="N330" s="31">
        <f>VLOOKUP($C330,'Four Factors - Road'!$B:$O,13,FALSE)/100</f>
        <v>0.14099999999999999</v>
      </c>
      <c r="O330" s="31">
        <f>VLOOKUP($C330,'Four Factors - Road'!$B:$O,14,FALSE)/100</f>
        <v>0.25</v>
      </c>
      <c r="P330" s="17">
        <f>VLOOKUP($C330,'Advanced - Road'!B:T,18,FALSE)</f>
        <v>99.44</v>
      </c>
      <c r="Q330" s="17">
        <f>(P330+'Advanced - Road'!$S$33)/2</f>
        <v>99.150263459335633</v>
      </c>
      <c r="R330" s="31">
        <f t="shared" ref="R330" si="3013">AVERAGE(H330,L331)</f>
        <v>0.50049999999999994</v>
      </c>
      <c r="S330" s="31">
        <f t="shared" ref="S330" si="3014">AVERAGE(I330,M331)</f>
        <v>0.32599999999999996</v>
      </c>
      <c r="T330" s="31">
        <f t="shared" ref="T330" si="3015">AVERAGE(J330,N331)</f>
        <v>0.15049999999999999</v>
      </c>
      <c r="U330" s="31">
        <f t="shared" ref="U330" si="3016">AVERAGE(K330,O331)</f>
        <v>0.215</v>
      </c>
      <c r="V330" s="17">
        <f>Q330*Q331/'Advanced - Home'!$S$33</f>
        <v>97.638831665437934</v>
      </c>
      <c r="W330" s="17">
        <f t="shared" ref="W330" si="3017">AVERAGE(V330:V331)</f>
        <v>97.635522554859932</v>
      </c>
      <c r="X330" s="17">
        <f t="shared" si="2576"/>
        <v>0</v>
      </c>
      <c r="Y330" s="19">
        <f>ROUND(Regression!$B$17+Regression!$B$18*Games!R330+Regression!$B$19*Games!T330+Regression!$B$20*Games!U330+Regression!$B$21*Games!S330+Regression!$B$22*Games!W330,0)</f>
        <v>104</v>
      </c>
      <c r="Z330" s="19">
        <f t="shared" ref="Z330" si="3018">Y331-Y330</f>
        <v>1</v>
      </c>
      <c r="AA330" s="19">
        <f t="shared" ref="AA330" si="3019">Y330+Y331</f>
        <v>209</v>
      </c>
      <c r="AB330" s="4">
        <f t="shared" ref="AB330" si="3020">D330-Z330</f>
        <v>-1</v>
      </c>
      <c r="AC330" s="4">
        <f t="shared" ref="AC330" si="3021">AA330-E330</f>
        <v>209</v>
      </c>
      <c r="AD330" s="4">
        <f t="shared" si="2581"/>
        <v>104</v>
      </c>
    </row>
    <row r="331" spans="1:30" x14ac:dyDescent="0.3">
      <c r="A331" t="s">
        <v>134</v>
      </c>
      <c r="B331" s="8" t="s">
        <v>68</v>
      </c>
      <c r="C331" t="str">
        <f>VLOOKUP(B331,'Team Lookup'!A:B,2,FALSE)</f>
        <v>Memphis Grizzlies</v>
      </c>
      <c r="D331" s="9">
        <f t="shared" ref="D331" si="3022">D330*-1</f>
        <v>0</v>
      </c>
      <c r="E331" s="9">
        <f t="shared" ref="E331" si="3023">E330</f>
        <v>0</v>
      </c>
      <c r="F331" t="str">
        <f>B330</f>
        <v>CLE</v>
      </c>
      <c r="G331" t="str">
        <f t="shared" ref="G331" si="3024">C330</f>
        <v>Cleveland Cavaliers</v>
      </c>
      <c r="H331" s="31">
        <f>VLOOKUP($C331,'Four Factors - Home'!$B:$O,7,FALSE)/100</f>
        <v>0.46299999999999997</v>
      </c>
      <c r="I331" s="31">
        <f>VLOOKUP($C331,'Four Factors - Home'!$B:$O,8,FALSE)</f>
        <v>0.29599999999999999</v>
      </c>
      <c r="J331" s="31">
        <f>VLOOKUP($C331,'Four Factors - Home'!$B:$O,9,FALSE)/100</f>
        <v>0.14400000000000002</v>
      </c>
      <c r="K331" s="31">
        <f>VLOOKUP($C331,'Four Factors - Home'!$B:$O,10,FALSE)/100</f>
        <v>0.27300000000000002</v>
      </c>
      <c r="L331" s="31">
        <f>VLOOKUP($C331,'Four Factors - Home'!$B:$O,11,FALSE)/100</f>
        <v>0.47399999999999998</v>
      </c>
      <c r="M331" s="31">
        <f>VLOOKUP($C331,'Four Factors - Home'!$B:$O,12,FALSE)</f>
        <v>0.35399999999999998</v>
      </c>
      <c r="N331" s="31">
        <f>VLOOKUP($C331,'Four Factors - Home'!$B:$O,13,FALSE)/100</f>
        <v>0.152</v>
      </c>
      <c r="O331" s="31">
        <f>VLOOKUP($C331,'Four Factors - Home'!$B:$O,14,FALSE)/100</f>
        <v>0.21100000000000002</v>
      </c>
      <c r="P331" s="17">
        <f>VLOOKUP($C331,'Advanced - Home'!B:T,18,FALSE)</f>
        <v>95.84</v>
      </c>
      <c r="Q331" s="17">
        <f>(P331+'Advanced - Home'!$S$33)/2</f>
        <v>97.3469129438717</v>
      </c>
      <c r="R331" s="31">
        <f t="shared" ref="R331" si="3025">AVERAGE(H331,L330)</f>
        <v>0.496</v>
      </c>
      <c r="S331" s="31">
        <f t="shared" ref="S331" si="3026">AVERAGE(I331,M330)</f>
        <v>0.25950000000000001</v>
      </c>
      <c r="T331" s="31">
        <f t="shared" ref="T331" si="3027">AVERAGE(J331,N330)</f>
        <v>0.14250000000000002</v>
      </c>
      <c r="U331" s="31">
        <f t="shared" ref="U331" si="3028">AVERAGE(K331,O330)</f>
        <v>0.26150000000000001</v>
      </c>
      <c r="V331" s="17">
        <f>Q331*Q330/'Advanced - Road'!$S$33</f>
        <v>97.632213444281916</v>
      </c>
      <c r="W331" s="17">
        <f t="shared" ref="W331" si="3029">W330</f>
        <v>97.635522554859932</v>
      </c>
      <c r="X331" s="17">
        <f t="shared" si="2576"/>
        <v>0</v>
      </c>
      <c r="Y331" s="19">
        <f>ROUND(Regression!$B$17+Regression!$B$18*Games!R331+Regression!$B$19*Games!T331+Regression!$B$20*Games!U331+Regression!$B$21*Games!S331+Regression!$B$22*Games!W331,0)</f>
        <v>105</v>
      </c>
      <c r="Z331" s="19">
        <f t="shared" ref="Z331" si="3030">-Z330</f>
        <v>-1</v>
      </c>
      <c r="AA331" s="19">
        <f t="shared" ref="AA331" si="3031">AA330</f>
        <v>209</v>
      </c>
      <c r="AB331" s="4"/>
      <c r="AC331" s="4"/>
      <c r="AD331" s="4">
        <f t="shared" si="2581"/>
        <v>105</v>
      </c>
    </row>
    <row r="332" spans="1:30" x14ac:dyDescent="0.3">
      <c r="A332" s="11" t="s">
        <v>133</v>
      </c>
      <c r="B332" s="14" t="s">
        <v>54</v>
      </c>
      <c r="C332" s="11" t="str">
        <f>VLOOKUP(B332,'Team Lookup'!A:B,2,FALSE)</f>
        <v>Cleveland Cavaliers</v>
      </c>
      <c r="D332" s="12"/>
      <c r="E332" s="12"/>
      <c r="F332" s="13" t="str">
        <f>B333</f>
        <v>MIA</v>
      </c>
      <c r="G332" s="11" t="str">
        <f t="shared" ref="G332" si="3032">C333</f>
        <v>Miami Heat</v>
      </c>
      <c r="H332" s="32">
        <f>VLOOKUP($C332,'Four Factors - Road'!$B:$O,7,FALSE)/100</f>
        <v>0.52700000000000002</v>
      </c>
      <c r="I332" s="32">
        <f>VLOOKUP($C332,'Four Factors - Road'!$B:$O,8,FALSE)</f>
        <v>0.29799999999999999</v>
      </c>
      <c r="J332" s="32">
        <f>VLOOKUP($C332,'Four Factors - Road'!$B:$O,9,FALSE)/100</f>
        <v>0.14899999999999999</v>
      </c>
      <c r="K332" s="32">
        <f>VLOOKUP($C332,'Four Factors - Road'!$B:$O,10,FALSE)/100</f>
        <v>0.21899999999999997</v>
      </c>
      <c r="L332" s="32">
        <f>VLOOKUP($C332,'Four Factors - Road'!$B:$O,11,FALSE)/100</f>
        <v>0.52900000000000003</v>
      </c>
      <c r="M332" s="32">
        <f>VLOOKUP($C332,'Four Factors - Road'!$B:$O,12,FALSE)</f>
        <v>0.223</v>
      </c>
      <c r="N332" s="32">
        <f>VLOOKUP($C332,'Four Factors - Road'!$B:$O,13,FALSE)/100</f>
        <v>0.14099999999999999</v>
      </c>
      <c r="O332" s="32">
        <f>VLOOKUP($C332,'Four Factors - Road'!$B:$O,14,FALSE)/100</f>
        <v>0.25</v>
      </c>
      <c r="P332" s="21">
        <f>VLOOKUP($C332,'Advanced - Road'!B:T,18,FALSE)</f>
        <v>99.44</v>
      </c>
      <c r="Q332" s="21">
        <f>(P332+'Advanced - Road'!$S$33)/2</f>
        <v>99.150263459335633</v>
      </c>
      <c r="R332" s="32">
        <f t="shared" ref="R332" si="3033">AVERAGE(H332,L333)</f>
        <v>0.50750000000000006</v>
      </c>
      <c r="S332" s="32">
        <f t="shared" ref="S332" si="3034">AVERAGE(I332,M333)</f>
        <v>0.28000000000000003</v>
      </c>
      <c r="T332" s="32">
        <f t="shared" ref="T332" si="3035">AVERAGE(J332,N333)</f>
        <v>0.14000000000000001</v>
      </c>
      <c r="U332" s="32">
        <f t="shared" ref="U332" si="3036">AVERAGE(K332,O333)</f>
        <v>0.22099999999999997</v>
      </c>
      <c r="V332" s="21">
        <f>Q332*Q333/'Advanced - Home'!$S$33</f>
        <v>98.877535117455395</v>
      </c>
      <c r="W332" s="21">
        <f t="shared" ref="W332" si="3037">AVERAGE(V332:V333)</f>
        <v>98.874184025560879</v>
      </c>
      <c r="X332" s="21">
        <f t="shared" si="2576"/>
        <v>0</v>
      </c>
      <c r="Y332" s="23">
        <f>ROUND(Regression!$B$17+Regression!$B$18*Games!R332+Regression!$B$19*Games!T332+Regression!$B$20*Games!U332+Regression!$B$21*Games!S332+Regression!$B$22*Games!W332,0)</f>
        <v>107</v>
      </c>
      <c r="Z332" s="23">
        <f t="shared" ref="Z332" si="3038">Y333-Y332</f>
        <v>2</v>
      </c>
      <c r="AA332" s="23">
        <f t="shared" ref="AA332" si="3039">Y332+Y333</f>
        <v>216</v>
      </c>
      <c r="AB332" s="22">
        <f t="shared" ref="AB332" si="3040">D332-Z332</f>
        <v>-2</v>
      </c>
      <c r="AC332" s="22">
        <f t="shared" ref="AC332" si="3041">AA332-E332</f>
        <v>216</v>
      </c>
      <c r="AD332" s="22">
        <f t="shared" si="2581"/>
        <v>107</v>
      </c>
    </row>
    <row r="333" spans="1:30" x14ac:dyDescent="0.3">
      <c r="A333" s="11" t="s">
        <v>134</v>
      </c>
      <c r="B333" s="14" t="s">
        <v>69</v>
      </c>
      <c r="C333" s="11" t="str">
        <f>VLOOKUP(B333,'Team Lookup'!A:B,2,FALSE)</f>
        <v>Miami Heat</v>
      </c>
      <c r="D333" s="15">
        <f t="shared" ref="D333" si="3042">D332*-1</f>
        <v>0</v>
      </c>
      <c r="E333" s="15">
        <f t="shared" ref="E333" si="3043">E332</f>
        <v>0</v>
      </c>
      <c r="F333" s="11" t="str">
        <f>B332</f>
        <v>CLE</v>
      </c>
      <c r="G333" s="11" t="str">
        <f t="shared" ref="G333" si="3044">C332</f>
        <v>Cleveland Cavaliers</v>
      </c>
      <c r="H333" s="32">
        <f>VLOOKUP($C333,'Four Factors - Home'!$B:$O,7,FALSE)/100</f>
        <v>0.52500000000000002</v>
      </c>
      <c r="I333" s="32">
        <f>VLOOKUP($C333,'Four Factors - Home'!$B:$O,8,FALSE)</f>
        <v>0.27700000000000002</v>
      </c>
      <c r="J333" s="32">
        <f>VLOOKUP($C333,'Four Factors - Home'!$B:$O,9,FALSE)/100</f>
        <v>0.14000000000000001</v>
      </c>
      <c r="K333" s="32">
        <f>VLOOKUP($C333,'Four Factors - Home'!$B:$O,10,FALSE)/100</f>
        <v>0.217</v>
      </c>
      <c r="L333" s="32">
        <f>VLOOKUP($C333,'Four Factors - Home'!$B:$O,11,FALSE)/100</f>
        <v>0.48799999999999999</v>
      </c>
      <c r="M333" s="32">
        <f>VLOOKUP($C333,'Four Factors - Home'!$B:$O,12,FALSE)</f>
        <v>0.26200000000000001</v>
      </c>
      <c r="N333" s="32">
        <f>VLOOKUP($C333,'Four Factors - Home'!$B:$O,13,FALSE)/100</f>
        <v>0.13100000000000001</v>
      </c>
      <c r="O333" s="32">
        <f>VLOOKUP($C333,'Four Factors - Home'!$B:$O,14,FALSE)/100</f>
        <v>0.223</v>
      </c>
      <c r="P333" s="21">
        <f>VLOOKUP($C333,'Advanced - Home'!B:T,18,FALSE)</f>
        <v>98.31</v>
      </c>
      <c r="Q333" s="21">
        <f>(P333+'Advanced - Home'!$S$33)/2</f>
        <v>98.581912943871714</v>
      </c>
      <c r="R333" s="32">
        <f t="shared" ref="R333" si="3045">AVERAGE(H333,L332)</f>
        <v>0.52700000000000002</v>
      </c>
      <c r="S333" s="32">
        <f t="shared" ref="S333" si="3046">AVERAGE(I333,M332)</f>
        <v>0.25</v>
      </c>
      <c r="T333" s="32">
        <f t="shared" ref="T333" si="3047">AVERAGE(J333,N332)</f>
        <v>0.14050000000000001</v>
      </c>
      <c r="U333" s="32">
        <f t="shared" ref="U333" si="3048">AVERAGE(K333,O332)</f>
        <v>0.23349999999999999</v>
      </c>
      <c r="V333" s="21">
        <f>Q333*Q332/'Advanced - Road'!$S$33</f>
        <v>98.87083293366635</v>
      </c>
      <c r="W333" s="21">
        <f t="shared" ref="W333" si="3049">W332</f>
        <v>98.874184025560879</v>
      </c>
      <c r="X333" s="21">
        <f t="shared" si="2576"/>
        <v>0</v>
      </c>
      <c r="Y333" s="23">
        <f>ROUND(Regression!$B$17+Regression!$B$18*Games!R333+Regression!$B$19*Games!T333+Regression!$B$20*Games!U333+Regression!$B$21*Games!S333+Regression!$B$22*Games!W333,0)</f>
        <v>109</v>
      </c>
      <c r="Z333" s="23">
        <f t="shared" ref="Z333" si="3050">-Z332</f>
        <v>-2</v>
      </c>
      <c r="AA333" s="23">
        <f t="shared" ref="AA333" si="3051">AA332</f>
        <v>216</v>
      </c>
      <c r="AB333" s="22"/>
      <c r="AC333" s="22"/>
      <c r="AD333" s="22">
        <f t="shared" si="2581"/>
        <v>109</v>
      </c>
    </row>
    <row r="334" spans="1:30" x14ac:dyDescent="0.3">
      <c r="A334" t="s">
        <v>133</v>
      </c>
      <c r="B334" s="8" t="s">
        <v>54</v>
      </c>
      <c r="C334" t="str">
        <f>VLOOKUP(B334,'Team Lookup'!A:B,2,FALSE)</f>
        <v>Cleveland Cavaliers</v>
      </c>
      <c r="D334" s="6"/>
      <c r="E334" s="6"/>
      <c r="F334" s="7" t="str">
        <f>B335</f>
        <v>MIL</v>
      </c>
      <c r="G334" t="str">
        <f t="shared" ref="G334" si="3052">C335</f>
        <v>Milwaukee Bucks</v>
      </c>
      <c r="H334" s="31">
        <f>VLOOKUP($C334,'Four Factors - Road'!$B:$O,7,FALSE)/100</f>
        <v>0.52700000000000002</v>
      </c>
      <c r="I334" s="31">
        <f>VLOOKUP($C334,'Four Factors - Road'!$B:$O,8,FALSE)</f>
        <v>0.29799999999999999</v>
      </c>
      <c r="J334" s="31">
        <f>VLOOKUP($C334,'Four Factors - Road'!$B:$O,9,FALSE)/100</f>
        <v>0.14899999999999999</v>
      </c>
      <c r="K334" s="31">
        <f>VLOOKUP($C334,'Four Factors - Road'!$B:$O,10,FALSE)/100</f>
        <v>0.21899999999999997</v>
      </c>
      <c r="L334" s="31">
        <f>VLOOKUP($C334,'Four Factors - Road'!$B:$O,11,FALSE)/100</f>
        <v>0.52900000000000003</v>
      </c>
      <c r="M334" s="31">
        <f>VLOOKUP($C334,'Four Factors - Road'!$B:$O,12,FALSE)</f>
        <v>0.223</v>
      </c>
      <c r="N334" s="31">
        <f>VLOOKUP($C334,'Four Factors - Road'!$B:$O,13,FALSE)/100</f>
        <v>0.14099999999999999</v>
      </c>
      <c r="O334" s="31">
        <f>VLOOKUP($C334,'Four Factors - Road'!$B:$O,14,FALSE)/100</f>
        <v>0.25</v>
      </c>
      <c r="P334" s="17">
        <f>VLOOKUP($C334,'Advanced - Road'!B:T,18,FALSE)</f>
        <v>99.44</v>
      </c>
      <c r="Q334" s="17">
        <f>(P334+'Advanced - Road'!$S$33)/2</f>
        <v>99.150263459335633</v>
      </c>
      <c r="R334" s="31">
        <f t="shared" ref="R334" si="3053">AVERAGE(H334,L335)</f>
        <v>0.52400000000000002</v>
      </c>
      <c r="S334" s="31">
        <f t="shared" ref="S334" si="3054">AVERAGE(I334,M335)</f>
        <v>0.30049999999999999</v>
      </c>
      <c r="T334" s="31">
        <f t="shared" ref="T334" si="3055">AVERAGE(J334,N335)</f>
        <v>0.154</v>
      </c>
      <c r="U334" s="31">
        <f t="shared" ref="U334" si="3056">AVERAGE(K334,O335)</f>
        <v>0.22549999999999998</v>
      </c>
      <c r="V334" s="17">
        <f>Q334*Q335/'Advanced - Home'!$S$33</f>
        <v>99.088164854235686</v>
      </c>
      <c r="W334" s="17">
        <f t="shared" ref="W334" si="3057">AVERAGE(V334:V335)</f>
        <v>99.084806623817713</v>
      </c>
      <c r="X334" s="17">
        <f t="shared" si="2576"/>
        <v>0</v>
      </c>
      <c r="Y334" s="19">
        <f>ROUND(Regression!$B$17+Regression!$B$18*Games!R334+Regression!$B$19*Games!T334+Regression!$B$20*Games!U334+Regression!$B$21*Games!S334+Regression!$B$22*Games!W334,0)</f>
        <v>108</v>
      </c>
      <c r="Z334" s="19">
        <f t="shared" ref="Z334" si="3058">Y335-Y334</f>
        <v>2</v>
      </c>
      <c r="AA334" s="19">
        <f t="shared" ref="AA334" si="3059">Y334+Y335</f>
        <v>218</v>
      </c>
      <c r="AB334" s="4">
        <f t="shared" ref="AB334" si="3060">D334-Z334</f>
        <v>-2</v>
      </c>
      <c r="AC334" s="4">
        <f t="shared" ref="AC334" si="3061">AA334-E334</f>
        <v>218</v>
      </c>
      <c r="AD334" s="4">
        <f t="shared" si="2581"/>
        <v>108</v>
      </c>
    </row>
    <row r="335" spans="1:30" x14ac:dyDescent="0.3">
      <c r="A335" t="s">
        <v>134</v>
      </c>
      <c r="B335" s="8" t="s">
        <v>70</v>
      </c>
      <c r="C335" t="str">
        <f>VLOOKUP(B335,'Team Lookup'!A:B,2,FALSE)</f>
        <v>Milwaukee Bucks</v>
      </c>
      <c r="D335" s="9">
        <f t="shared" ref="D335" si="3062">D334*-1</f>
        <v>0</v>
      </c>
      <c r="E335" s="9">
        <f t="shared" ref="E335" si="3063">E334</f>
        <v>0</v>
      </c>
      <c r="F335" t="str">
        <f>B334</f>
        <v>CLE</v>
      </c>
      <c r="G335" t="str">
        <f t="shared" ref="G335" si="3064">C334</f>
        <v>Cleveland Cavaliers</v>
      </c>
      <c r="H335" s="31">
        <f>VLOOKUP($C335,'Four Factors - Home'!$B:$O,7,FALSE)/100</f>
        <v>0.53500000000000003</v>
      </c>
      <c r="I335" s="31">
        <f>VLOOKUP($C335,'Four Factors - Home'!$B:$O,8,FALSE)</f>
        <v>0.307</v>
      </c>
      <c r="J335" s="31">
        <f>VLOOKUP($C335,'Four Factors - Home'!$B:$O,9,FALSE)/100</f>
        <v>0.14199999999999999</v>
      </c>
      <c r="K335" s="31">
        <f>VLOOKUP($C335,'Four Factors - Home'!$B:$O,10,FALSE)/100</f>
        <v>0.21600000000000003</v>
      </c>
      <c r="L335" s="31">
        <f>VLOOKUP($C335,'Four Factors - Home'!$B:$O,11,FALSE)/100</f>
        <v>0.52100000000000002</v>
      </c>
      <c r="M335" s="31">
        <f>VLOOKUP($C335,'Four Factors - Home'!$B:$O,12,FALSE)</f>
        <v>0.30299999999999999</v>
      </c>
      <c r="N335" s="31">
        <f>VLOOKUP($C335,'Four Factors - Home'!$B:$O,13,FALSE)/100</f>
        <v>0.159</v>
      </c>
      <c r="O335" s="31">
        <f>VLOOKUP($C335,'Four Factors - Home'!$B:$O,14,FALSE)/100</f>
        <v>0.23199999999999998</v>
      </c>
      <c r="P335" s="17">
        <f>VLOOKUP($C335,'Advanced - Home'!B:T,18,FALSE)</f>
        <v>98.73</v>
      </c>
      <c r="Q335" s="17">
        <f>(P335+'Advanced - Home'!$S$33)/2</f>
        <v>98.791912943871708</v>
      </c>
      <c r="R335" s="31">
        <f t="shared" ref="R335" si="3065">AVERAGE(H335,L334)</f>
        <v>0.53200000000000003</v>
      </c>
      <c r="S335" s="31">
        <f t="shared" ref="S335" si="3066">AVERAGE(I335,M334)</f>
        <v>0.26500000000000001</v>
      </c>
      <c r="T335" s="31">
        <f t="shared" ref="T335" si="3067">AVERAGE(J335,N334)</f>
        <v>0.14149999999999999</v>
      </c>
      <c r="U335" s="31">
        <f t="shared" ref="U335" si="3068">AVERAGE(K335,O334)</f>
        <v>0.23300000000000001</v>
      </c>
      <c r="V335" s="17">
        <f>Q335*Q334/'Advanced - Road'!$S$33</f>
        <v>99.081448393399725</v>
      </c>
      <c r="W335" s="17">
        <f t="shared" ref="W335" si="3069">W334</f>
        <v>99.084806623817713</v>
      </c>
      <c r="X335" s="17">
        <f t="shared" si="2576"/>
        <v>0</v>
      </c>
      <c r="Y335" s="19">
        <f>ROUND(Regression!$B$17+Regression!$B$18*Games!R335+Regression!$B$19*Games!T335+Regression!$B$20*Games!U335+Regression!$B$21*Games!S335+Regression!$B$22*Games!W335,0)</f>
        <v>110</v>
      </c>
      <c r="Z335" s="19">
        <f t="shared" ref="Z335" si="3070">-Z334</f>
        <v>-2</v>
      </c>
      <c r="AA335" s="19">
        <f t="shared" ref="AA335" si="3071">AA334</f>
        <v>218</v>
      </c>
      <c r="AB335" s="4"/>
      <c r="AC335" s="4"/>
      <c r="AD335" s="4">
        <f t="shared" si="2581"/>
        <v>110</v>
      </c>
    </row>
    <row r="336" spans="1:30" x14ac:dyDescent="0.3">
      <c r="A336" s="11" t="s">
        <v>133</v>
      </c>
      <c r="B336" s="14" t="s">
        <v>54</v>
      </c>
      <c r="C336" s="11" t="str">
        <f>VLOOKUP(B336,'Team Lookup'!A:B,2,FALSE)</f>
        <v>Cleveland Cavaliers</v>
      </c>
      <c r="D336" s="12"/>
      <c r="E336" s="12"/>
      <c r="F336" s="13" t="str">
        <f>B337</f>
        <v>MIN</v>
      </c>
      <c r="G336" s="11" t="str">
        <f t="shared" ref="G336" si="3072">C337</f>
        <v>Minnesota Timberwolves</v>
      </c>
      <c r="H336" s="32">
        <f>VLOOKUP($C336,'Four Factors - Road'!$B:$O,7,FALSE)/100</f>
        <v>0.52700000000000002</v>
      </c>
      <c r="I336" s="32">
        <f>VLOOKUP($C336,'Four Factors - Road'!$B:$O,8,FALSE)</f>
        <v>0.29799999999999999</v>
      </c>
      <c r="J336" s="32">
        <f>VLOOKUP($C336,'Four Factors - Road'!$B:$O,9,FALSE)/100</f>
        <v>0.14899999999999999</v>
      </c>
      <c r="K336" s="32">
        <f>VLOOKUP($C336,'Four Factors - Road'!$B:$O,10,FALSE)/100</f>
        <v>0.21899999999999997</v>
      </c>
      <c r="L336" s="32">
        <f>VLOOKUP($C336,'Four Factors - Road'!$B:$O,11,FALSE)/100</f>
        <v>0.52900000000000003</v>
      </c>
      <c r="M336" s="32">
        <f>VLOOKUP($C336,'Four Factors - Road'!$B:$O,12,FALSE)</f>
        <v>0.223</v>
      </c>
      <c r="N336" s="32">
        <f>VLOOKUP($C336,'Four Factors - Road'!$B:$O,13,FALSE)/100</f>
        <v>0.14099999999999999</v>
      </c>
      <c r="O336" s="32">
        <f>VLOOKUP($C336,'Four Factors - Road'!$B:$O,14,FALSE)/100</f>
        <v>0.25</v>
      </c>
      <c r="P336" s="21">
        <f>VLOOKUP($C336,'Advanced - Road'!B:T,18,FALSE)</f>
        <v>99.44</v>
      </c>
      <c r="Q336" s="21">
        <f>(P336+'Advanced - Road'!$S$33)/2</f>
        <v>99.150263459335633</v>
      </c>
      <c r="R336" s="32">
        <f t="shared" ref="R336" si="3073">AVERAGE(H336,L337)</f>
        <v>0.52849999999999997</v>
      </c>
      <c r="S336" s="32">
        <f t="shared" ref="S336" si="3074">AVERAGE(I336,M337)</f>
        <v>0.28549999999999998</v>
      </c>
      <c r="T336" s="32">
        <f t="shared" ref="T336" si="3075">AVERAGE(J336,N337)</f>
        <v>0.15049999999999999</v>
      </c>
      <c r="U336" s="32">
        <f t="shared" ref="U336" si="3076">AVERAGE(K336,O337)</f>
        <v>0.21799999999999997</v>
      </c>
      <c r="V336" s="21">
        <f>Q336*Q337/'Advanced - Home'!$S$33</f>
        <v>98.040031164067074</v>
      </c>
      <c r="W336" s="21">
        <f t="shared" ref="W336" si="3077">AVERAGE(V336:V337)</f>
        <v>98.03670845630154</v>
      </c>
      <c r="X336" s="21">
        <f t="shared" si="2576"/>
        <v>0</v>
      </c>
      <c r="Y336" s="23">
        <f>ROUND(Regression!$B$17+Regression!$B$18*Games!R336+Regression!$B$19*Games!T336+Regression!$B$20*Games!U336+Regression!$B$21*Games!S336+Regression!$B$22*Games!W336,0)</f>
        <v>107</v>
      </c>
      <c r="Z336" s="23">
        <f t="shared" ref="Z336" si="3078">Y337-Y336</f>
        <v>2</v>
      </c>
      <c r="AA336" s="23">
        <f t="shared" ref="AA336" si="3079">Y336+Y337</f>
        <v>216</v>
      </c>
      <c r="AB336" s="22">
        <f t="shared" ref="AB336" si="3080">D336-Z336</f>
        <v>-2</v>
      </c>
      <c r="AC336" s="22">
        <f t="shared" ref="AC336" si="3081">AA336-E336</f>
        <v>216</v>
      </c>
      <c r="AD336" s="22">
        <f t="shared" si="2581"/>
        <v>107</v>
      </c>
    </row>
    <row r="337" spans="1:30" x14ac:dyDescent="0.3">
      <c r="A337" s="11" t="s">
        <v>134</v>
      </c>
      <c r="B337" s="14" t="s">
        <v>34</v>
      </c>
      <c r="C337" s="11" t="str">
        <f>VLOOKUP(B337,'Team Lookup'!A:B,2,FALSE)</f>
        <v>Minnesota Timberwolves</v>
      </c>
      <c r="D337" s="15">
        <f t="shared" ref="D337" si="3082">D336*-1</f>
        <v>0</v>
      </c>
      <c r="E337" s="15">
        <f t="shared" ref="E337" si="3083">E336</f>
        <v>0</v>
      </c>
      <c r="F337" s="11" t="str">
        <f>B336</f>
        <v>CLE</v>
      </c>
      <c r="G337" s="11" t="str">
        <f t="shared" ref="G337" si="3084">C336</f>
        <v>Cleveland Cavaliers</v>
      </c>
      <c r="H337" s="32">
        <f>VLOOKUP($C337,'Four Factors - Home'!$B:$O,7,FALSE)/100</f>
        <v>0.52400000000000002</v>
      </c>
      <c r="I337" s="32">
        <f>VLOOKUP($C337,'Four Factors - Home'!$B:$O,8,FALSE)</f>
        <v>0.29599999999999999</v>
      </c>
      <c r="J337" s="32">
        <f>VLOOKUP($C337,'Four Factors - Home'!$B:$O,9,FALSE)/100</f>
        <v>0.15</v>
      </c>
      <c r="K337" s="32">
        <f>VLOOKUP($C337,'Four Factors - Home'!$B:$O,10,FALSE)/100</f>
        <v>0.26899999999999996</v>
      </c>
      <c r="L337" s="32">
        <f>VLOOKUP($C337,'Four Factors - Home'!$B:$O,11,FALSE)/100</f>
        <v>0.53</v>
      </c>
      <c r="M337" s="32">
        <f>VLOOKUP($C337,'Four Factors - Home'!$B:$O,12,FALSE)</f>
        <v>0.27300000000000002</v>
      </c>
      <c r="N337" s="32">
        <f>VLOOKUP($C337,'Four Factors - Home'!$B:$O,13,FALSE)/100</f>
        <v>0.152</v>
      </c>
      <c r="O337" s="32">
        <f>VLOOKUP($C337,'Four Factors - Home'!$B:$O,14,FALSE)/100</f>
        <v>0.217</v>
      </c>
      <c r="P337" s="21">
        <f>VLOOKUP($C337,'Advanced - Home'!B:T,18,FALSE)</f>
        <v>96.64</v>
      </c>
      <c r="Q337" s="21">
        <f>(P337+'Advanced - Home'!$S$33)/2</f>
        <v>97.746912943871706</v>
      </c>
      <c r="R337" s="32">
        <f t="shared" ref="R337" si="3085">AVERAGE(H337,L336)</f>
        <v>0.52649999999999997</v>
      </c>
      <c r="S337" s="32">
        <f t="shared" ref="S337" si="3086">AVERAGE(I337,M336)</f>
        <v>0.25950000000000001</v>
      </c>
      <c r="T337" s="32">
        <f t="shared" ref="T337" si="3087">AVERAGE(J337,N336)</f>
        <v>0.14549999999999999</v>
      </c>
      <c r="U337" s="32">
        <f t="shared" ref="U337" si="3088">AVERAGE(K337,O336)</f>
        <v>0.25949999999999995</v>
      </c>
      <c r="V337" s="21">
        <f>Q337*Q336/'Advanced - Road'!$S$33</f>
        <v>98.033385748535991</v>
      </c>
      <c r="W337" s="21">
        <f t="shared" ref="W337" si="3089">W336</f>
        <v>98.03670845630154</v>
      </c>
      <c r="X337" s="21">
        <f t="shared" si="2576"/>
        <v>0</v>
      </c>
      <c r="Y337" s="23">
        <f>ROUND(Regression!$B$17+Regression!$B$18*Games!R337+Regression!$B$19*Games!T337+Regression!$B$20*Games!U337+Regression!$B$21*Games!S337+Regression!$B$22*Games!W337,0)</f>
        <v>109</v>
      </c>
      <c r="Z337" s="23">
        <f t="shared" ref="Z337" si="3090">-Z336</f>
        <v>-2</v>
      </c>
      <c r="AA337" s="23">
        <f t="shared" ref="AA337" si="3091">AA336</f>
        <v>216</v>
      </c>
      <c r="AB337" s="22"/>
      <c r="AC337" s="22"/>
      <c r="AD337" s="22">
        <f t="shared" si="2581"/>
        <v>109</v>
      </c>
    </row>
    <row r="338" spans="1:30" x14ac:dyDescent="0.3">
      <c r="A338" t="s">
        <v>133</v>
      </c>
      <c r="B338" s="5" t="s">
        <v>54</v>
      </c>
      <c r="C338" t="str">
        <f>VLOOKUP(B338,'Team Lookup'!A:B,2,FALSE)</f>
        <v>Cleveland Cavaliers</v>
      </c>
      <c r="D338" s="6"/>
      <c r="E338" s="6"/>
      <c r="F338" s="7" t="str">
        <f>B339</f>
        <v>NOP</v>
      </c>
      <c r="G338" t="str">
        <f t="shared" ref="G338" si="3092">C339</f>
        <v>New Orleans Pelicans</v>
      </c>
      <c r="H338" s="31">
        <f>VLOOKUP($C338,'Four Factors - Road'!$B:$O,7,FALSE)/100</f>
        <v>0.52700000000000002</v>
      </c>
      <c r="I338" s="31">
        <f>VLOOKUP($C338,'Four Factors - Road'!$B:$O,8,FALSE)</f>
        <v>0.29799999999999999</v>
      </c>
      <c r="J338" s="31">
        <f>VLOOKUP($C338,'Four Factors - Road'!$B:$O,9,FALSE)/100</f>
        <v>0.14899999999999999</v>
      </c>
      <c r="K338" s="31">
        <f>VLOOKUP($C338,'Four Factors - Road'!$B:$O,10,FALSE)/100</f>
        <v>0.21899999999999997</v>
      </c>
      <c r="L338" s="31">
        <f>VLOOKUP($C338,'Four Factors - Road'!$B:$O,11,FALSE)/100</f>
        <v>0.52900000000000003</v>
      </c>
      <c r="M338" s="31">
        <f>VLOOKUP($C338,'Four Factors - Road'!$B:$O,12,FALSE)</f>
        <v>0.223</v>
      </c>
      <c r="N338" s="31">
        <f>VLOOKUP($C338,'Four Factors - Road'!$B:$O,13,FALSE)/100</f>
        <v>0.14099999999999999</v>
      </c>
      <c r="O338" s="31">
        <f>VLOOKUP($C338,'Four Factors - Road'!$B:$O,14,FALSE)/100</f>
        <v>0.25</v>
      </c>
      <c r="P338" s="17">
        <f>VLOOKUP($C338,'Advanced - Road'!B:T,18,FALSE)</f>
        <v>99.44</v>
      </c>
      <c r="Q338" s="17">
        <f>(P338+'Advanced - Road'!$S$33)/2</f>
        <v>99.150263459335633</v>
      </c>
      <c r="R338" s="31">
        <f t="shared" ref="R338" si="3093">AVERAGE(H338,L339)</f>
        <v>0.51800000000000002</v>
      </c>
      <c r="S338" s="31">
        <f t="shared" ref="S338" si="3094">AVERAGE(I338,M339)</f>
        <v>0.27</v>
      </c>
      <c r="T338" s="31">
        <f t="shared" ref="T338" si="3095">AVERAGE(J338,N339)</f>
        <v>0.14150000000000001</v>
      </c>
      <c r="U338" s="31">
        <f t="shared" ref="U338" si="3096">AVERAGE(K338,O339)</f>
        <v>0.22049999999999997</v>
      </c>
      <c r="V338" s="17">
        <f>Q338*Q339/'Advanced - Home'!$S$33</f>
        <v>100.26167338772589</v>
      </c>
      <c r="W338" s="17">
        <f t="shared" ref="W338" si="3097">AVERAGE(V338:V339)</f>
        <v>100.25827538553438</v>
      </c>
      <c r="X338" s="17">
        <f t="shared" si="2576"/>
        <v>0</v>
      </c>
      <c r="Y338" s="19">
        <f>ROUND(Regression!$B$17+Regression!$B$18*Games!R338+Regression!$B$19*Games!T338+Regression!$B$20*Games!U338+Regression!$B$21*Games!S338+Regression!$B$22*Games!W338,0)</f>
        <v>109</v>
      </c>
      <c r="Z338" s="19">
        <f t="shared" ref="Z338" si="3098">Y339-Y338</f>
        <v>0</v>
      </c>
      <c r="AA338" s="19">
        <f t="shared" ref="AA338" si="3099">Y338+Y339</f>
        <v>218</v>
      </c>
      <c r="AB338" s="4">
        <f t="shared" ref="AB338" si="3100">D338-Z338</f>
        <v>0</v>
      </c>
      <c r="AC338" s="4">
        <f t="shared" ref="AC338" si="3101">AA338-E338</f>
        <v>218</v>
      </c>
      <c r="AD338" s="4">
        <f t="shared" si="2581"/>
        <v>109</v>
      </c>
    </row>
    <row r="339" spans="1:30" x14ac:dyDescent="0.3">
      <c r="A339" t="s">
        <v>134</v>
      </c>
      <c r="B339" s="8" t="s">
        <v>71</v>
      </c>
      <c r="C339" t="str">
        <f>VLOOKUP(B339,'Team Lookup'!A:B,2,FALSE)</f>
        <v>New Orleans Pelicans</v>
      </c>
      <c r="D339" s="9">
        <f t="shared" ref="D339" si="3102">D338*-1</f>
        <v>0</v>
      </c>
      <c r="E339" s="9">
        <f t="shared" ref="E339" si="3103">E338</f>
        <v>0</v>
      </c>
      <c r="F339" t="str">
        <f>B338</f>
        <v>CLE</v>
      </c>
      <c r="G339" t="str">
        <f t="shared" ref="G339" si="3104">C338</f>
        <v>Cleveland Cavaliers</v>
      </c>
      <c r="H339" s="31">
        <f>VLOOKUP($C339,'Four Factors - Home'!$B:$O,7,FALSE)/100</f>
        <v>0.504</v>
      </c>
      <c r="I339" s="31">
        <f>VLOOKUP($C339,'Four Factors - Home'!$B:$O,8,FALSE)</f>
        <v>0.26200000000000001</v>
      </c>
      <c r="J339" s="31">
        <f>VLOOKUP($C339,'Four Factors - Home'!$B:$O,9,FALSE)/100</f>
        <v>0.121</v>
      </c>
      <c r="K339" s="31">
        <f>VLOOKUP($C339,'Four Factors - Home'!$B:$O,10,FALSE)/100</f>
        <v>0.184</v>
      </c>
      <c r="L339" s="31">
        <f>VLOOKUP($C339,'Four Factors - Home'!$B:$O,11,FALSE)/100</f>
        <v>0.50900000000000001</v>
      </c>
      <c r="M339" s="31">
        <f>VLOOKUP($C339,'Four Factors - Home'!$B:$O,12,FALSE)</f>
        <v>0.24199999999999999</v>
      </c>
      <c r="N339" s="31">
        <f>VLOOKUP($C339,'Four Factors - Home'!$B:$O,13,FALSE)/100</f>
        <v>0.13400000000000001</v>
      </c>
      <c r="O339" s="31">
        <f>VLOOKUP($C339,'Four Factors - Home'!$B:$O,14,FALSE)/100</f>
        <v>0.222</v>
      </c>
      <c r="P339" s="17">
        <f>VLOOKUP($C339,'Advanced - Home'!B:T,18,FALSE)</f>
        <v>101.07</v>
      </c>
      <c r="Q339" s="17">
        <f>(P339+'Advanced - Home'!$S$33)/2</f>
        <v>99.96191294387171</v>
      </c>
      <c r="R339" s="31">
        <f t="shared" ref="R339" si="3105">AVERAGE(H339,L338)</f>
        <v>0.51649999999999996</v>
      </c>
      <c r="S339" s="31">
        <f t="shared" ref="S339" si="3106">AVERAGE(I339,M338)</f>
        <v>0.24249999999999999</v>
      </c>
      <c r="T339" s="31">
        <f t="shared" ref="T339" si="3107">AVERAGE(J339,N338)</f>
        <v>0.13100000000000001</v>
      </c>
      <c r="U339" s="31">
        <f t="shared" ref="U339" si="3108">AVERAGE(K339,O338)</f>
        <v>0.217</v>
      </c>
      <c r="V339" s="17">
        <f>Q339*Q338/'Advanced - Road'!$S$33</f>
        <v>100.25487738334286</v>
      </c>
      <c r="W339" s="17">
        <f t="shared" ref="W339" si="3109">W338</f>
        <v>100.25827538553438</v>
      </c>
      <c r="X339" s="17">
        <f t="shared" si="2576"/>
        <v>0</v>
      </c>
      <c r="Y339" s="19">
        <f>ROUND(Regression!$B$17+Regression!$B$18*Games!R339+Regression!$B$19*Games!T339+Regression!$B$20*Games!U339+Regression!$B$21*Games!S339+Regression!$B$22*Games!W339,0)</f>
        <v>109</v>
      </c>
      <c r="Z339" s="19">
        <f t="shared" ref="Z339" si="3110">-Z338</f>
        <v>0</v>
      </c>
      <c r="AA339" s="19">
        <f t="shared" ref="AA339" si="3111">AA338</f>
        <v>218</v>
      </c>
      <c r="AB339" s="4"/>
      <c r="AC339" s="4"/>
      <c r="AD339" s="4">
        <f t="shared" si="2581"/>
        <v>109</v>
      </c>
    </row>
    <row r="340" spans="1:30" x14ac:dyDescent="0.3">
      <c r="A340" s="11" t="s">
        <v>133</v>
      </c>
      <c r="B340" s="10" t="s">
        <v>54</v>
      </c>
      <c r="C340" s="11" t="str">
        <f>VLOOKUP(B340,'Team Lookup'!A:B,2,FALSE)</f>
        <v>Cleveland Cavaliers</v>
      </c>
      <c r="D340" s="12"/>
      <c r="E340" s="12"/>
      <c r="F340" s="13" t="str">
        <f>B341</f>
        <v>NYK</v>
      </c>
      <c r="G340" s="11" t="str">
        <f t="shared" ref="G340" si="3112">C341</f>
        <v>New York Knicks</v>
      </c>
      <c r="H340" s="32">
        <f>VLOOKUP($C340,'Four Factors - Road'!$B:$O,7,FALSE)/100</f>
        <v>0.52700000000000002</v>
      </c>
      <c r="I340" s="32">
        <f>VLOOKUP($C340,'Four Factors - Road'!$B:$O,8,FALSE)</f>
        <v>0.29799999999999999</v>
      </c>
      <c r="J340" s="32">
        <f>VLOOKUP($C340,'Four Factors - Road'!$B:$O,9,FALSE)/100</f>
        <v>0.14899999999999999</v>
      </c>
      <c r="K340" s="32">
        <f>VLOOKUP($C340,'Four Factors - Road'!$B:$O,10,FALSE)/100</f>
        <v>0.21899999999999997</v>
      </c>
      <c r="L340" s="32">
        <f>VLOOKUP($C340,'Four Factors - Road'!$B:$O,11,FALSE)/100</f>
        <v>0.52900000000000003</v>
      </c>
      <c r="M340" s="32">
        <f>VLOOKUP($C340,'Four Factors - Road'!$B:$O,12,FALSE)</f>
        <v>0.223</v>
      </c>
      <c r="N340" s="32">
        <f>VLOOKUP($C340,'Four Factors - Road'!$B:$O,13,FALSE)/100</f>
        <v>0.14099999999999999</v>
      </c>
      <c r="O340" s="32">
        <f>VLOOKUP($C340,'Four Factors - Road'!$B:$O,14,FALSE)/100</f>
        <v>0.25</v>
      </c>
      <c r="P340" s="21">
        <f>VLOOKUP($C340,'Advanced - Road'!B:T,18,FALSE)</f>
        <v>99.44</v>
      </c>
      <c r="Q340" s="21">
        <f>(P340+'Advanced - Road'!$S$33)/2</f>
        <v>99.150263459335633</v>
      </c>
      <c r="R340" s="32">
        <f t="shared" ref="R340" si="3113">AVERAGE(H340,L341)</f>
        <v>0.51800000000000002</v>
      </c>
      <c r="S340" s="32">
        <f t="shared" ref="S340" si="3114">AVERAGE(I340,M341)</f>
        <v>0.28000000000000003</v>
      </c>
      <c r="T340" s="32">
        <f t="shared" ref="T340" si="3115">AVERAGE(J340,N341)</f>
        <v>0.13950000000000001</v>
      </c>
      <c r="U340" s="32">
        <f t="shared" ref="U340" si="3116">AVERAGE(K340,O341)</f>
        <v>0.2445</v>
      </c>
      <c r="V340" s="21">
        <f>Q340*Q341/'Advanced - Home'!$S$33</f>
        <v>98.947745029715477</v>
      </c>
      <c r="W340" s="21">
        <f t="shared" ref="W340" si="3117">AVERAGE(V340:V341)</f>
        <v>98.944391558313129</v>
      </c>
      <c r="X340" s="21">
        <f t="shared" si="2576"/>
        <v>0</v>
      </c>
      <c r="Y340" s="23">
        <f>ROUND(Regression!$B$17+Regression!$B$18*Games!R340+Regression!$B$19*Games!T340+Regression!$B$20*Games!U340+Regression!$B$21*Games!S340+Regression!$B$22*Games!W340,0)</f>
        <v>109</v>
      </c>
      <c r="Z340" s="23">
        <f t="shared" ref="Z340" si="3118">Y341-Y340</f>
        <v>0</v>
      </c>
      <c r="AA340" s="23">
        <f t="shared" ref="AA340" si="3119">Y340+Y341</f>
        <v>218</v>
      </c>
      <c r="AB340" s="22">
        <f t="shared" ref="AB340" si="3120">D340-Z340</f>
        <v>0</v>
      </c>
      <c r="AC340" s="22">
        <f t="shared" ref="AC340" si="3121">AA340-E340</f>
        <v>218</v>
      </c>
      <c r="AD340" s="22">
        <f t="shared" si="2581"/>
        <v>109</v>
      </c>
    </row>
    <row r="341" spans="1:30" x14ac:dyDescent="0.3">
      <c r="A341" s="11" t="s">
        <v>134</v>
      </c>
      <c r="B341" s="14" t="s">
        <v>72</v>
      </c>
      <c r="C341" s="11" t="str">
        <f>VLOOKUP(B341,'Team Lookup'!A:B,2,FALSE)</f>
        <v>New York Knicks</v>
      </c>
      <c r="D341" s="15">
        <f t="shared" ref="D341" si="3122">D340*-1</f>
        <v>0</v>
      </c>
      <c r="E341" s="15">
        <f t="shared" ref="E341" si="3123">E340</f>
        <v>0</v>
      </c>
      <c r="F341" s="11" t="str">
        <f>B340</f>
        <v>CLE</v>
      </c>
      <c r="G341" s="11" t="str">
        <f t="shared" ref="G341" si="3124">C340</f>
        <v>Cleveland Cavaliers</v>
      </c>
      <c r="H341" s="32">
        <f>VLOOKUP($C341,'Four Factors - Home'!$B:$O,7,FALSE)/100</f>
        <v>0.52</v>
      </c>
      <c r="I341" s="32">
        <f>VLOOKUP($C341,'Four Factors - Home'!$B:$O,8,FALSE)</f>
        <v>0.22700000000000001</v>
      </c>
      <c r="J341" s="32">
        <f>VLOOKUP($C341,'Four Factors - Home'!$B:$O,9,FALSE)/100</f>
        <v>0.14300000000000002</v>
      </c>
      <c r="K341" s="32">
        <f>VLOOKUP($C341,'Four Factors - Home'!$B:$O,10,FALSE)/100</f>
        <v>0.27399999999999997</v>
      </c>
      <c r="L341" s="32">
        <f>VLOOKUP($C341,'Four Factors - Home'!$B:$O,11,FALSE)/100</f>
        <v>0.50900000000000001</v>
      </c>
      <c r="M341" s="32">
        <f>VLOOKUP($C341,'Four Factors - Home'!$B:$O,12,FALSE)</f>
        <v>0.26200000000000001</v>
      </c>
      <c r="N341" s="32">
        <f>VLOOKUP($C341,'Four Factors - Home'!$B:$O,13,FALSE)/100</f>
        <v>0.13</v>
      </c>
      <c r="O341" s="32">
        <f>VLOOKUP($C341,'Four Factors - Home'!$B:$O,14,FALSE)/100</f>
        <v>0.27</v>
      </c>
      <c r="P341" s="21">
        <f>VLOOKUP($C341,'Advanced - Home'!B:T,18,FALSE)</f>
        <v>98.45</v>
      </c>
      <c r="Q341" s="21">
        <f>(P341+'Advanced - Home'!$S$33)/2</f>
        <v>98.651912943871707</v>
      </c>
      <c r="R341" s="32">
        <f t="shared" ref="R341" si="3125">AVERAGE(H341,L340)</f>
        <v>0.52449999999999997</v>
      </c>
      <c r="S341" s="32">
        <f t="shared" ref="S341" si="3126">AVERAGE(I341,M340)</f>
        <v>0.22500000000000001</v>
      </c>
      <c r="T341" s="32">
        <f t="shared" ref="T341" si="3127">AVERAGE(J341,N340)</f>
        <v>0.14200000000000002</v>
      </c>
      <c r="U341" s="32">
        <f t="shared" ref="U341" si="3128">AVERAGE(K341,O340)</f>
        <v>0.26200000000000001</v>
      </c>
      <c r="V341" s="21">
        <f>Q341*Q340/'Advanced - Road'!$S$33</f>
        <v>98.941038086910794</v>
      </c>
      <c r="W341" s="21">
        <f t="shared" ref="W341" si="3129">W340</f>
        <v>98.944391558313129</v>
      </c>
      <c r="X341" s="21">
        <f t="shared" si="2576"/>
        <v>0</v>
      </c>
      <c r="Y341" s="23">
        <f>ROUND(Regression!$B$17+Regression!$B$18*Games!R341+Regression!$B$19*Games!T341+Regression!$B$20*Games!U341+Regression!$B$21*Games!S341+Regression!$B$22*Games!W341,0)</f>
        <v>109</v>
      </c>
      <c r="Z341" s="23">
        <f t="shared" ref="Z341" si="3130">-Z340</f>
        <v>0</v>
      </c>
      <c r="AA341" s="23">
        <f t="shared" ref="AA341" si="3131">AA340</f>
        <v>218</v>
      </c>
      <c r="AB341" s="22"/>
      <c r="AC341" s="22"/>
      <c r="AD341" s="22">
        <f t="shared" si="2581"/>
        <v>109</v>
      </c>
    </row>
    <row r="342" spans="1:30" x14ac:dyDescent="0.3">
      <c r="A342" t="s">
        <v>133</v>
      </c>
      <c r="B342" s="5" t="s">
        <v>54</v>
      </c>
      <c r="C342" t="str">
        <f>VLOOKUP(B342,'Team Lookup'!A:B,2,FALSE)</f>
        <v>Cleveland Cavaliers</v>
      </c>
      <c r="D342" s="6"/>
      <c r="E342" s="6"/>
      <c r="F342" s="7" t="str">
        <f>B343</f>
        <v>OKC</v>
      </c>
      <c r="G342" t="str">
        <f t="shared" ref="G342" si="3132">C343</f>
        <v>Oklahoma City Thunder</v>
      </c>
      <c r="H342" s="31">
        <f>VLOOKUP($C342,'Four Factors - Road'!$B:$O,7,FALSE)/100</f>
        <v>0.52700000000000002</v>
      </c>
      <c r="I342" s="31">
        <f>VLOOKUP($C342,'Four Factors - Road'!$B:$O,8,FALSE)</f>
        <v>0.29799999999999999</v>
      </c>
      <c r="J342" s="31">
        <f>VLOOKUP($C342,'Four Factors - Road'!$B:$O,9,FALSE)/100</f>
        <v>0.14899999999999999</v>
      </c>
      <c r="K342" s="31">
        <f>VLOOKUP($C342,'Four Factors - Road'!$B:$O,10,FALSE)/100</f>
        <v>0.21899999999999997</v>
      </c>
      <c r="L342" s="31">
        <f>VLOOKUP($C342,'Four Factors - Road'!$B:$O,11,FALSE)/100</f>
        <v>0.52900000000000003</v>
      </c>
      <c r="M342" s="31">
        <f>VLOOKUP($C342,'Four Factors - Road'!$B:$O,12,FALSE)</f>
        <v>0.223</v>
      </c>
      <c r="N342" s="31">
        <f>VLOOKUP($C342,'Four Factors - Road'!$B:$O,13,FALSE)/100</f>
        <v>0.14099999999999999</v>
      </c>
      <c r="O342" s="31">
        <f>VLOOKUP($C342,'Four Factors - Road'!$B:$O,14,FALSE)/100</f>
        <v>0.25</v>
      </c>
      <c r="P342" s="17">
        <f>VLOOKUP($C342,'Advanced - Road'!B:T,18,FALSE)</f>
        <v>99.44</v>
      </c>
      <c r="Q342" s="17">
        <f>(P342+'Advanced - Road'!$S$33)/2</f>
        <v>99.150263459335633</v>
      </c>
      <c r="R342" s="31">
        <f t="shared" ref="R342" si="3133">AVERAGE(H342,L343)</f>
        <v>0.51150000000000007</v>
      </c>
      <c r="S342" s="31">
        <f t="shared" ref="S342" si="3134">AVERAGE(I342,M343)</f>
        <v>0.28149999999999997</v>
      </c>
      <c r="T342" s="31">
        <f t="shared" ref="T342" si="3135">AVERAGE(J342,N343)</f>
        <v>0.14299999999999999</v>
      </c>
      <c r="U342" s="31">
        <f t="shared" ref="U342" si="3136">AVERAGE(K342,O343)</f>
        <v>0.22149999999999997</v>
      </c>
      <c r="V342" s="17">
        <f>Q342*Q343/'Advanced - Home'!$S$33</f>
        <v>100.22656843159585</v>
      </c>
      <c r="W342" s="17">
        <f t="shared" ref="W342" si="3137">AVERAGE(V342:V343)</f>
        <v>100.22317161915825</v>
      </c>
      <c r="X342" s="17">
        <f t="shared" si="2576"/>
        <v>0</v>
      </c>
      <c r="Y342" s="19">
        <f>ROUND(Regression!$B$17+Regression!$B$18*Games!R342+Regression!$B$19*Games!T342+Regression!$B$20*Games!U342+Regression!$B$21*Games!S342+Regression!$B$22*Games!W342,0)</f>
        <v>108</v>
      </c>
      <c r="Z342" s="19">
        <f t="shared" ref="Z342" si="3138">Y343-Y342</f>
        <v>3</v>
      </c>
      <c r="AA342" s="19">
        <f t="shared" ref="AA342" si="3139">Y342+Y343</f>
        <v>219</v>
      </c>
      <c r="AB342" s="4">
        <f t="shared" ref="AB342" si="3140">D342-Z342</f>
        <v>-3</v>
      </c>
      <c r="AC342" s="4">
        <f t="shared" ref="AC342" si="3141">AA342-E342</f>
        <v>219</v>
      </c>
      <c r="AD342" s="4">
        <f t="shared" si="2581"/>
        <v>108</v>
      </c>
    </row>
    <row r="343" spans="1:30" x14ac:dyDescent="0.3">
      <c r="A343" t="s">
        <v>134</v>
      </c>
      <c r="B343" s="8" t="s">
        <v>73</v>
      </c>
      <c r="C343" t="str">
        <f>VLOOKUP(B343,'Team Lookup'!A:B,2,FALSE)</f>
        <v>Oklahoma City Thunder</v>
      </c>
      <c r="D343" s="9">
        <f t="shared" ref="D343" si="3142">D342*-1</f>
        <v>0</v>
      </c>
      <c r="E343" s="9">
        <f t="shared" ref="E343" si="3143">E342</f>
        <v>0</v>
      </c>
      <c r="F343" t="str">
        <f>B342</f>
        <v>CLE</v>
      </c>
      <c r="G343" t="str">
        <f t="shared" ref="G343" si="3144">C342</f>
        <v>Cleveland Cavaliers</v>
      </c>
      <c r="H343" s="31">
        <f>VLOOKUP($C343,'Four Factors - Home'!$B:$O,7,FALSE)/100</f>
        <v>0.51700000000000002</v>
      </c>
      <c r="I343" s="31">
        <f>VLOOKUP($C343,'Four Factors - Home'!$B:$O,8,FALSE)</f>
        <v>0.29799999999999999</v>
      </c>
      <c r="J343" s="31">
        <f>VLOOKUP($C343,'Four Factors - Home'!$B:$O,9,FALSE)/100</f>
        <v>0.14800000000000002</v>
      </c>
      <c r="K343" s="31">
        <f>VLOOKUP($C343,'Four Factors - Home'!$B:$O,10,FALSE)/100</f>
        <v>0.26600000000000001</v>
      </c>
      <c r="L343" s="31">
        <f>VLOOKUP($C343,'Four Factors - Home'!$B:$O,11,FALSE)/100</f>
        <v>0.496</v>
      </c>
      <c r="M343" s="31">
        <f>VLOOKUP($C343,'Four Factors - Home'!$B:$O,12,FALSE)</f>
        <v>0.26500000000000001</v>
      </c>
      <c r="N343" s="31">
        <f>VLOOKUP($C343,'Four Factors - Home'!$B:$O,13,FALSE)/100</f>
        <v>0.13699999999999998</v>
      </c>
      <c r="O343" s="31">
        <f>VLOOKUP($C343,'Four Factors - Home'!$B:$O,14,FALSE)/100</f>
        <v>0.22399999999999998</v>
      </c>
      <c r="P343" s="17">
        <f>VLOOKUP($C343,'Advanced - Home'!B:T,18,FALSE)</f>
        <v>101</v>
      </c>
      <c r="Q343" s="17">
        <f>(P343+'Advanced - Home'!$S$33)/2</f>
        <v>99.926912943871713</v>
      </c>
      <c r="R343" s="31">
        <f t="shared" ref="R343" si="3145">AVERAGE(H343,L342)</f>
        <v>0.52300000000000002</v>
      </c>
      <c r="S343" s="31">
        <f t="shared" ref="S343" si="3146">AVERAGE(I343,M342)</f>
        <v>0.26050000000000001</v>
      </c>
      <c r="T343" s="31">
        <f t="shared" ref="T343" si="3147">AVERAGE(J343,N342)</f>
        <v>0.14450000000000002</v>
      </c>
      <c r="U343" s="31">
        <f t="shared" ref="U343" si="3148">AVERAGE(K343,O342)</f>
        <v>0.25800000000000001</v>
      </c>
      <c r="V343" s="17">
        <f>Q343*Q342/'Advanced - Road'!$S$33</f>
        <v>100.21977480672064</v>
      </c>
      <c r="W343" s="17">
        <f t="shared" ref="W343" si="3149">W342</f>
        <v>100.22317161915825</v>
      </c>
      <c r="X343" s="17">
        <f t="shared" si="2576"/>
        <v>0</v>
      </c>
      <c r="Y343" s="19">
        <f>ROUND(Regression!$B$17+Regression!$B$18*Games!R343+Regression!$B$19*Games!T343+Regression!$B$20*Games!U343+Regression!$B$21*Games!S343+Regression!$B$22*Games!W343,0)</f>
        <v>111</v>
      </c>
      <c r="Z343" s="19">
        <f t="shared" ref="Z343" si="3150">-Z342</f>
        <v>-3</v>
      </c>
      <c r="AA343" s="19">
        <f t="shared" ref="AA343" si="3151">AA342</f>
        <v>219</v>
      </c>
      <c r="AB343" s="4"/>
      <c r="AC343" s="4"/>
      <c r="AD343" s="4">
        <f t="shared" si="2581"/>
        <v>111</v>
      </c>
    </row>
    <row r="344" spans="1:30" x14ac:dyDescent="0.3">
      <c r="A344" s="11" t="s">
        <v>133</v>
      </c>
      <c r="B344" s="10" t="s">
        <v>54</v>
      </c>
      <c r="C344" s="11" t="str">
        <f>VLOOKUP(B344,'Team Lookup'!A:B,2,FALSE)</f>
        <v>Cleveland Cavaliers</v>
      </c>
      <c r="D344" s="12"/>
      <c r="E344" s="12"/>
      <c r="F344" s="13" t="str">
        <f>B345</f>
        <v>ORL</v>
      </c>
      <c r="G344" s="11" t="str">
        <f t="shared" ref="G344" si="3152">C345</f>
        <v>Orlando Magic</v>
      </c>
      <c r="H344" s="32">
        <f>VLOOKUP($C344,'Four Factors - Road'!$B:$O,7,FALSE)/100</f>
        <v>0.52700000000000002</v>
      </c>
      <c r="I344" s="32">
        <f>VLOOKUP($C344,'Four Factors - Road'!$B:$O,8,FALSE)</f>
        <v>0.29799999999999999</v>
      </c>
      <c r="J344" s="32">
        <f>VLOOKUP($C344,'Four Factors - Road'!$B:$O,9,FALSE)/100</f>
        <v>0.14899999999999999</v>
      </c>
      <c r="K344" s="32">
        <f>VLOOKUP($C344,'Four Factors - Road'!$B:$O,10,FALSE)/100</f>
        <v>0.21899999999999997</v>
      </c>
      <c r="L344" s="32">
        <f>VLOOKUP($C344,'Four Factors - Road'!$B:$O,11,FALSE)/100</f>
        <v>0.52900000000000003</v>
      </c>
      <c r="M344" s="32">
        <f>VLOOKUP($C344,'Four Factors - Road'!$B:$O,12,FALSE)</f>
        <v>0.223</v>
      </c>
      <c r="N344" s="32">
        <f>VLOOKUP($C344,'Four Factors - Road'!$B:$O,13,FALSE)/100</f>
        <v>0.14099999999999999</v>
      </c>
      <c r="O344" s="32">
        <f>VLOOKUP($C344,'Four Factors - Road'!$B:$O,14,FALSE)/100</f>
        <v>0.25</v>
      </c>
      <c r="P344" s="21">
        <f>VLOOKUP($C344,'Advanced - Road'!B:T,18,FALSE)</f>
        <v>99.44</v>
      </c>
      <c r="Q344" s="21">
        <f>(P344+'Advanced - Road'!$S$33)/2</f>
        <v>99.150263459335633</v>
      </c>
      <c r="R344" s="32">
        <f t="shared" ref="R344" si="3153">AVERAGE(H344,L345)</f>
        <v>0.52</v>
      </c>
      <c r="S344" s="32">
        <f t="shared" ref="S344" si="3154">AVERAGE(I344,M345)</f>
        <v>0.28349999999999997</v>
      </c>
      <c r="T344" s="32">
        <f t="shared" ref="T344" si="3155">AVERAGE(J344,N345)</f>
        <v>0.14549999999999999</v>
      </c>
      <c r="U344" s="32">
        <f t="shared" ref="U344" si="3156">AVERAGE(K344,O345)</f>
        <v>0.22199999999999998</v>
      </c>
      <c r="V344" s="21">
        <f>Q344*Q345/'Advanced - Home'!$S$33</f>
        <v>98.496395593757711</v>
      </c>
      <c r="W344" s="21">
        <f t="shared" ref="W344" si="3157">AVERAGE(V344:V345)</f>
        <v>98.493057419191345</v>
      </c>
      <c r="X344" s="21">
        <f t="shared" si="2576"/>
        <v>0</v>
      </c>
      <c r="Y344" s="23">
        <f>ROUND(Regression!$B$17+Regression!$B$18*Games!R344+Regression!$B$19*Games!T344+Regression!$B$20*Games!U344+Regression!$B$21*Games!S344+Regression!$B$22*Games!W344,0)</f>
        <v>107</v>
      </c>
      <c r="Z344" s="23">
        <f t="shared" ref="Z344" si="3158">Y345-Y344</f>
        <v>-1</v>
      </c>
      <c r="AA344" s="23">
        <f t="shared" ref="AA344" si="3159">Y344+Y345</f>
        <v>213</v>
      </c>
      <c r="AB344" s="22">
        <f t="shared" ref="AB344" si="3160">D344-Z344</f>
        <v>1</v>
      </c>
      <c r="AC344" s="22">
        <f t="shared" ref="AC344" si="3161">AA344-E344</f>
        <v>213</v>
      </c>
      <c r="AD344" s="22">
        <f t="shared" si="2581"/>
        <v>107</v>
      </c>
    </row>
    <row r="345" spans="1:30" x14ac:dyDescent="0.3">
      <c r="A345" s="11" t="s">
        <v>134</v>
      </c>
      <c r="B345" s="14" t="s">
        <v>74</v>
      </c>
      <c r="C345" s="11" t="str">
        <f>VLOOKUP(B345,'Team Lookup'!A:B,2,FALSE)</f>
        <v>Orlando Magic</v>
      </c>
      <c r="D345" s="15">
        <f t="shared" ref="D345" si="3162">D344*-1</f>
        <v>0</v>
      </c>
      <c r="E345" s="15">
        <f t="shared" ref="E345" si="3163">E344</f>
        <v>0</v>
      </c>
      <c r="F345" s="11" t="str">
        <f>B344</f>
        <v>CLE</v>
      </c>
      <c r="G345" s="11" t="str">
        <f t="shared" ref="G345" si="3164">C344</f>
        <v>Cleveland Cavaliers</v>
      </c>
      <c r="H345" s="32">
        <f>VLOOKUP($C345,'Four Factors - Home'!$B:$O,7,FALSE)/100</f>
        <v>0.47799999999999998</v>
      </c>
      <c r="I345" s="32">
        <f>VLOOKUP($C345,'Four Factors - Home'!$B:$O,8,FALSE)</f>
        <v>0.26</v>
      </c>
      <c r="J345" s="32">
        <f>VLOOKUP($C345,'Four Factors - Home'!$B:$O,9,FALSE)/100</f>
        <v>0.13500000000000001</v>
      </c>
      <c r="K345" s="32">
        <f>VLOOKUP($C345,'Four Factors - Home'!$B:$O,10,FALSE)/100</f>
        <v>0.23</v>
      </c>
      <c r="L345" s="32">
        <f>VLOOKUP($C345,'Four Factors - Home'!$B:$O,11,FALSE)/100</f>
        <v>0.51300000000000001</v>
      </c>
      <c r="M345" s="32">
        <f>VLOOKUP($C345,'Four Factors - Home'!$B:$O,12,FALSE)</f>
        <v>0.26900000000000002</v>
      </c>
      <c r="N345" s="32">
        <f>VLOOKUP($C345,'Four Factors - Home'!$B:$O,13,FALSE)/100</f>
        <v>0.14199999999999999</v>
      </c>
      <c r="O345" s="32">
        <f>VLOOKUP($C345,'Four Factors - Home'!$B:$O,14,FALSE)/100</f>
        <v>0.22500000000000001</v>
      </c>
      <c r="P345" s="21">
        <f>VLOOKUP($C345,'Advanced - Home'!B:T,18,FALSE)</f>
        <v>97.55</v>
      </c>
      <c r="Q345" s="21">
        <f>(P345+'Advanced - Home'!$S$33)/2</f>
        <v>98.201912943871704</v>
      </c>
      <c r="R345" s="32">
        <f t="shared" ref="R345" si="3165">AVERAGE(H345,L344)</f>
        <v>0.50350000000000006</v>
      </c>
      <c r="S345" s="32">
        <f t="shared" ref="S345" si="3166">AVERAGE(I345,M344)</f>
        <v>0.24149999999999999</v>
      </c>
      <c r="T345" s="32">
        <f t="shared" ref="T345" si="3167">AVERAGE(J345,N344)</f>
        <v>0.13800000000000001</v>
      </c>
      <c r="U345" s="32">
        <f t="shared" ref="U345" si="3168">AVERAGE(K345,O344)</f>
        <v>0.24</v>
      </c>
      <c r="V345" s="21">
        <f>Q345*Q344/'Advanced - Road'!$S$33</f>
        <v>98.489719244624979</v>
      </c>
      <c r="W345" s="21">
        <f t="shared" ref="W345" si="3169">W344</f>
        <v>98.493057419191345</v>
      </c>
      <c r="X345" s="21">
        <f t="shared" si="2576"/>
        <v>0</v>
      </c>
      <c r="Y345" s="23">
        <f>ROUND(Regression!$B$17+Regression!$B$18*Games!R345+Regression!$B$19*Games!T345+Regression!$B$20*Games!U345+Regression!$B$21*Games!S345+Regression!$B$22*Games!W345,0)</f>
        <v>106</v>
      </c>
      <c r="Z345" s="23">
        <f t="shared" ref="Z345" si="3170">-Z344</f>
        <v>1</v>
      </c>
      <c r="AA345" s="23">
        <f t="shared" ref="AA345" si="3171">AA344</f>
        <v>213</v>
      </c>
      <c r="AB345" s="22"/>
      <c r="AC345" s="22"/>
      <c r="AD345" s="22">
        <f t="shared" si="2581"/>
        <v>106</v>
      </c>
    </row>
    <row r="346" spans="1:30" x14ac:dyDescent="0.3">
      <c r="A346" t="s">
        <v>133</v>
      </c>
      <c r="B346" s="8" t="s">
        <v>54</v>
      </c>
      <c r="C346" t="str">
        <f>VLOOKUP(B346,'Team Lookup'!A:B,2,FALSE)</f>
        <v>Cleveland Cavaliers</v>
      </c>
      <c r="D346" s="6"/>
      <c r="E346" s="6"/>
      <c r="F346" s="7" t="str">
        <f>B347</f>
        <v>PHI</v>
      </c>
      <c r="G346" t="str">
        <f t="shared" ref="G346" si="3172">C347</f>
        <v>Philadelphia 76ers</v>
      </c>
      <c r="H346" s="31">
        <f>VLOOKUP($C346,'Four Factors - Road'!$B:$O,7,FALSE)/100</f>
        <v>0.52700000000000002</v>
      </c>
      <c r="I346" s="31">
        <f>VLOOKUP($C346,'Four Factors - Road'!$B:$O,8,FALSE)</f>
        <v>0.29799999999999999</v>
      </c>
      <c r="J346" s="31">
        <f>VLOOKUP($C346,'Four Factors - Road'!$B:$O,9,FALSE)/100</f>
        <v>0.14899999999999999</v>
      </c>
      <c r="K346" s="31">
        <f>VLOOKUP($C346,'Four Factors - Road'!$B:$O,10,FALSE)/100</f>
        <v>0.21899999999999997</v>
      </c>
      <c r="L346" s="31">
        <f>VLOOKUP($C346,'Four Factors - Road'!$B:$O,11,FALSE)/100</f>
        <v>0.52900000000000003</v>
      </c>
      <c r="M346" s="31">
        <f>VLOOKUP($C346,'Four Factors - Road'!$B:$O,12,FALSE)</f>
        <v>0.223</v>
      </c>
      <c r="N346" s="31">
        <f>VLOOKUP($C346,'Four Factors - Road'!$B:$O,13,FALSE)/100</f>
        <v>0.14099999999999999</v>
      </c>
      <c r="O346" s="31">
        <f>VLOOKUP($C346,'Four Factors - Road'!$B:$O,14,FALSE)/100</f>
        <v>0.25</v>
      </c>
      <c r="P346" s="17">
        <f>VLOOKUP($C346,'Advanced - Road'!B:T,18,FALSE)</f>
        <v>99.44</v>
      </c>
      <c r="Q346" s="17">
        <f>(P346+'Advanced - Road'!$S$33)/2</f>
        <v>99.150263459335633</v>
      </c>
      <c r="R346" s="31">
        <f t="shared" ref="R346" si="3173">AVERAGE(H346,L347)</f>
        <v>0.51049999999999995</v>
      </c>
      <c r="S346" s="31">
        <f t="shared" ref="S346" si="3174">AVERAGE(I346,M347)</f>
        <v>0.30499999999999999</v>
      </c>
      <c r="T346" s="31">
        <f t="shared" ref="T346" si="3175">AVERAGE(J346,N347)</f>
        <v>0.14749999999999999</v>
      </c>
      <c r="U346" s="31">
        <f t="shared" ref="U346" si="3176">AVERAGE(K346,O347)</f>
        <v>0.22699999999999998</v>
      </c>
      <c r="V346" s="17">
        <f>Q346*Q347/'Advanced - Home'!$S$33</f>
        <v>99.940713788822592</v>
      </c>
      <c r="W346" s="17">
        <f t="shared" ref="W346" si="3177">AVERAGE(V346:V347)</f>
        <v>99.937326664381104</v>
      </c>
      <c r="X346" s="17">
        <f t="shared" si="2576"/>
        <v>0</v>
      </c>
      <c r="Y346" s="19">
        <f>ROUND(Regression!$B$17+Regression!$B$18*Games!R346+Regression!$B$19*Games!T346+Regression!$B$20*Games!U346+Regression!$B$21*Games!S346+Regression!$B$22*Games!W346,0)</f>
        <v>108</v>
      </c>
      <c r="Z346" s="19">
        <f t="shared" ref="Z346" si="3178">Y347-Y346</f>
        <v>-1</v>
      </c>
      <c r="AA346" s="19">
        <f t="shared" ref="AA346" si="3179">Y346+Y347</f>
        <v>215</v>
      </c>
      <c r="AB346" s="4">
        <f t="shared" ref="AB346" si="3180">D346-Z346</f>
        <v>1</v>
      </c>
      <c r="AC346" s="4">
        <f t="shared" ref="AC346" si="3181">AA346-E346</f>
        <v>215</v>
      </c>
      <c r="AD346" s="4">
        <f t="shared" si="2581"/>
        <v>108</v>
      </c>
    </row>
    <row r="347" spans="1:30" x14ac:dyDescent="0.3">
      <c r="A347" t="s">
        <v>134</v>
      </c>
      <c r="B347" s="8" t="s">
        <v>75</v>
      </c>
      <c r="C347" t="str">
        <f>VLOOKUP(B347,'Team Lookup'!A:B,2,FALSE)</f>
        <v>Philadelphia 76ers</v>
      </c>
      <c r="D347" s="9">
        <f t="shared" ref="D347" si="3182">D346*-1</f>
        <v>0</v>
      </c>
      <c r="E347" s="9">
        <f t="shared" ref="E347" si="3183">E346</f>
        <v>0</v>
      </c>
      <c r="F347" t="str">
        <f>B346</f>
        <v>CLE</v>
      </c>
      <c r="G347" t="str">
        <f t="shared" ref="G347" si="3184">C346</f>
        <v>Cleveland Cavaliers</v>
      </c>
      <c r="H347" s="31">
        <f>VLOOKUP($C347,'Four Factors - Home'!$B:$O,7,FALSE)/100</f>
        <v>0.504</v>
      </c>
      <c r="I347" s="31">
        <f>VLOOKUP($C347,'Four Factors - Home'!$B:$O,8,FALSE)</f>
        <v>0.27</v>
      </c>
      <c r="J347" s="31">
        <f>VLOOKUP($C347,'Four Factors - Home'!$B:$O,9,FALSE)/100</f>
        <v>0.16300000000000001</v>
      </c>
      <c r="K347" s="31">
        <f>VLOOKUP($C347,'Four Factors - Home'!$B:$O,10,FALSE)/100</f>
        <v>0.21199999999999999</v>
      </c>
      <c r="L347" s="31">
        <f>VLOOKUP($C347,'Four Factors - Home'!$B:$O,11,FALSE)/100</f>
        <v>0.49399999999999999</v>
      </c>
      <c r="M347" s="31">
        <f>VLOOKUP($C347,'Four Factors - Home'!$B:$O,12,FALSE)</f>
        <v>0.312</v>
      </c>
      <c r="N347" s="31">
        <f>VLOOKUP($C347,'Four Factors - Home'!$B:$O,13,FALSE)/100</f>
        <v>0.14599999999999999</v>
      </c>
      <c r="O347" s="31">
        <f>VLOOKUP($C347,'Four Factors - Home'!$B:$O,14,FALSE)/100</f>
        <v>0.23499999999999999</v>
      </c>
      <c r="P347" s="17">
        <f>VLOOKUP($C347,'Advanced - Home'!B:T,18,FALSE)</f>
        <v>100.43</v>
      </c>
      <c r="Q347" s="17">
        <f>(P347+'Advanced - Home'!$S$33)/2</f>
        <v>99.641912943871716</v>
      </c>
      <c r="R347" s="31">
        <f t="shared" ref="R347" si="3185">AVERAGE(H347,L346)</f>
        <v>0.51649999999999996</v>
      </c>
      <c r="S347" s="31">
        <f t="shared" ref="S347" si="3186">AVERAGE(I347,M346)</f>
        <v>0.2465</v>
      </c>
      <c r="T347" s="31">
        <f t="shared" ref="T347" si="3187">AVERAGE(J347,N346)</f>
        <v>0.152</v>
      </c>
      <c r="U347" s="31">
        <f t="shared" ref="U347" si="3188">AVERAGE(K347,O346)</f>
        <v>0.23099999999999998</v>
      </c>
      <c r="V347" s="17">
        <f>Q347*Q346/'Advanced - Road'!$S$33</f>
        <v>99.933939539939615</v>
      </c>
      <c r="W347" s="17">
        <f t="shared" ref="W347" si="3189">W346</f>
        <v>99.937326664381104</v>
      </c>
      <c r="X347" s="17">
        <f t="shared" si="2576"/>
        <v>0</v>
      </c>
      <c r="Y347" s="19">
        <f>ROUND(Regression!$B$17+Regression!$B$18*Games!R347+Regression!$B$19*Games!T347+Regression!$B$20*Games!U347+Regression!$B$21*Games!S347+Regression!$B$22*Games!W347,0)</f>
        <v>107</v>
      </c>
      <c r="Z347" s="19">
        <f t="shared" ref="Z347" si="3190">-Z346</f>
        <v>1</v>
      </c>
      <c r="AA347" s="19">
        <f t="shared" ref="AA347" si="3191">AA346</f>
        <v>215</v>
      </c>
      <c r="AB347" s="4"/>
      <c r="AC347" s="4"/>
      <c r="AD347" s="4">
        <f t="shared" si="2581"/>
        <v>107</v>
      </c>
    </row>
    <row r="348" spans="1:30" x14ac:dyDescent="0.3">
      <c r="A348" s="11" t="s">
        <v>133</v>
      </c>
      <c r="B348" s="14" t="s">
        <v>54</v>
      </c>
      <c r="C348" s="11" t="str">
        <f>VLOOKUP(B348,'Team Lookup'!A:B,2,FALSE)</f>
        <v>Cleveland Cavaliers</v>
      </c>
      <c r="D348" s="12"/>
      <c r="E348" s="12"/>
      <c r="F348" s="13" t="str">
        <f>B349</f>
        <v>PHO</v>
      </c>
      <c r="G348" s="11" t="str">
        <f t="shared" ref="G348" si="3192">C349</f>
        <v>Phoenix Suns</v>
      </c>
      <c r="H348" s="32">
        <f>VLOOKUP($C348,'Four Factors - Road'!$B:$O,7,FALSE)/100</f>
        <v>0.52700000000000002</v>
      </c>
      <c r="I348" s="32">
        <f>VLOOKUP($C348,'Four Factors - Road'!$B:$O,8,FALSE)</f>
        <v>0.29799999999999999</v>
      </c>
      <c r="J348" s="32">
        <f>VLOOKUP($C348,'Four Factors - Road'!$B:$O,9,FALSE)/100</f>
        <v>0.14899999999999999</v>
      </c>
      <c r="K348" s="32">
        <f>VLOOKUP($C348,'Four Factors - Road'!$B:$O,10,FALSE)/100</f>
        <v>0.21899999999999997</v>
      </c>
      <c r="L348" s="32">
        <f>VLOOKUP($C348,'Four Factors - Road'!$B:$O,11,FALSE)/100</f>
        <v>0.52900000000000003</v>
      </c>
      <c r="M348" s="32">
        <f>VLOOKUP($C348,'Four Factors - Road'!$B:$O,12,FALSE)</f>
        <v>0.223</v>
      </c>
      <c r="N348" s="32">
        <f>VLOOKUP($C348,'Four Factors - Road'!$B:$O,13,FALSE)/100</f>
        <v>0.14099999999999999</v>
      </c>
      <c r="O348" s="32">
        <f>VLOOKUP($C348,'Four Factors - Road'!$B:$O,14,FALSE)/100</f>
        <v>0.25</v>
      </c>
      <c r="P348" s="21">
        <f>VLOOKUP($C348,'Advanced - Road'!B:T,18,FALSE)</f>
        <v>99.44</v>
      </c>
      <c r="Q348" s="21">
        <f>(P348+'Advanced - Road'!$S$33)/2</f>
        <v>99.150263459335633</v>
      </c>
      <c r="R348" s="32">
        <f t="shared" ref="R348" si="3193">AVERAGE(H348,L349)</f>
        <v>0.52350000000000008</v>
      </c>
      <c r="S348" s="32">
        <f t="shared" ref="S348" si="3194">AVERAGE(I348,M349)</f>
        <v>0.3135</v>
      </c>
      <c r="T348" s="32">
        <f t="shared" ref="T348" si="3195">AVERAGE(J348,N349)</f>
        <v>0.14749999999999999</v>
      </c>
      <c r="U348" s="32">
        <f t="shared" ref="U348" si="3196">AVERAGE(K348,O349)</f>
        <v>0.22049999999999997</v>
      </c>
      <c r="V348" s="21">
        <f>Q348*Q349/'Advanced - Home'!$S$33</f>
        <v>100.48734810570477</v>
      </c>
      <c r="W348" s="21">
        <f t="shared" ref="W348" si="3197">AVERAGE(V348:V349)</f>
        <v>100.48394245509526</v>
      </c>
      <c r="X348" s="21">
        <f t="shared" si="2576"/>
        <v>0</v>
      </c>
      <c r="Y348" s="23">
        <f>ROUND(Regression!$B$17+Regression!$B$18*Games!R348+Regression!$B$19*Games!T348+Regression!$B$20*Games!U348+Regression!$B$21*Games!S348+Regression!$B$22*Games!W348,0)</f>
        <v>111</v>
      </c>
      <c r="Z348" s="23">
        <f t="shared" ref="Z348" si="3198">Y349-Y348</f>
        <v>-2</v>
      </c>
      <c r="AA348" s="23">
        <f t="shared" ref="AA348" si="3199">Y348+Y349</f>
        <v>220</v>
      </c>
      <c r="AB348" s="22">
        <f t="shared" ref="AB348" si="3200">D348-Z348</f>
        <v>2</v>
      </c>
      <c r="AC348" s="22">
        <f t="shared" ref="AC348" si="3201">AA348-E348</f>
        <v>220</v>
      </c>
      <c r="AD348" s="22">
        <f t="shared" si="2581"/>
        <v>111</v>
      </c>
    </row>
    <row r="349" spans="1:30" x14ac:dyDescent="0.3">
      <c r="A349" s="11" t="s">
        <v>134</v>
      </c>
      <c r="B349" s="14" t="s">
        <v>76</v>
      </c>
      <c r="C349" s="11" t="str">
        <f>VLOOKUP(B349,'Team Lookup'!A:B,2,FALSE)</f>
        <v>Phoenix Suns</v>
      </c>
      <c r="D349" s="15">
        <f t="shared" ref="D349" si="3202">D348*-1</f>
        <v>0</v>
      </c>
      <c r="E349" s="15">
        <f t="shared" ref="E349" si="3203">E348</f>
        <v>0</v>
      </c>
      <c r="F349" s="11" t="str">
        <f>B348</f>
        <v>CLE</v>
      </c>
      <c r="G349" s="11" t="str">
        <f t="shared" ref="G349" si="3204">C348</f>
        <v>Cleveland Cavaliers</v>
      </c>
      <c r="H349" s="32">
        <f>VLOOKUP($C349,'Four Factors - Home'!$B:$O,7,FALSE)/100</f>
        <v>0.496</v>
      </c>
      <c r="I349" s="32">
        <f>VLOOKUP($C349,'Four Factors - Home'!$B:$O,8,FALSE)</f>
        <v>0.30099999999999999</v>
      </c>
      <c r="J349" s="32">
        <f>VLOOKUP($C349,'Four Factors - Home'!$B:$O,9,FALSE)/100</f>
        <v>0.152</v>
      </c>
      <c r="K349" s="32">
        <f>VLOOKUP($C349,'Four Factors - Home'!$B:$O,10,FALSE)/100</f>
        <v>0.27500000000000002</v>
      </c>
      <c r="L349" s="32">
        <f>VLOOKUP($C349,'Four Factors - Home'!$B:$O,11,FALSE)/100</f>
        <v>0.52</v>
      </c>
      <c r="M349" s="32">
        <f>VLOOKUP($C349,'Four Factors - Home'!$B:$O,12,FALSE)</f>
        <v>0.32900000000000001</v>
      </c>
      <c r="N349" s="32">
        <f>VLOOKUP($C349,'Four Factors - Home'!$B:$O,13,FALSE)/100</f>
        <v>0.14599999999999999</v>
      </c>
      <c r="O349" s="32">
        <f>VLOOKUP($C349,'Four Factors - Home'!$B:$O,14,FALSE)/100</f>
        <v>0.222</v>
      </c>
      <c r="P349" s="21">
        <f>VLOOKUP($C349,'Advanced - Home'!B:T,18,FALSE)</f>
        <v>101.52</v>
      </c>
      <c r="Q349" s="21">
        <f>(P349+'Advanced - Home'!$S$33)/2</f>
        <v>100.1869129438717</v>
      </c>
      <c r="R349" s="32">
        <f t="shared" ref="R349" si="3205">AVERAGE(H349,L348)</f>
        <v>0.51249999999999996</v>
      </c>
      <c r="S349" s="32">
        <f t="shared" ref="S349" si="3206">AVERAGE(I349,M348)</f>
        <v>0.26200000000000001</v>
      </c>
      <c r="T349" s="32">
        <f t="shared" ref="T349" si="3207">AVERAGE(J349,N348)</f>
        <v>0.14649999999999999</v>
      </c>
      <c r="U349" s="32">
        <f t="shared" ref="U349" si="3208">AVERAGE(K349,O348)</f>
        <v>0.26250000000000001</v>
      </c>
      <c r="V349" s="21">
        <f>Q349*Q348/'Advanced - Road'!$S$33</f>
        <v>100.48053680448575</v>
      </c>
      <c r="W349" s="21">
        <f t="shared" ref="W349" si="3209">W348</f>
        <v>100.48394245509526</v>
      </c>
      <c r="X349" s="21">
        <f t="shared" si="2576"/>
        <v>0</v>
      </c>
      <c r="Y349" s="23">
        <f>ROUND(Regression!$B$17+Regression!$B$18*Games!R349+Regression!$B$19*Games!T349+Regression!$B$20*Games!U349+Regression!$B$21*Games!S349+Regression!$B$22*Games!W349,0)</f>
        <v>109</v>
      </c>
      <c r="Z349" s="23">
        <f t="shared" ref="Z349" si="3210">-Z348</f>
        <v>2</v>
      </c>
      <c r="AA349" s="23">
        <f t="shared" ref="AA349" si="3211">AA348</f>
        <v>220</v>
      </c>
      <c r="AB349" s="22"/>
      <c r="AC349" s="22"/>
      <c r="AD349" s="22">
        <f t="shared" si="2581"/>
        <v>109</v>
      </c>
    </row>
    <row r="350" spans="1:30" x14ac:dyDescent="0.3">
      <c r="A350" t="s">
        <v>133</v>
      </c>
      <c r="B350" s="8" t="s">
        <v>54</v>
      </c>
      <c r="C350" t="str">
        <f>VLOOKUP(B350,'Team Lookup'!A:B,2,FALSE)</f>
        <v>Cleveland Cavaliers</v>
      </c>
      <c r="D350" s="6"/>
      <c r="E350" s="6"/>
      <c r="F350" s="7" t="str">
        <f>B351</f>
        <v>POR</v>
      </c>
      <c r="G350" t="str">
        <f t="shared" ref="G350" si="3212">C351</f>
        <v>Portland Trail Blazers</v>
      </c>
      <c r="H350" s="31">
        <f>VLOOKUP($C350,'Four Factors - Road'!$B:$O,7,FALSE)/100</f>
        <v>0.52700000000000002</v>
      </c>
      <c r="I350" s="31">
        <f>VLOOKUP($C350,'Four Factors - Road'!$B:$O,8,FALSE)</f>
        <v>0.29799999999999999</v>
      </c>
      <c r="J350" s="31">
        <f>VLOOKUP($C350,'Four Factors - Road'!$B:$O,9,FALSE)/100</f>
        <v>0.14899999999999999</v>
      </c>
      <c r="K350" s="31">
        <f>VLOOKUP($C350,'Four Factors - Road'!$B:$O,10,FALSE)/100</f>
        <v>0.21899999999999997</v>
      </c>
      <c r="L350" s="31">
        <f>VLOOKUP($C350,'Four Factors - Road'!$B:$O,11,FALSE)/100</f>
        <v>0.52900000000000003</v>
      </c>
      <c r="M350" s="31">
        <f>VLOOKUP($C350,'Four Factors - Road'!$B:$O,12,FALSE)</f>
        <v>0.223</v>
      </c>
      <c r="N350" s="31">
        <f>VLOOKUP($C350,'Four Factors - Road'!$B:$O,13,FALSE)/100</f>
        <v>0.14099999999999999</v>
      </c>
      <c r="O350" s="31">
        <f>VLOOKUP($C350,'Four Factors - Road'!$B:$O,14,FALSE)/100</f>
        <v>0.25</v>
      </c>
      <c r="P350" s="17">
        <f>VLOOKUP($C350,'Advanced - Road'!B:T,18,FALSE)</f>
        <v>99.44</v>
      </c>
      <c r="Q350" s="17">
        <f>(P350+'Advanced - Road'!$S$33)/2</f>
        <v>99.150263459335633</v>
      </c>
      <c r="R350" s="31">
        <f t="shared" ref="R350" si="3213">AVERAGE(H350,L351)</f>
        <v>0.51500000000000001</v>
      </c>
      <c r="S350" s="31">
        <f t="shared" ref="S350" si="3214">AVERAGE(I350,M351)</f>
        <v>0.3105</v>
      </c>
      <c r="T350" s="31">
        <f t="shared" ref="T350" si="3215">AVERAGE(J350,N351)</f>
        <v>0.13900000000000001</v>
      </c>
      <c r="U350" s="31">
        <f t="shared" ref="U350" si="3216">AVERAGE(K350,O351)</f>
        <v>0.22399999999999998</v>
      </c>
      <c r="V350" s="17">
        <f>Q350*Q351/'Advanced - Home'!$S$33</f>
        <v>99.243629659954479</v>
      </c>
      <c r="W350" s="17">
        <f t="shared" ref="W350" si="3217">AVERAGE(V350:V351)</f>
        <v>99.240266160626334</v>
      </c>
      <c r="X350" s="17">
        <f t="shared" ref="X350:X413" si="3218">E350/2-D350/2</f>
        <v>0</v>
      </c>
      <c r="Y350" s="19">
        <f>ROUND(Regression!$B$17+Regression!$B$18*Games!R350+Regression!$B$19*Games!T350+Regression!$B$20*Games!U350+Regression!$B$21*Games!S350+Regression!$B$22*Games!W350,0)</f>
        <v>109</v>
      </c>
      <c r="Z350" s="19">
        <f t="shared" ref="Z350" si="3219">Y351-Y350</f>
        <v>1</v>
      </c>
      <c r="AA350" s="19">
        <f t="shared" ref="AA350" si="3220">Y350+Y351</f>
        <v>219</v>
      </c>
      <c r="AB350" s="4">
        <f t="shared" ref="AB350" si="3221">D350-Z350</f>
        <v>-1</v>
      </c>
      <c r="AC350" s="4">
        <f t="shared" ref="AC350" si="3222">AA350-E350</f>
        <v>219</v>
      </c>
      <c r="AD350" s="4">
        <f t="shared" ref="AD350:AD413" si="3223">Y350-X350</f>
        <v>109</v>
      </c>
    </row>
    <row r="351" spans="1:30" x14ac:dyDescent="0.3">
      <c r="A351" t="s">
        <v>134</v>
      </c>
      <c r="B351" s="8" t="s">
        <v>77</v>
      </c>
      <c r="C351" t="str">
        <f>VLOOKUP(B351,'Team Lookup'!A:B,2,FALSE)</f>
        <v>Portland Trail Blazers</v>
      </c>
      <c r="D351" s="9">
        <f t="shared" ref="D351" si="3224">D350*-1</f>
        <v>0</v>
      </c>
      <c r="E351" s="9">
        <f t="shared" ref="E351" si="3225">E350</f>
        <v>0</v>
      </c>
      <c r="F351" t="str">
        <f>B350</f>
        <v>CLE</v>
      </c>
      <c r="G351" t="str">
        <f t="shared" ref="G351" si="3226">C350</f>
        <v>Cleveland Cavaliers</v>
      </c>
      <c r="H351" s="31">
        <f>VLOOKUP($C351,'Four Factors - Home'!$B:$O,7,FALSE)/100</f>
        <v>0.52500000000000002</v>
      </c>
      <c r="I351" s="31">
        <f>VLOOKUP($C351,'Four Factors - Home'!$B:$O,8,FALSE)</f>
        <v>0.26100000000000001</v>
      </c>
      <c r="J351" s="31">
        <f>VLOOKUP($C351,'Four Factors - Home'!$B:$O,9,FALSE)/100</f>
        <v>0.13500000000000001</v>
      </c>
      <c r="K351" s="31">
        <f>VLOOKUP($C351,'Four Factors - Home'!$B:$O,10,FALSE)/100</f>
        <v>0.23</v>
      </c>
      <c r="L351" s="31">
        <f>VLOOKUP($C351,'Four Factors - Home'!$B:$O,11,FALSE)/100</f>
        <v>0.503</v>
      </c>
      <c r="M351" s="31">
        <f>VLOOKUP($C351,'Four Factors - Home'!$B:$O,12,FALSE)</f>
        <v>0.32300000000000001</v>
      </c>
      <c r="N351" s="31">
        <f>VLOOKUP($C351,'Four Factors - Home'!$B:$O,13,FALSE)/100</f>
        <v>0.129</v>
      </c>
      <c r="O351" s="31">
        <f>VLOOKUP($C351,'Four Factors - Home'!$B:$O,14,FALSE)/100</f>
        <v>0.22899999999999998</v>
      </c>
      <c r="P351" s="17">
        <f>VLOOKUP($C351,'Advanced - Home'!B:T,18,FALSE)</f>
        <v>99.04</v>
      </c>
      <c r="Q351" s="17">
        <f>(P351+'Advanced - Home'!$S$33)/2</f>
        <v>98.946912943871709</v>
      </c>
      <c r="R351" s="31">
        <f t="shared" ref="R351" si="3227">AVERAGE(H351,L350)</f>
        <v>0.52700000000000002</v>
      </c>
      <c r="S351" s="31">
        <f t="shared" ref="S351" si="3228">AVERAGE(I351,M350)</f>
        <v>0.24199999999999999</v>
      </c>
      <c r="T351" s="31">
        <f t="shared" ref="T351" si="3229">AVERAGE(J351,N350)</f>
        <v>0.13800000000000001</v>
      </c>
      <c r="U351" s="31">
        <f t="shared" ref="U351" si="3230">AVERAGE(K351,O350)</f>
        <v>0.24</v>
      </c>
      <c r="V351" s="17">
        <f>Q351*Q350/'Advanced - Road'!$S$33</f>
        <v>99.236902661298174</v>
      </c>
      <c r="W351" s="17">
        <f t="shared" ref="W351" si="3231">W350</f>
        <v>99.240266160626334</v>
      </c>
      <c r="X351" s="17">
        <f t="shared" si="3218"/>
        <v>0</v>
      </c>
      <c r="Y351" s="19">
        <f>ROUND(Regression!$B$17+Regression!$B$18*Games!R351+Regression!$B$19*Games!T351+Regression!$B$20*Games!U351+Regression!$B$21*Games!S351+Regression!$B$22*Games!W351,0)</f>
        <v>110</v>
      </c>
      <c r="Z351" s="19">
        <f t="shared" ref="Z351" si="3232">-Z350</f>
        <v>-1</v>
      </c>
      <c r="AA351" s="19">
        <f t="shared" ref="AA351" si="3233">AA350</f>
        <v>219</v>
      </c>
      <c r="AB351" s="4"/>
      <c r="AC351" s="4"/>
      <c r="AD351" s="4">
        <f t="shared" si="3223"/>
        <v>110</v>
      </c>
    </row>
    <row r="352" spans="1:30" x14ac:dyDescent="0.3">
      <c r="A352" s="11" t="s">
        <v>133</v>
      </c>
      <c r="B352" s="14" t="s">
        <v>54</v>
      </c>
      <c r="C352" s="11" t="str">
        <f>VLOOKUP(B352,'Team Lookup'!A:B,2,FALSE)</f>
        <v>Cleveland Cavaliers</v>
      </c>
      <c r="D352" s="12"/>
      <c r="E352" s="12"/>
      <c r="F352" s="13" t="str">
        <f>B353</f>
        <v>SAC</v>
      </c>
      <c r="G352" s="11" t="str">
        <f t="shared" ref="G352" si="3234">C353</f>
        <v>Sacramento Kings</v>
      </c>
      <c r="H352" s="32">
        <f>VLOOKUP($C352,'Four Factors - Road'!$B:$O,7,FALSE)/100</f>
        <v>0.52700000000000002</v>
      </c>
      <c r="I352" s="32">
        <f>VLOOKUP($C352,'Four Factors - Road'!$B:$O,8,FALSE)</f>
        <v>0.29799999999999999</v>
      </c>
      <c r="J352" s="32">
        <f>VLOOKUP($C352,'Four Factors - Road'!$B:$O,9,FALSE)/100</f>
        <v>0.14899999999999999</v>
      </c>
      <c r="K352" s="32">
        <f>VLOOKUP($C352,'Four Factors - Road'!$B:$O,10,FALSE)/100</f>
        <v>0.21899999999999997</v>
      </c>
      <c r="L352" s="32">
        <f>VLOOKUP($C352,'Four Factors - Road'!$B:$O,11,FALSE)/100</f>
        <v>0.52900000000000003</v>
      </c>
      <c r="M352" s="32">
        <f>VLOOKUP($C352,'Four Factors - Road'!$B:$O,12,FALSE)</f>
        <v>0.223</v>
      </c>
      <c r="N352" s="32">
        <f>VLOOKUP($C352,'Four Factors - Road'!$B:$O,13,FALSE)/100</f>
        <v>0.14099999999999999</v>
      </c>
      <c r="O352" s="32">
        <f>VLOOKUP($C352,'Four Factors - Road'!$B:$O,14,FALSE)/100</f>
        <v>0.25</v>
      </c>
      <c r="P352" s="21">
        <f>VLOOKUP($C352,'Advanced - Road'!B:T,18,FALSE)</f>
        <v>99.44</v>
      </c>
      <c r="Q352" s="21">
        <f>(P352+'Advanced - Road'!$S$33)/2</f>
        <v>99.150263459335633</v>
      </c>
      <c r="R352" s="32">
        <f t="shared" ref="R352" si="3235">AVERAGE(H352,L353)</f>
        <v>0.52800000000000002</v>
      </c>
      <c r="S352" s="32">
        <f t="shared" ref="S352" si="3236">AVERAGE(I352,M353)</f>
        <v>0.30149999999999999</v>
      </c>
      <c r="T352" s="32">
        <f t="shared" ref="T352" si="3237">AVERAGE(J352,N353)</f>
        <v>0.14799999999999999</v>
      </c>
      <c r="U352" s="32">
        <f t="shared" ref="U352" si="3238">AVERAGE(K352,O353)</f>
        <v>0.22049999999999997</v>
      </c>
      <c r="V352" s="21">
        <f>Q352*Q353/'Advanced - Home'!$S$33</f>
        <v>98.611740449613563</v>
      </c>
      <c r="W352" s="21">
        <f t="shared" ref="W352" si="3239">AVERAGE(V352:V353)</f>
        <v>98.608398365855777</v>
      </c>
      <c r="X352" s="21">
        <f t="shared" si="3218"/>
        <v>0</v>
      </c>
      <c r="Y352" s="23">
        <f>ROUND(Regression!$B$17+Regression!$B$18*Games!R352+Regression!$B$19*Games!T352+Regression!$B$20*Games!U352+Regression!$B$21*Games!S352+Regression!$B$22*Games!W352,0)</f>
        <v>109</v>
      </c>
      <c r="Z352" s="23">
        <f t="shared" ref="Z352" si="3240">Y353-Y352</f>
        <v>-1</v>
      </c>
      <c r="AA352" s="23">
        <f t="shared" ref="AA352" si="3241">Y352+Y353</f>
        <v>217</v>
      </c>
      <c r="AB352" s="22">
        <f t="shared" ref="AB352" si="3242">D352-Z352</f>
        <v>1</v>
      </c>
      <c r="AC352" s="22">
        <f t="shared" ref="AC352" si="3243">AA352-E352</f>
        <v>217</v>
      </c>
      <c r="AD352" s="22">
        <f t="shared" si="3223"/>
        <v>109</v>
      </c>
    </row>
    <row r="353" spans="1:30" x14ac:dyDescent="0.3">
      <c r="A353" s="11" t="s">
        <v>134</v>
      </c>
      <c r="B353" s="14" t="s">
        <v>78</v>
      </c>
      <c r="C353" s="11" t="str">
        <f>VLOOKUP(B353,'Team Lookup'!A:B,2,FALSE)</f>
        <v>Sacramento Kings</v>
      </c>
      <c r="D353" s="15">
        <f t="shared" ref="D353" si="3244">D352*-1</f>
        <v>0</v>
      </c>
      <c r="E353" s="15">
        <f t="shared" ref="E353" si="3245">E352</f>
        <v>0</v>
      </c>
      <c r="F353" s="11" t="str">
        <f>B352</f>
        <v>CLE</v>
      </c>
      <c r="G353" s="11" t="str">
        <f t="shared" ref="G353" si="3246">C352</f>
        <v>Cleveland Cavaliers</v>
      </c>
      <c r="H353" s="32">
        <f>VLOOKUP($C353,'Four Factors - Home'!$B:$O,7,FALSE)/100</f>
        <v>0.52700000000000002</v>
      </c>
      <c r="I353" s="32">
        <f>VLOOKUP($C353,'Four Factors - Home'!$B:$O,8,FALSE)</f>
        <v>0.30199999999999999</v>
      </c>
      <c r="J353" s="32">
        <f>VLOOKUP($C353,'Four Factors - Home'!$B:$O,9,FALSE)/100</f>
        <v>0.157</v>
      </c>
      <c r="K353" s="32">
        <f>VLOOKUP($C353,'Four Factors - Home'!$B:$O,10,FALSE)/100</f>
        <v>0.21100000000000002</v>
      </c>
      <c r="L353" s="32">
        <f>VLOOKUP($C353,'Four Factors - Home'!$B:$O,11,FALSE)/100</f>
        <v>0.52900000000000003</v>
      </c>
      <c r="M353" s="32">
        <f>VLOOKUP($C353,'Four Factors - Home'!$B:$O,12,FALSE)</f>
        <v>0.30499999999999999</v>
      </c>
      <c r="N353" s="32">
        <f>VLOOKUP($C353,'Four Factors - Home'!$B:$O,13,FALSE)/100</f>
        <v>0.14699999999999999</v>
      </c>
      <c r="O353" s="32">
        <f>VLOOKUP($C353,'Four Factors - Home'!$B:$O,14,FALSE)/100</f>
        <v>0.222</v>
      </c>
      <c r="P353" s="21">
        <f>VLOOKUP($C353,'Advanced - Home'!B:T,18,FALSE)</f>
        <v>97.78</v>
      </c>
      <c r="Q353" s="21">
        <f>(P353+'Advanced - Home'!$S$33)/2</f>
        <v>98.316912943871699</v>
      </c>
      <c r="R353" s="32">
        <f t="shared" ref="R353" si="3247">AVERAGE(H353,L352)</f>
        <v>0.52800000000000002</v>
      </c>
      <c r="S353" s="32">
        <f t="shared" ref="S353" si="3248">AVERAGE(I353,M352)</f>
        <v>0.26250000000000001</v>
      </c>
      <c r="T353" s="32">
        <f t="shared" ref="T353" si="3249">AVERAGE(J353,N352)</f>
        <v>0.14899999999999999</v>
      </c>
      <c r="U353" s="32">
        <f t="shared" ref="U353" si="3250">AVERAGE(K353,O352)</f>
        <v>0.23050000000000001</v>
      </c>
      <c r="V353" s="21">
        <f>Q353*Q352/'Advanced - Road'!$S$33</f>
        <v>98.605056282098005</v>
      </c>
      <c r="W353" s="21">
        <f t="shared" ref="W353" si="3251">W352</f>
        <v>98.608398365855777</v>
      </c>
      <c r="X353" s="21">
        <f t="shared" si="3218"/>
        <v>0</v>
      </c>
      <c r="Y353" s="23">
        <f>ROUND(Regression!$B$17+Regression!$B$18*Games!R353+Regression!$B$19*Games!T353+Regression!$B$20*Games!U353+Regression!$B$21*Games!S353+Regression!$B$22*Games!W353,0)</f>
        <v>108</v>
      </c>
      <c r="Z353" s="23">
        <f t="shared" ref="Z353" si="3252">-Z352</f>
        <v>1</v>
      </c>
      <c r="AA353" s="23">
        <f t="shared" ref="AA353" si="3253">AA352</f>
        <v>217</v>
      </c>
      <c r="AB353" s="22"/>
      <c r="AC353" s="22"/>
      <c r="AD353" s="22">
        <f t="shared" si="3223"/>
        <v>108</v>
      </c>
    </row>
    <row r="354" spans="1:30" x14ac:dyDescent="0.3">
      <c r="A354" t="s">
        <v>133</v>
      </c>
      <c r="B354" s="8" t="s">
        <v>54</v>
      </c>
      <c r="C354" t="str">
        <f>VLOOKUP(B354,'Team Lookup'!A:B,2,FALSE)</f>
        <v>Cleveland Cavaliers</v>
      </c>
      <c r="D354" s="6"/>
      <c r="E354" s="6"/>
      <c r="F354" s="7" t="str">
        <f>B355</f>
        <v>SAS</v>
      </c>
      <c r="G354" t="str">
        <f t="shared" ref="G354" si="3254">C355</f>
        <v>San Antonio Spurs</v>
      </c>
      <c r="H354" s="31">
        <f>VLOOKUP($C354,'Four Factors - Road'!$B:$O,7,FALSE)/100</f>
        <v>0.52700000000000002</v>
      </c>
      <c r="I354" s="31">
        <f>VLOOKUP($C354,'Four Factors - Road'!$B:$O,8,FALSE)</f>
        <v>0.29799999999999999</v>
      </c>
      <c r="J354" s="31">
        <f>VLOOKUP($C354,'Four Factors - Road'!$B:$O,9,FALSE)/100</f>
        <v>0.14899999999999999</v>
      </c>
      <c r="K354" s="31">
        <f>VLOOKUP($C354,'Four Factors - Road'!$B:$O,10,FALSE)/100</f>
        <v>0.21899999999999997</v>
      </c>
      <c r="L354" s="31">
        <f>VLOOKUP($C354,'Four Factors - Road'!$B:$O,11,FALSE)/100</f>
        <v>0.52900000000000003</v>
      </c>
      <c r="M354" s="31">
        <f>VLOOKUP($C354,'Four Factors - Road'!$B:$O,12,FALSE)</f>
        <v>0.223</v>
      </c>
      <c r="N354" s="31">
        <f>VLOOKUP($C354,'Four Factors - Road'!$B:$O,13,FALSE)/100</f>
        <v>0.14099999999999999</v>
      </c>
      <c r="O354" s="31">
        <f>VLOOKUP($C354,'Four Factors - Road'!$B:$O,14,FALSE)/100</f>
        <v>0.25</v>
      </c>
      <c r="P354" s="17">
        <f>VLOOKUP($C354,'Advanced - Road'!B:T,18,FALSE)</f>
        <v>99.44</v>
      </c>
      <c r="Q354" s="17">
        <f>(P354+'Advanced - Road'!$S$33)/2</f>
        <v>99.150263459335633</v>
      </c>
      <c r="R354" s="31">
        <f t="shared" ref="R354" si="3255">AVERAGE(H354,L355)</f>
        <v>0.50750000000000006</v>
      </c>
      <c r="S354" s="31">
        <f t="shared" ref="S354" si="3256">AVERAGE(I354,M355)</f>
        <v>0.27400000000000002</v>
      </c>
      <c r="T354" s="31">
        <f t="shared" ref="T354" si="3257">AVERAGE(J354,N355)</f>
        <v>0.15</v>
      </c>
      <c r="U354" s="31">
        <f t="shared" ref="U354" si="3258">AVERAGE(K354,O355)</f>
        <v>0.21249999999999999</v>
      </c>
      <c r="V354" s="17">
        <f>Q354*Q355/'Advanced - Home'!$S$33</f>
        <v>98.466305631360527</v>
      </c>
      <c r="W354" s="17">
        <f t="shared" ref="W354" si="3259">AVERAGE(V354:V355)</f>
        <v>98.462968476583228</v>
      </c>
      <c r="X354" s="17">
        <f t="shared" si="3218"/>
        <v>0</v>
      </c>
      <c r="Y354" s="19">
        <f>ROUND(Regression!$B$17+Regression!$B$18*Games!R354+Regression!$B$19*Games!T354+Regression!$B$20*Games!U354+Regression!$B$21*Games!S354+Regression!$B$22*Games!W354,0)</f>
        <v>104</v>
      </c>
      <c r="Z354" s="19">
        <f t="shared" ref="Z354" si="3260">Y355-Y354</f>
        <v>6</v>
      </c>
      <c r="AA354" s="19">
        <f t="shared" ref="AA354" si="3261">Y354+Y355</f>
        <v>214</v>
      </c>
      <c r="AB354" s="4">
        <f t="shared" ref="AB354" si="3262">D354-Z354</f>
        <v>-6</v>
      </c>
      <c r="AC354" s="4">
        <f t="shared" ref="AC354" si="3263">AA354-E354</f>
        <v>214</v>
      </c>
      <c r="AD354" s="4">
        <f t="shared" si="3223"/>
        <v>104</v>
      </c>
    </row>
    <row r="355" spans="1:30" x14ac:dyDescent="0.3">
      <c r="A355" t="s">
        <v>134</v>
      </c>
      <c r="B355" s="8" t="s">
        <v>79</v>
      </c>
      <c r="C355" t="str">
        <f>VLOOKUP(B355,'Team Lookup'!A:B,2,FALSE)</f>
        <v>San Antonio Spurs</v>
      </c>
      <c r="D355" s="9">
        <f t="shared" ref="D355" si="3264">D354*-1</f>
        <v>0</v>
      </c>
      <c r="E355" s="9">
        <f t="shared" ref="E355" si="3265">E354</f>
        <v>0</v>
      </c>
      <c r="F355" t="str">
        <f>B354</f>
        <v>CLE</v>
      </c>
      <c r="G355" t="str">
        <f t="shared" ref="G355" si="3266">C354</f>
        <v>Cleveland Cavaliers</v>
      </c>
      <c r="H355" s="31">
        <f>VLOOKUP($C355,'Four Factors - Home'!$B:$O,7,FALSE)/100</f>
        <v>0.53299999999999992</v>
      </c>
      <c r="I355" s="31">
        <f>VLOOKUP($C355,'Four Factors - Home'!$B:$O,8,FALSE)</f>
        <v>0.29299999999999998</v>
      </c>
      <c r="J355" s="31">
        <f>VLOOKUP($C355,'Four Factors - Home'!$B:$O,9,FALSE)/100</f>
        <v>0.13500000000000001</v>
      </c>
      <c r="K355" s="31">
        <f>VLOOKUP($C355,'Four Factors - Home'!$B:$O,10,FALSE)/100</f>
        <v>0.22500000000000001</v>
      </c>
      <c r="L355" s="31">
        <f>VLOOKUP($C355,'Four Factors - Home'!$B:$O,11,FALSE)/100</f>
        <v>0.48799999999999999</v>
      </c>
      <c r="M355" s="31">
        <f>VLOOKUP($C355,'Four Factors - Home'!$B:$O,12,FALSE)</f>
        <v>0.25</v>
      </c>
      <c r="N355" s="31">
        <f>VLOOKUP($C355,'Four Factors - Home'!$B:$O,13,FALSE)/100</f>
        <v>0.151</v>
      </c>
      <c r="O355" s="31">
        <f>VLOOKUP($C355,'Four Factors - Home'!$B:$O,14,FALSE)/100</f>
        <v>0.20600000000000002</v>
      </c>
      <c r="P355" s="17">
        <f>VLOOKUP($C355,'Advanced - Home'!B:T,18,FALSE)</f>
        <v>97.49</v>
      </c>
      <c r="Q355" s="17">
        <f>(P355+'Advanced - Home'!$S$33)/2</f>
        <v>98.171912943871703</v>
      </c>
      <c r="R355" s="31">
        <f t="shared" ref="R355" si="3267">AVERAGE(H355,L354)</f>
        <v>0.53099999999999992</v>
      </c>
      <c r="S355" s="31">
        <f t="shared" ref="S355" si="3268">AVERAGE(I355,M354)</f>
        <v>0.25800000000000001</v>
      </c>
      <c r="T355" s="31">
        <f t="shared" ref="T355" si="3269">AVERAGE(J355,N354)</f>
        <v>0.13800000000000001</v>
      </c>
      <c r="U355" s="31">
        <f t="shared" ref="U355" si="3270">AVERAGE(K355,O354)</f>
        <v>0.23749999999999999</v>
      </c>
      <c r="V355" s="17">
        <f>Q355*Q354/'Advanced - Road'!$S$33</f>
        <v>98.459631321805929</v>
      </c>
      <c r="W355" s="17">
        <f t="shared" ref="W355" si="3271">W354</f>
        <v>98.462968476583228</v>
      </c>
      <c r="X355" s="17">
        <f t="shared" si="3218"/>
        <v>0</v>
      </c>
      <c r="Y355" s="19">
        <f>ROUND(Regression!$B$17+Regression!$B$18*Games!R355+Regression!$B$19*Games!T355+Regression!$B$20*Games!U355+Regression!$B$21*Games!S355+Regression!$B$22*Games!W355,0)</f>
        <v>110</v>
      </c>
      <c r="Z355" s="19">
        <f t="shared" ref="Z355" si="3272">-Z354</f>
        <v>-6</v>
      </c>
      <c r="AA355" s="19">
        <f t="shared" ref="AA355" si="3273">AA354</f>
        <v>214</v>
      </c>
      <c r="AB355" s="4"/>
      <c r="AC355" s="4"/>
      <c r="AD355" s="4">
        <f t="shared" si="3223"/>
        <v>110</v>
      </c>
    </row>
    <row r="356" spans="1:30" x14ac:dyDescent="0.3">
      <c r="A356" s="11" t="s">
        <v>133</v>
      </c>
      <c r="B356" s="14" t="s">
        <v>54</v>
      </c>
      <c r="C356" s="11" t="str">
        <f>VLOOKUP(B356,'Team Lookup'!A:B,2,FALSE)</f>
        <v>Cleveland Cavaliers</v>
      </c>
      <c r="D356" s="12"/>
      <c r="E356" s="12"/>
      <c r="F356" s="13" t="str">
        <f>B357</f>
        <v>TOR</v>
      </c>
      <c r="G356" s="11" t="str">
        <f t="shared" ref="G356" si="3274">C357</f>
        <v>Toronto Raptors</v>
      </c>
      <c r="H356" s="32">
        <f>VLOOKUP($C356,'Four Factors - Road'!$B:$O,7,FALSE)/100</f>
        <v>0.52700000000000002</v>
      </c>
      <c r="I356" s="32">
        <f>VLOOKUP($C356,'Four Factors - Road'!$B:$O,8,FALSE)</f>
        <v>0.29799999999999999</v>
      </c>
      <c r="J356" s="32">
        <f>VLOOKUP($C356,'Four Factors - Road'!$B:$O,9,FALSE)/100</f>
        <v>0.14899999999999999</v>
      </c>
      <c r="K356" s="32">
        <f>VLOOKUP($C356,'Four Factors - Road'!$B:$O,10,FALSE)/100</f>
        <v>0.21899999999999997</v>
      </c>
      <c r="L356" s="32">
        <f>VLOOKUP($C356,'Four Factors - Road'!$B:$O,11,FALSE)/100</f>
        <v>0.52900000000000003</v>
      </c>
      <c r="M356" s="32">
        <f>VLOOKUP($C356,'Four Factors - Road'!$B:$O,12,FALSE)</f>
        <v>0.223</v>
      </c>
      <c r="N356" s="32">
        <f>VLOOKUP($C356,'Four Factors - Road'!$B:$O,13,FALSE)/100</f>
        <v>0.14099999999999999</v>
      </c>
      <c r="O356" s="32">
        <f>VLOOKUP($C356,'Four Factors - Road'!$B:$O,14,FALSE)/100</f>
        <v>0.25</v>
      </c>
      <c r="P356" s="21">
        <f>VLOOKUP($C356,'Advanced - Road'!B:T,18,FALSE)</f>
        <v>99.44</v>
      </c>
      <c r="Q356" s="21">
        <f>(P356+'Advanced - Road'!$S$33)/2</f>
        <v>99.150263459335633</v>
      </c>
      <c r="R356" s="32">
        <f t="shared" ref="R356" si="3275">AVERAGE(H356,L357)</f>
        <v>0.51550000000000007</v>
      </c>
      <c r="S356" s="32">
        <f t="shared" ref="S356" si="3276">AVERAGE(I356,M357)</f>
        <v>0.28349999999999997</v>
      </c>
      <c r="T356" s="32">
        <f t="shared" ref="T356" si="3277">AVERAGE(J356,N357)</f>
        <v>0.14699999999999999</v>
      </c>
      <c r="U356" s="32">
        <f t="shared" ref="U356" si="3278">AVERAGE(K356,O357)</f>
        <v>0.23349999999999999</v>
      </c>
      <c r="V356" s="21">
        <f>Q356*Q357/'Advanced - Home'!$S$33</f>
        <v>98.49138060002484</v>
      </c>
      <c r="W356" s="21">
        <f t="shared" ref="W356" si="3279">AVERAGE(V356:V357)</f>
        <v>98.488042595423309</v>
      </c>
      <c r="X356" s="21">
        <f t="shared" si="3218"/>
        <v>0</v>
      </c>
      <c r="Y356" s="23">
        <f>ROUND(Regression!$B$17+Regression!$B$18*Games!R356+Regression!$B$19*Games!T356+Regression!$B$20*Games!U356+Regression!$B$21*Games!S356+Regression!$B$22*Games!W356,0)</f>
        <v>107</v>
      </c>
      <c r="Z356" s="23">
        <f t="shared" ref="Z356" si="3280">Y357-Y356</f>
        <v>5</v>
      </c>
      <c r="AA356" s="23">
        <f t="shared" ref="AA356" si="3281">Y356+Y357</f>
        <v>219</v>
      </c>
      <c r="AB356" s="22">
        <f t="shared" ref="AB356" si="3282">D356-Z356</f>
        <v>-5</v>
      </c>
      <c r="AC356" s="22">
        <f t="shared" ref="AC356" si="3283">AA356-E356</f>
        <v>219</v>
      </c>
      <c r="AD356" s="22">
        <f t="shared" si="3223"/>
        <v>107</v>
      </c>
    </row>
    <row r="357" spans="1:30" x14ac:dyDescent="0.3">
      <c r="A357" s="11" t="s">
        <v>134</v>
      </c>
      <c r="B357" s="14" t="s">
        <v>80</v>
      </c>
      <c r="C357" s="11" t="str">
        <f>VLOOKUP(B357,'Team Lookup'!A:B,2,FALSE)</f>
        <v>Toronto Raptors</v>
      </c>
      <c r="D357" s="15">
        <f t="shared" ref="D357" si="3284">D356*-1</f>
        <v>0</v>
      </c>
      <c r="E357" s="15">
        <f t="shared" ref="E357" si="3285">E356</f>
        <v>0</v>
      </c>
      <c r="F357" s="11" t="str">
        <f>B356</f>
        <v>CLE</v>
      </c>
      <c r="G357" s="11" t="str">
        <f t="shared" ref="G357" si="3286">C356</f>
        <v>Cleveland Cavaliers</v>
      </c>
      <c r="H357" s="32">
        <f>VLOOKUP($C357,'Four Factors - Home'!$B:$O,7,FALSE)/100</f>
        <v>0.52900000000000003</v>
      </c>
      <c r="I357" s="32">
        <f>VLOOKUP($C357,'Four Factors - Home'!$B:$O,8,FALSE)</f>
        <v>0.315</v>
      </c>
      <c r="J357" s="32">
        <f>VLOOKUP($C357,'Four Factors - Home'!$B:$O,9,FALSE)/100</f>
        <v>0.128</v>
      </c>
      <c r="K357" s="32">
        <f>VLOOKUP($C357,'Four Factors - Home'!$B:$O,10,FALSE)/100</f>
        <v>0.27100000000000002</v>
      </c>
      <c r="L357" s="32">
        <f>VLOOKUP($C357,'Four Factors - Home'!$B:$O,11,FALSE)/100</f>
        <v>0.504</v>
      </c>
      <c r="M357" s="32">
        <f>VLOOKUP($C357,'Four Factors - Home'!$B:$O,12,FALSE)</f>
        <v>0.26900000000000002</v>
      </c>
      <c r="N357" s="32">
        <f>VLOOKUP($C357,'Four Factors - Home'!$B:$O,13,FALSE)/100</f>
        <v>0.14499999999999999</v>
      </c>
      <c r="O357" s="32">
        <f>VLOOKUP($C357,'Four Factors - Home'!$B:$O,14,FALSE)/100</f>
        <v>0.248</v>
      </c>
      <c r="P357" s="21">
        <f>VLOOKUP($C357,'Advanced - Home'!B:T,18,FALSE)</f>
        <v>97.54</v>
      </c>
      <c r="Q357" s="21">
        <f>(P357+'Advanced - Home'!$S$33)/2</f>
        <v>98.196912943871709</v>
      </c>
      <c r="R357" s="32">
        <f t="shared" ref="R357" si="3287">AVERAGE(H357,L356)</f>
        <v>0.52900000000000003</v>
      </c>
      <c r="S357" s="32">
        <f t="shared" ref="S357" si="3288">AVERAGE(I357,M356)</f>
        <v>0.26900000000000002</v>
      </c>
      <c r="T357" s="32">
        <f t="shared" ref="T357" si="3289">AVERAGE(J357,N356)</f>
        <v>0.13450000000000001</v>
      </c>
      <c r="U357" s="32">
        <f t="shared" ref="U357" si="3290">AVERAGE(K357,O356)</f>
        <v>0.26050000000000001</v>
      </c>
      <c r="V357" s="21">
        <f>Q357*Q356/'Advanced - Road'!$S$33</f>
        <v>98.484704590821792</v>
      </c>
      <c r="W357" s="21">
        <f t="shared" ref="W357" si="3291">W356</f>
        <v>98.488042595423309</v>
      </c>
      <c r="X357" s="21">
        <f t="shared" si="3218"/>
        <v>0</v>
      </c>
      <c r="Y357" s="23">
        <f>ROUND(Regression!$B$17+Regression!$B$18*Games!R357+Regression!$B$19*Games!T357+Regression!$B$20*Games!U357+Regression!$B$21*Games!S357+Regression!$B$22*Games!W357,0)</f>
        <v>112</v>
      </c>
      <c r="Z357" s="23">
        <f t="shared" ref="Z357" si="3292">-Z356</f>
        <v>-5</v>
      </c>
      <c r="AA357" s="23">
        <f t="shared" ref="AA357" si="3293">AA356</f>
        <v>219</v>
      </c>
      <c r="AB357" s="22"/>
      <c r="AC357" s="22"/>
      <c r="AD357" s="22">
        <f t="shared" si="3223"/>
        <v>112</v>
      </c>
    </row>
    <row r="358" spans="1:30" x14ac:dyDescent="0.3">
      <c r="A358" t="s">
        <v>133</v>
      </c>
      <c r="B358" s="8" t="s">
        <v>54</v>
      </c>
      <c r="C358" t="str">
        <f>VLOOKUP(B358,'Team Lookup'!A:B,2,FALSE)</f>
        <v>Cleveland Cavaliers</v>
      </c>
      <c r="D358" s="6"/>
      <c r="E358" s="6"/>
      <c r="F358" s="7" t="str">
        <f>B359</f>
        <v>UTA</v>
      </c>
      <c r="G358" t="str">
        <f t="shared" ref="G358" si="3294">C359</f>
        <v>Utah Jazz</v>
      </c>
      <c r="H358" s="31">
        <f>VLOOKUP($C358,'Four Factors - Road'!$B:$O,7,FALSE)/100</f>
        <v>0.52700000000000002</v>
      </c>
      <c r="I358" s="31">
        <f>VLOOKUP($C358,'Four Factors - Road'!$B:$O,8,FALSE)</f>
        <v>0.29799999999999999</v>
      </c>
      <c r="J358" s="31">
        <f>VLOOKUP($C358,'Four Factors - Road'!$B:$O,9,FALSE)/100</f>
        <v>0.14899999999999999</v>
      </c>
      <c r="K358" s="31">
        <f>VLOOKUP($C358,'Four Factors - Road'!$B:$O,10,FALSE)/100</f>
        <v>0.21899999999999997</v>
      </c>
      <c r="L358" s="31">
        <f>VLOOKUP($C358,'Four Factors - Road'!$B:$O,11,FALSE)/100</f>
        <v>0.52900000000000003</v>
      </c>
      <c r="M358" s="31">
        <f>VLOOKUP($C358,'Four Factors - Road'!$B:$O,12,FALSE)</f>
        <v>0.223</v>
      </c>
      <c r="N358" s="31">
        <f>VLOOKUP($C358,'Four Factors - Road'!$B:$O,13,FALSE)/100</f>
        <v>0.14099999999999999</v>
      </c>
      <c r="O358" s="31">
        <f>VLOOKUP($C358,'Four Factors - Road'!$B:$O,14,FALSE)/100</f>
        <v>0.25</v>
      </c>
      <c r="P358" s="17">
        <f>VLOOKUP($C358,'Advanced - Road'!B:T,18,FALSE)</f>
        <v>99.44</v>
      </c>
      <c r="Q358" s="17">
        <f>(P358+'Advanced - Road'!$S$33)/2</f>
        <v>99.150263459335633</v>
      </c>
      <c r="R358" s="31">
        <f t="shared" ref="R358" si="3295">AVERAGE(H358,L359)</f>
        <v>0.50649999999999995</v>
      </c>
      <c r="S358" s="31">
        <f t="shared" ref="S358" si="3296">AVERAGE(I358,M359)</f>
        <v>0.26500000000000001</v>
      </c>
      <c r="T358" s="31">
        <f t="shared" ref="T358" si="3297">AVERAGE(J358,N359)</f>
        <v>0.14200000000000002</v>
      </c>
      <c r="U358" s="31">
        <f t="shared" ref="U358" si="3298">AVERAGE(K358,O359)</f>
        <v>0.21249999999999999</v>
      </c>
      <c r="V358" s="17">
        <f>Q358*Q359/'Advanced - Home'!$S$33</f>
        <v>96.520488063009225</v>
      </c>
      <c r="W358" s="17">
        <f t="shared" ref="W358" si="3299">AVERAGE(V358:V359)</f>
        <v>96.517216854591467</v>
      </c>
      <c r="X358" s="17">
        <f t="shared" si="3218"/>
        <v>0</v>
      </c>
      <c r="Y358" s="19">
        <f>ROUND(Regression!$B$17+Regression!$B$18*Games!R358+Regression!$B$19*Games!T358+Regression!$B$20*Games!U358+Regression!$B$21*Games!S358+Regression!$B$22*Games!W358,0)</f>
        <v>103</v>
      </c>
      <c r="Z358" s="19">
        <f t="shared" ref="Z358" si="3300">Y359-Y358</f>
        <v>4</v>
      </c>
      <c r="AA358" s="19">
        <f t="shared" ref="AA358" si="3301">Y358+Y359</f>
        <v>210</v>
      </c>
      <c r="AB358" s="4">
        <f t="shared" ref="AB358" si="3302">D358-Z358</f>
        <v>-4</v>
      </c>
      <c r="AC358" s="4">
        <f t="shared" ref="AC358" si="3303">AA358-E358</f>
        <v>210</v>
      </c>
      <c r="AD358" s="4">
        <f t="shared" si="3223"/>
        <v>103</v>
      </c>
    </row>
    <row r="359" spans="1:30" x14ac:dyDescent="0.3">
      <c r="A359" t="s">
        <v>134</v>
      </c>
      <c r="B359" s="8" t="s">
        <v>81</v>
      </c>
      <c r="C359" t="str">
        <f>VLOOKUP(B359,'Team Lookup'!A:B,2,FALSE)</f>
        <v>Utah Jazz</v>
      </c>
      <c r="D359" s="9">
        <f t="shared" ref="D359" si="3304">D358*-1</f>
        <v>0</v>
      </c>
      <c r="E359" s="9">
        <f t="shared" ref="E359" si="3305">E358</f>
        <v>0</v>
      </c>
      <c r="F359" t="str">
        <f>B358</f>
        <v>CLE</v>
      </c>
      <c r="G359" t="str">
        <f t="shared" ref="G359" si="3306">C358</f>
        <v>Cleveland Cavaliers</v>
      </c>
      <c r="H359" s="31">
        <f>VLOOKUP($C359,'Four Factors - Home'!$B:$O,7,FALSE)/100</f>
        <v>0.52800000000000002</v>
      </c>
      <c r="I359" s="31">
        <f>VLOOKUP($C359,'Four Factors - Home'!$B:$O,8,FALSE)</f>
        <v>0.314</v>
      </c>
      <c r="J359" s="31">
        <f>VLOOKUP($C359,'Four Factors - Home'!$B:$O,9,FALSE)/100</f>
        <v>0.14499999999999999</v>
      </c>
      <c r="K359" s="31">
        <f>VLOOKUP($C359,'Four Factors - Home'!$B:$O,10,FALSE)/100</f>
        <v>0.214</v>
      </c>
      <c r="L359" s="31">
        <f>VLOOKUP($C359,'Four Factors - Home'!$B:$O,11,FALSE)/100</f>
        <v>0.48599999999999999</v>
      </c>
      <c r="M359" s="31">
        <f>VLOOKUP($C359,'Four Factors - Home'!$B:$O,12,FALSE)</f>
        <v>0.23200000000000001</v>
      </c>
      <c r="N359" s="31">
        <f>VLOOKUP($C359,'Four Factors - Home'!$B:$O,13,FALSE)/100</f>
        <v>0.13500000000000001</v>
      </c>
      <c r="O359" s="31">
        <f>VLOOKUP($C359,'Four Factors - Home'!$B:$O,14,FALSE)/100</f>
        <v>0.20600000000000002</v>
      </c>
      <c r="P359" s="17">
        <f>VLOOKUP($C359,'Advanced - Home'!B:T,18,FALSE)</f>
        <v>93.61</v>
      </c>
      <c r="Q359" s="17">
        <f>(P359+'Advanced - Home'!$S$33)/2</f>
        <v>96.231912943871706</v>
      </c>
      <c r="R359" s="31">
        <f t="shared" ref="R359" si="3307">AVERAGE(H359,L358)</f>
        <v>0.52849999999999997</v>
      </c>
      <c r="S359" s="31">
        <f t="shared" ref="S359" si="3308">AVERAGE(I359,M358)</f>
        <v>0.26850000000000002</v>
      </c>
      <c r="T359" s="31">
        <f t="shared" ref="T359" si="3309">AVERAGE(J359,N358)</f>
        <v>0.14299999999999999</v>
      </c>
      <c r="U359" s="31">
        <f t="shared" ref="U359" si="3310">AVERAGE(K359,O358)</f>
        <v>0.23199999999999998</v>
      </c>
      <c r="V359" s="17">
        <f>Q359*Q358/'Advanced - Road'!$S$33</f>
        <v>96.51394564617371</v>
      </c>
      <c r="W359" s="17">
        <f t="shared" ref="W359" si="3311">W358</f>
        <v>96.517216854591467</v>
      </c>
      <c r="X359" s="17">
        <f t="shared" si="3218"/>
        <v>0</v>
      </c>
      <c r="Y359" s="19">
        <f>ROUND(Regression!$B$17+Regression!$B$18*Games!R359+Regression!$B$19*Games!T359+Regression!$B$20*Games!U359+Regression!$B$21*Games!S359+Regression!$B$22*Games!W359,0)</f>
        <v>107</v>
      </c>
      <c r="Z359" s="19">
        <f t="shared" ref="Z359" si="3312">-Z358</f>
        <v>-4</v>
      </c>
      <c r="AA359" s="19">
        <f t="shared" ref="AA359" si="3313">AA358</f>
        <v>210</v>
      </c>
      <c r="AB359" s="4"/>
      <c r="AC359" s="4"/>
      <c r="AD359" s="4">
        <f t="shared" si="3223"/>
        <v>107</v>
      </c>
    </row>
    <row r="360" spans="1:30" x14ac:dyDescent="0.3">
      <c r="A360" s="11" t="s">
        <v>133</v>
      </c>
      <c r="B360" s="14" t="s">
        <v>54</v>
      </c>
      <c r="C360" s="11" t="str">
        <f>VLOOKUP(B360,'Team Lookup'!A:B,2,FALSE)</f>
        <v>Cleveland Cavaliers</v>
      </c>
      <c r="D360" s="12"/>
      <c r="E360" s="12"/>
      <c r="F360" s="13" t="str">
        <f>B361</f>
        <v>WAS</v>
      </c>
      <c r="G360" s="11" t="str">
        <f t="shared" ref="G360" si="3314">C361</f>
        <v>Washington Wizards</v>
      </c>
      <c r="H360" s="32">
        <f>VLOOKUP($C360,'Four Factors - Road'!$B:$O,7,FALSE)/100</f>
        <v>0.52700000000000002</v>
      </c>
      <c r="I360" s="32">
        <f>VLOOKUP($C360,'Four Factors - Road'!$B:$O,8,FALSE)</f>
        <v>0.29799999999999999</v>
      </c>
      <c r="J360" s="32">
        <f>VLOOKUP($C360,'Four Factors - Road'!$B:$O,9,FALSE)/100</f>
        <v>0.14899999999999999</v>
      </c>
      <c r="K360" s="32">
        <f>VLOOKUP($C360,'Four Factors - Road'!$B:$O,10,FALSE)/100</f>
        <v>0.21899999999999997</v>
      </c>
      <c r="L360" s="32">
        <f>VLOOKUP($C360,'Four Factors - Road'!$B:$O,11,FALSE)/100</f>
        <v>0.52900000000000003</v>
      </c>
      <c r="M360" s="32">
        <f>VLOOKUP($C360,'Four Factors - Road'!$B:$O,12,FALSE)</f>
        <v>0.223</v>
      </c>
      <c r="N360" s="32">
        <f>VLOOKUP($C360,'Four Factors - Road'!$B:$O,13,FALSE)/100</f>
        <v>0.14099999999999999</v>
      </c>
      <c r="O360" s="32">
        <f>VLOOKUP($C360,'Four Factors - Road'!$B:$O,14,FALSE)/100</f>
        <v>0.25</v>
      </c>
      <c r="P360" s="21">
        <f>VLOOKUP($C360,'Advanced - Road'!B:T,18,FALSE)</f>
        <v>99.44</v>
      </c>
      <c r="Q360" s="21">
        <f>(P360+'Advanced - Road'!$S$33)/2</f>
        <v>99.150263459335633</v>
      </c>
      <c r="R360" s="32">
        <f t="shared" ref="R360" si="3315">AVERAGE(H360,L361)</f>
        <v>0.51900000000000002</v>
      </c>
      <c r="S360" s="32">
        <f t="shared" ref="S360" si="3316">AVERAGE(I360,M361)</f>
        <v>0.29299999999999998</v>
      </c>
      <c r="T360" s="32">
        <f t="shared" ref="T360" si="3317">AVERAGE(J360,N361)</f>
        <v>0.154</v>
      </c>
      <c r="U360" s="32">
        <f t="shared" ref="U360" si="3318">AVERAGE(K360,O361)</f>
        <v>0.23499999999999999</v>
      </c>
      <c r="V360" s="21">
        <f>Q360*Q361/'Advanced - Home'!$S$33</f>
        <v>99.298794591015977</v>
      </c>
      <c r="W360" s="21">
        <f t="shared" ref="W360" si="3319">AVERAGE(V360:V361)</f>
        <v>99.295429222074546</v>
      </c>
      <c r="X360" s="21">
        <f t="shared" si="3218"/>
        <v>0</v>
      </c>
      <c r="Y360" s="23">
        <f>ROUND(Regression!$B$17+Regression!$B$18*Games!R360+Regression!$B$19*Games!T360+Regression!$B$20*Games!U360+Regression!$B$21*Games!S360+Regression!$B$22*Games!W360,0)</f>
        <v>108</v>
      </c>
      <c r="Z360" s="23">
        <f t="shared" ref="Z360" si="3320">Y361-Y360</f>
        <v>3</v>
      </c>
      <c r="AA360" s="23">
        <f t="shared" ref="AA360" si="3321">Y360+Y361</f>
        <v>219</v>
      </c>
      <c r="AB360" s="22">
        <f t="shared" ref="AB360" si="3322">D360-Z360</f>
        <v>-3</v>
      </c>
      <c r="AC360" s="22">
        <f t="shared" ref="AC360" si="3323">AA360-E360</f>
        <v>219</v>
      </c>
      <c r="AD360" s="22">
        <f t="shared" si="3223"/>
        <v>108</v>
      </c>
    </row>
    <row r="361" spans="1:30" x14ac:dyDescent="0.3">
      <c r="A361" s="11" t="s">
        <v>134</v>
      </c>
      <c r="B361" s="14" t="s">
        <v>82</v>
      </c>
      <c r="C361" s="11" t="str">
        <f>VLOOKUP(B361,'Team Lookup'!A:B,2,FALSE)</f>
        <v>Washington Wizards</v>
      </c>
      <c r="D361" s="15">
        <f t="shared" ref="D361" si="3324">D360*-1</f>
        <v>0</v>
      </c>
      <c r="E361" s="15">
        <f t="shared" ref="E361" si="3325">E360</f>
        <v>0</v>
      </c>
      <c r="F361" s="11" t="str">
        <f>B360</f>
        <v>CLE</v>
      </c>
      <c r="G361" s="11" t="str">
        <f t="shared" ref="G361" si="3326">C360</f>
        <v>Cleveland Cavaliers</v>
      </c>
      <c r="H361" s="32">
        <f>VLOOKUP($C361,'Four Factors - Home'!$B:$O,7,FALSE)/100</f>
        <v>0.54700000000000004</v>
      </c>
      <c r="I361" s="32">
        <f>VLOOKUP($C361,'Four Factors - Home'!$B:$O,8,FALSE)</f>
        <v>0.26400000000000001</v>
      </c>
      <c r="J361" s="32">
        <f>VLOOKUP($C361,'Four Factors - Home'!$B:$O,9,FALSE)/100</f>
        <v>0.14899999999999999</v>
      </c>
      <c r="K361" s="32">
        <f>VLOOKUP($C361,'Four Factors - Home'!$B:$O,10,FALSE)/100</f>
        <v>0.252</v>
      </c>
      <c r="L361" s="32">
        <f>VLOOKUP($C361,'Four Factors - Home'!$B:$O,11,FALSE)/100</f>
        <v>0.51100000000000001</v>
      </c>
      <c r="M361" s="32">
        <f>VLOOKUP($C361,'Four Factors - Home'!$B:$O,12,FALSE)</f>
        <v>0.28799999999999998</v>
      </c>
      <c r="N361" s="32">
        <f>VLOOKUP($C361,'Four Factors - Home'!$B:$O,13,FALSE)/100</f>
        <v>0.159</v>
      </c>
      <c r="O361" s="32">
        <f>VLOOKUP($C361,'Four Factors - Home'!$B:$O,14,FALSE)/100</f>
        <v>0.251</v>
      </c>
      <c r="P361" s="21">
        <f>VLOOKUP($C361,'Advanced - Home'!B:T,18,FALSE)</f>
        <v>99.15</v>
      </c>
      <c r="Q361" s="21">
        <f>(P361+'Advanced - Home'!$S$33)/2</f>
        <v>99.001912943871702</v>
      </c>
      <c r="R361" s="32">
        <f t="shared" ref="R361" si="3327">AVERAGE(H361,L360)</f>
        <v>0.53800000000000003</v>
      </c>
      <c r="S361" s="32">
        <f t="shared" ref="S361" si="3328">AVERAGE(I361,M360)</f>
        <v>0.24349999999999999</v>
      </c>
      <c r="T361" s="32">
        <f t="shared" ref="T361" si="3329">AVERAGE(J361,N360)</f>
        <v>0.14499999999999999</v>
      </c>
      <c r="U361" s="32">
        <f t="shared" ref="U361" si="3330">AVERAGE(K361,O360)</f>
        <v>0.251</v>
      </c>
      <c r="V361" s="21">
        <f>Q361*Q360/'Advanced - Road'!$S$33</f>
        <v>99.292063853133101</v>
      </c>
      <c r="W361" s="21">
        <f t="shared" ref="W361" si="3331">W360</f>
        <v>99.295429222074546</v>
      </c>
      <c r="X361" s="21">
        <f t="shared" si="3218"/>
        <v>0</v>
      </c>
      <c r="Y361" s="23">
        <f>ROUND(Regression!$B$17+Regression!$B$18*Games!R361+Regression!$B$19*Games!T361+Regression!$B$20*Games!U361+Regression!$B$21*Games!S361+Regression!$B$22*Games!W361,0)</f>
        <v>111</v>
      </c>
      <c r="Z361" s="23">
        <f t="shared" ref="Z361" si="3332">-Z360</f>
        <v>-3</v>
      </c>
      <c r="AA361" s="23">
        <f t="shared" ref="AA361" si="3333">AA360</f>
        <v>219</v>
      </c>
      <c r="AB361" s="22"/>
      <c r="AC361" s="22"/>
      <c r="AD361" s="22">
        <f t="shared" si="3223"/>
        <v>111</v>
      </c>
    </row>
    <row r="362" spans="1:30" x14ac:dyDescent="0.3">
      <c r="A362" t="s">
        <v>133</v>
      </c>
      <c r="B362" s="8" t="s">
        <v>61</v>
      </c>
      <c r="C362" t="str">
        <f>VLOOKUP(B362,'Team Lookup'!A:B,2,FALSE)</f>
        <v>Dallas Mavericks</v>
      </c>
      <c r="D362" s="6"/>
      <c r="E362" s="6"/>
      <c r="F362" s="7" t="str">
        <f>B363</f>
        <v>ATL</v>
      </c>
      <c r="G362" t="str">
        <f t="shared" ref="G362" si="3334">C363</f>
        <v>Atlanta Hawks</v>
      </c>
      <c r="H362" s="31">
        <f>VLOOKUP($C362,'Four Factors - Road'!$B:$O,7,FALSE)/100</f>
        <v>0.5</v>
      </c>
      <c r="I362" s="31">
        <f>VLOOKUP($C362,'Four Factors - Road'!$B:$O,8,FALSE)</f>
        <v>0.19400000000000001</v>
      </c>
      <c r="J362" s="31">
        <f>VLOOKUP($C362,'Four Factors - Road'!$B:$O,9,FALSE)/100</f>
        <v>0.122</v>
      </c>
      <c r="K362" s="31">
        <f>VLOOKUP($C362,'Four Factors - Road'!$B:$O,10,FALSE)/100</f>
        <v>0.17600000000000002</v>
      </c>
      <c r="L362" s="31">
        <f>VLOOKUP($C362,'Four Factors - Road'!$B:$O,11,FALSE)/100</f>
        <v>0.55100000000000005</v>
      </c>
      <c r="M362" s="31">
        <f>VLOOKUP($C362,'Four Factors - Road'!$B:$O,12,FALSE)</f>
        <v>0.29699999999999999</v>
      </c>
      <c r="N362" s="31">
        <f>VLOOKUP($C362,'Four Factors - Road'!$B:$O,13,FALSE)/100</f>
        <v>0.16</v>
      </c>
      <c r="O362" s="31">
        <f>VLOOKUP($C362,'Four Factors - Road'!$B:$O,14,FALSE)/100</f>
        <v>0.22500000000000001</v>
      </c>
      <c r="P362" s="17">
        <f>VLOOKUP($C362,'Advanced - Road'!B:T,18,FALSE)</f>
        <v>93.77</v>
      </c>
      <c r="Q362" s="17">
        <f>(P362+'Advanced - Road'!$S$33)/2</f>
        <v>96.315263459335625</v>
      </c>
      <c r="R362" s="31">
        <f t="shared" ref="R362" si="3335">AVERAGE(H362,L363)</f>
        <v>0.50900000000000001</v>
      </c>
      <c r="S362" s="31">
        <f t="shared" ref="S362" si="3336">AVERAGE(I362,M363)</f>
        <v>0.20600000000000002</v>
      </c>
      <c r="T362" s="31">
        <f t="shared" ref="T362" si="3337">AVERAGE(J362,N363)</f>
        <v>0.13950000000000001</v>
      </c>
      <c r="U362" s="31">
        <f t="shared" ref="U362" si="3338">AVERAGE(K362,O363)</f>
        <v>0.21150000000000002</v>
      </c>
      <c r="V362" s="17">
        <f>Q362*Q363/'Advanced - Home'!$S$33</f>
        <v>96.323142840175095</v>
      </c>
      <c r="W362" s="17">
        <f t="shared" ref="W362" si="3339">AVERAGE(V362:V363)</f>
        <v>96.319878320050847</v>
      </c>
      <c r="X362" s="17">
        <f t="shared" si="3218"/>
        <v>0</v>
      </c>
      <c r="Y362" s="19">
        <f>ROUND(Regression!$B$17+Regression!$B$18*Games!R362+Regression!$B$19*Games!T362+Regression!$B$20*Games!U362+Regression!$B$21*Games!S362+Regression!$B$22*Games!W362,0)</f>
        <v>101</v>
      </c>
      <c r="Z362" s="19">
        <f t="shared" ref="Z362" si="3340">Y363-Y362</f>
        <v>6</v>
      </c>
      <c r="AA362" s="19">
        <f t="shared" ref="AA362" si="3341">Y362+Y363</f>
        <v>208</v>
      </c>
      <c r="AB362" s="4">
        <f t="shared" ref="AB362" si="3342">D362-Z362</f>
        <v>-6</v>
      </c>
      <c r="AC362" s="4">
        <f t="shared" ref="AC362" si="3343">AA362-E362</f>
        <v>208</v>
      </c>
      <c r="AD362" s="4">
        <f t="shared" si="3223"/>
        <v>101</v>
      </c>
    </row>
    <row r="363" spans="1:30" x14ac:dyDescent="0.3">
      <c r="A363" t="s">
        <v>134</v>
      </c>
      <c r="B363" s="8" t="s">
        <v>56</v>
      </c>
      <c r="C363" t="str">
        <f>VLOOKUP(B363,'Team Lookup'!A:B,2,FALSE)</f>
        <v>Atlanta Hawks</v>
      </c>
      <c r="D363" s="9">
        <f t="shared" ref="D363" si="3344">D362*-1</f>
        <v>0</v>
      </c>
      <c r="E363" s="9">
        <f t="shared" ref="E363" si="3345">E362</f>
        <v>0</v>
      </c>
      <c r="F363" t="str">
        <f>B362</f>
        <v>DAL</v>
      </c>
      <c r="G363" t="str">
        <f t="shared" ref="G363" si="3346">C362</f>
        <v>Dallas Mavericks</v>
      </c>
      <c r="H363" s="31">
        <f>VLOOKUP($C363,'Four Factors - Home'!$B:$O,7,FALSE)/100</f>
        <v>0.51100000000000001</v>
      </c>
      <c r="I363" s="31">
        <f>VLOOKUP($C363,'Four Factors - Home'!$B:$O,8,FALSE)</f>
        <v>0.28199999999999997</v>
      </c>
      <c r="J363" s="31">
        <f>VLOOKUP($C363,'Four Factors - Home'!$B:$O,9,FALSE)/100</f>
        <v>0.14800000000000002</v>
      </c>
      <c r="K363" s="31">
        <f>VLOOKUP($C363,'Four Factors - Home'!$B:$O,10,FALSE)/100</f>
        <v>0.249</v>
      </c>
      <c r="L363" s="31">
        <f>VLOOKUP($C363,'Four Factors - Home'!$B:$O,11,FALSE)/100</f>
        <v>0.51800000000000002</v>
      </c>
      <c r="M363" s="31">
        <f>VLOOKUP($C363,'Four Factors - Home'!$B:$O,12,FALSE)</f>
        <v>0.218</v>
      </c>
      <c r="N363" s="31">
        <f>VLOOKUP($C363,'Four Factors - Home'!$B:$O,13,FALSE)/100</f>
        <v>0.157</v>
      </c>
      <c r="O363" s="31">
        <f>VLOOKUP($C363,'Four Factors - Home'!$B:$O,14,FALSE)/100</f>
        <v>0.247</v>
      </c>
      <c r="P363" s="17">
        <f>VLOOKUP($C363,'Advanced - Home'!B:T,18,FALSE)</f>
        <v>98.87</v>
      </c>
      <c r="Q363" s="17">
        <f>(P363+'Advanced - Home'!$S$33)/2</f>
        <v>98.861912943871715</v>
      </c>
      <c r="R363" s="31">
        <f t="shared" ref="R363" si="3347">AVERAGE(H363,L362)</f>
        <v>0.53100000000000003</v>
      </c>
      <c r="S363" s="31">
        <f t="shared" ref="S363" si="3348">AVERAGE(I363,M362)</f>
        <v>0.28949999999999998</v>
      </c>
      <c r="T363" s="31">
        <f t="shared" ref="T363" si="3349">AVERAGE(J363,N362)</f>
        <v>0.15400000000000003</v>
      </c>
      <c r="U363" s="31">
        <f t="shared" ref="U363" si="3350">AVERAGE(K363,O362)</f>
        <v>0.23699999999999999</v>
      </c>
      <c r="V363" s="17">
        <f>Q363*Q362/'Advanced - Road'!$S$33</f>
        <v>96.3166137999266</v>
      </c>
      <c r="W363" s="17">
        <f t="shared" ref="W363" si="3351">W362</f>
        <v>96.319878320050847</v>
      </c>
      <c r="X363" s="17">
        <f t="shared" si="3218"/>
        <v>0</v>
      </c>
      <c r="Y363" s="19">
        <f>ROUND(Regression!$B$17+Regression!$B$18*Games!R363+Regression!$B$19*Games!T363+Regression!$B$20*Games!U363+Regression!$B$21*Games!S363+Regression!$B$22*Games!W363,0)</f>
        <v>107</v>
      </c>
      <c r="Z363" s="19">
        <f t="shared" ref="Z363" si="3352">-Z362</f>
        <v>-6</v>
      </c>
      <c r="AA363" s="19">
        <f t="shared" ref="AA363" si="3353">AA362</f>
        <v>208</v>
      </c>
      <c r="AB363" s="4"/>
      <c r="AC363" s="4"/>
      <c r="AD363" s="4">
        <f t="shared" si="3223"/>
        <v>107</v>
      </c>
    </row>
    <row r="364" spans="1:30" x14ac:dyDescent="0.3">
      <c r="A364" s="11" t="s">
        <v>133</v>
      </c>
      <c r="B364" s="14" t="s">
        <v>61</v>
      </c>
      <c r="C364" s="11" t="str">
        <f>VLOOKUP(B364,'Team Lookup'!A:B,2,FALSE)</f>
        <v>Dallas Mavericks</v>
      </c>
      <c r="D364" s="12"/>
      <c r="E364" s="12"/>
      <c r="F364" s="13" t="str">
        <f>B365</f>
        <v>BRK</v>
      </c>
      <c r="G364" s="11" t="str">
        <f t="shared" ref="G364" si="3354">C365</f>
        <v>Brooklyn Nets</v>
      </c>
      <c r="H364" s="32">
        <f>VLOOKUP($C364,'Four Factors - Road'!$B:$O,7,FALSE)/100</f>
        <v>0.5</v>
      </c>
      <c r="I364" s="32">
        <f>VLOOKUP($C364,'Four Factors - Road'!$B:$O,8,FALSE)</f>
        <v>0.19400000000000001</v>
      </c>
      <c r="J364" s="32">
        <f>VLOOKUP($C364,'Four Factors - Road'!$B:$O,9,FALSE)/100</f>
        <v>0.122</v>
      </c>
      <c r="K364" s="32">
        <f>VLOOKUP($C364,'Four Factors - Road'!$B:$O,10,FALSE)/100</f>
        <v>0.17600000000000002</v>
      </c>
      <c r="L364" s="32">
        <f>VLOOKUP($C364,'Four Factors - Road'!$B:$O,11,FALSE)/100</f>
        <v>0.55100000000000005</v>
      </c>
      <c r="M364" s="32">
        <f>VLOOKUP($C364,'Four Factors - Road'!$B:$O,12,FALSE)</f>
        <v>0.29699999999999999</v>
      </c>
      <c r="N364" s="32">
        <f>VLOOKUP($C364,'Four Factors - Road'!$B:$O,13,FALSE)/100</f>
        <v>0.16</v>
      </c>
      <c r="O364" s="32">
        <f>VLOOKUP($C364,'Four Factors - Road'!$B:$O,14,FALSE)/100</f>
        <v>0.22500000000000001</v>
      </c>
      <c r="P364" s="21">
        <f>VLOOKUP($C364,'Advanced - Road'!B:T,18,FALSE)</f>
        <v>93.77</v>
      </c>
      <c r="Q364" s="21">
        <f>(P364+'Advanced - Road'!$S$33)/2</f>
        <v>96.315263459335625</v>
      </c>
      <c r="R364" s="32">
        <f t="shared" ref="R364" si="3355">AVERAGE(H364,L365)</f>
        <v>0.504</v>
      </c>
      <c r="S364" s="32">
        <f t="shared" ref="S364" si="3356">AVERAGE(I364,M365)</f>
        <v>0.23100000000000001</v>
      </c>
      <c r="T364" s="32">
        <f t="shared" ref="T364" si="3357">AVERAGE(J364,N365)</f>
        <v>0.1255</v>
      </c>
      <c r="U364" s="32">
        <f t="shared" ref="U364" si="3358">AVERAGE(K364,O365)</f>
        <v>0.21200000000000002</v>
      </c>
      <c r="V364" s="21">
        <f>Q364*Q365/'Advanced - Home'!$S$33</f>
        <v>98.408187722879347</v>
      </c>
      <c r="W364" s="21">
        <f t="shared" ref="W364" si="3359">AVERAGE(V364:V365)</f>
        <v>98.404852537795676</v>
      </c>
      <c r="X364" s="21">
        <f t="shared" si="3218"/>
        <v>0</v>
      </c>
      <c r="Y364" s="23">
        <f>ROUND(Regression!$B$17+Regression!$B$18*Games!R364+Regression!$B$19*Games!T364+Regression!$B$20*Games!U364+Regression!$B$21*Games!S364+Regression!$B$22*Games!W364,0)</f>
        <v>105</v>
      </c>
      <c r="Z364" s="23">
        <f t="shared" ref="Z364" si="3360">Y365-Y364</f>
        <v>0</v>
      </c>
      <c r="AA364" s="23">
        <f t="shared" ref="AA364" si="3361">Y364+Y365</f>
        <v>210</v>
      </c>
      <c r="AB364" s="22">
        <f t="shared" ref="AB364" si="3362">D364-Z364</f>
        <v>0</v>
      </c>
      <c r="AC364" s="22">
        <f t="shared" ref="AC364" si="3363">AA364-E364</f>
        <v>210</v>
      </c>
      <c r="AD364" s="22">
        <f t="shared" si="3223"/>
        <v>105</v>
      </c>
    </row>
    <row r="365" spans="1:30" x14ac:dyDescent="0.3">
      <c r="A365" s="11" t="s">
        <v>134</v>
      </c>
      <c r="B365" s="14" t="s">
        <v>57</v>
      </c>
      <c r="C365" s="11" t="str">
        <f>VLOOKUP(B365,'Team Lookup'!A:B,2,FALSE)</f>
        <v>Brooklyn Nets</v>
      </c>
      <c r="D365" s="15">
        <f t="shared" ref="D365" si="3364">D364*-1</f>
        <v>0</v>
      </c>
      <c r="E365" s="15">
        <f t="shared" ref="E365" si="3365">E364</f>
        <v>0</v>
      </c>
      <c r="F365" s="11" t="str">
        <f>B364</f>
        <v>DAL</v>
      </c>
      <c r="G365" s="11" t="str">
        <f t="shared" ref="G365" si="3366">C364</f>
        <v>Dallas Mavericks</v>
      </c>
      <c r="H365" s="32">
        <f>VLOOKUP($C365,'Four Factors - Home'!$B:$O,7,FALSE)/100</f>
        <v>0.49700000000000005</v>
      </c>
      <c r="I365" s="32">
        <f>VLOOKUP($C365,'Four Factors - Home'!$B:$O,8,FALSE)</f>
        <v>0.27</v>
      </c>
      <c r="J365" s="32">
        <f>VLOOKUP($C365,'Four Factors - Home'!$B:$O,9,FALSE)/100</f>
        <v>0.16699999999999998</v>
      </c>
      <c r="K365" s="32">
        <f>VLOOKUP($C365,'Four Factors - Home'!$B:$O,10,FALSE)/100</f>
        <v>0.20600000000000002</v>
      </c>
      <c r="L365" s="32">
        <f>VLOOKUP($C365,'Four Factors - Home'!$B:$O,11,FALSE)/100</f>
        <v>0.50800000000000001</v>
      </c>
      <c r="M365" s="32">
        <f>VLOOKUP($C365,'Four Factors - Home'!$B:$O,12,FALSE)</f>
        <v>0.26800000000000002</v>
      </c>
      <c r="N365" s="32">
        <f>VLOOKUP($C365,'Four Factors - Home'!$B:$O,13,FALSE)/100</f>
        <v>0.129</v>
      </c>
      <c r="O365" s="32">
        <f>VLOOKUP($C365,'Four Factors - Home'!$B:$O,14,FALSE)/100</f>
        <v>0.248</v>
      </c>
      <c r="P365" s="21">
        <f>VLOOKUP($C365,'Advanced - Home'!B:T,18,FALSE)</f>
        <v>103.15</v>
      </c>
      <c r="Q365" s="21">
        <f>(P365+'Advanced - Home'!$S$33)/2</f>
        <v>101.0019129438717</v>
      </c>
      <c r="R365" s="32">
        <f t="shared" ref="R365" si="3367">AVERAGE(H365,L364)</f>
        <v>0.52400000000000002</v>
      </c>
      <c r="S365" s="32">
        <f t="shared" ref="S365" si="3368">AVERAGE(I365,M364)</f>
        <v>0.28349999999999997</v>
      </c>
      <c r="T365" s="32">
        <f t="shared" ref="T365" si="3369">AVERAGE(J365,N364)</f>
        <v>0.16349999999999998</v>
      </c>
      <c r="U365" s="32">
        <f t="shared" ref="U365" si="3370">AVERAGE(K365,O364)</f>
        <v>0.21550000000000002</v>
      </c>
      <c r="V365" s="21">
        <f>Q365*Q364/'Advanced - Road'!$S$33</f>
        <v>98.40151735271202</v>
      </c>
      <c r="W365" s="21">
        <f t="shared" ref="W365" si="3371">W364</f>
        <v>98.404852537795676</v>
      </c>
      <c r="X365" s="21">
        <f t="shared" si="3218"/>
        <v>0</v>
      </c>
      <c r="Y365" s="23">
        <f>ROUND(Regression!$B$17+Regression!$B$18*Games!R365+Regression!$B$19*Games!T365+Regression!$B$20*Games!U365+Regression!$B$21*Games!S365+Regression!$B$22*Games!W365,0)</f>
        <v>105</v>
      </c>
      <c r="Z365" s="23">
        <f t="shared" ref="Z365" si="3372">-Z364</f>
        <v>0</v>
      </c>
      <c r="AA365" s="23">
        <f t="shared" ref="AA365" si="3373">AA364</f>
        <v>210</v>
      </c>
      <c r="AB365" s="22"/>
      <c r="AC365" s="22"/>
      <c r="AD365" s="22">
        <f t="shared" si="3223"/>
        <v>105</v>
      </c>
    </row>
    <row r="366" spans="1:30" x14ac:dyDescent="0.3">
      <c r="A366" t="s">
        <v>133</v>
      </c>
      <c r="B366" s="5" t="s">
        <v>61</v>
      </c>
      <c r="C366" t="str">
        <f>VLOOKUP(B366,'Team Lookup'!A:B,2,FALSE)</f>
        <v>Dallas Mavericks</v>
      </c>
      <c r="D366" s="6"/>
      <c r="E366" s="6"/>
      <c r="F366" s="7" t="str">
        <f>B367</f>
        <v>BOS</v>
      </c>
      <c r="G366" t="str">
        <f t="shared" ref="G366" si="3374">C367</f>
        <v>Boston Celtics</v>
      </c>
      <c r="H366" s="31">
        <f>VLOOKUP($C366,'Four Factors - Road'!$B:$O,7,FALSE)/100</f>
        <v>0.5</v>
      </c>
      <c r="I366" s="31">
        <f>VLOOKUP($C366,'Four Factors - Road'!$B:$O,8,FALSE)</f>
        <v>0.19400000000000001</v>
      </c>
      <c r="J366" s="31">
        <f>VLOOKUP($C366,'Four Factors - Road'!$B:$O,9,FALSE)/100</f>
        <v>0.122</v>
      </c>
      <c r="K366" s="31">
        <f>VLOOKUP($C366,'Four Factors - Road'!$B:$O,10,FALSE)/100</f>
        <v>0.17600000000000002</v>
      </c>
      <c r="L366" s="31">
        <f>VLOOKUP($C366,'Four Factors - Road'!$B:$O,11,FALSE)/100</f>
        <v>0.55100000000000005</v>
      </c>
      <c r="M366" s="31">
        <f>VLOOKUP($C366,'Four Factors - Road'!$B:$O,12,FALSE)</f>
        <v>0.29699999999999999</v>
      </c>
      <c r="N366" s="31">
        <f>VLOOKUP($C366,'Four Factors - Road'!$B:$O,13,FALSE)/100</f>
        <v>0.16</v>
      </c>
      <c r="O366" s="31">
        <f>VLOOKUP($C366,'Four Factors - Road'!$B:$O,14,FALSE)/100</f>
        <v>0.22500000000000001</v>
      </c>
      <c r="P366" s="17">
        <f>VLOOKUP($C366,'Advanced - Road'!B:T,18,FALSE)</f>
        <v>93.77</v>
      </c>
      <c r="Q366" s="17">
        <f>(P366+'Advanced - Road'!$S$33)/2</f>
        <v>96.315263459335625</v>
      </c>
      <c r="R366" s="31">
        <f t="shared" ref="R366" si="3375">AVERAGE(H366,L367)</f>
        <v>0.502</v>
      </c>
      <c r="S366" s="31">
        <f t="shared" ref="S366" si="3376">AVERAGE(I366,M367)</f>
        <v>0.22900000000000001</v>
      </c>
      <c r="T366" s="31">
        <f t="shared" ref="T366" si="3377">AVERAGE(J366,N367)</f>
        <v>0.1295</v>
      </c>
      <c r="U366" s="31">
        <f t="shared" ref="U366" si="3378">AVERAGE(K366,O367)</f>
        <v>0.21450000000000002</v>
      </c>
      <c r="V366" s="17">
        <f>Q366*Q367/'Advanced - Home'!$S$33</f>
        <v>96.742100456793224</v>
      </c>
      <c r="W366" s="17">
        <f t="shared" ref="W366" si="3379">AVERAGE(V366:V367)</f>
        <v>96.738821737635078</v>
      </c>
      <c r="X366" s="17">
        <f t="shared" si="3218"/>
        <v>0</v>
      </c>
      <c r="Y366" s="19">
        <f>ROUND(Regression!$B$17+Regression!$B$18*Games!R366+Regression!$B$19*Games!T366+Regression!$B$20*Games!U366+Regression!$B$21*Games!S366+Regression!$B$22*Games!W366,0)</f>
        <v>103</v>
      </c>
      <c r="Z366" s="19">
        <f t="shared" ref="Z366" si="3380">Y367-Y366</f>
        <v>5</v>
      </c>
      <c r="AA366" s="19">
        <f t="shared" ref="AA366" si="3381">Y366+Y367</f>
        <v>211</v>
      </c>
      <c r="AB366" s="4">
        <f t="shared" ref="AB366" si="3382">D366-Z366</f>
        <v>-5</v>
      </c>
      <c r="AC366" s="4">
        <f t="shared" ref="AC366" si="3383">AA366-E366</f>
        <v>211</v>
      </c>
      <c r="AD366" s="4">
        <f t="shared" si="3223"/>
        <v>103</v>
      </c>
    </row>
    <row r="367" spans="1:30" x14ac:dyDescent="0.3">
      <c r="A367" t="s">
        <v>134</v>
      </c>
      <c r="B367" s="8" t="s">
        <v>58</v>
      </c>
      <c r="C367" t="str">
        <f>VLOOKUP(B367,'Team Lookup'!A:B,2,FALSE)</f>
        <v>Boston Celtics</v>
      </c>
      <c r="D367" s="9">
        <f t="shared" ref="D367" si="3384">D366*-1</f>
        <v>0</v>
      </c>
      <c r="E367" s="9">
        <f t="shared" ref="E367" si="3385">E366</f>
        <v>0</v>
      </c>
      <c r="F367" t="str">
        <f>B366</f>
        <v>DAL</v>
      </c>
      <c r="G367" t="str">
        <f t="shared" ref="G367" si="3386">C366</f>
        <v>Dallas Mavericks</v>
      </c>
      <c r="H367" s="31">
        <f>VLOOKUP($C367,'Four Factors - Home'!$B:$O,7,FALSE)/100</f>
        <v>0.53100000000000003</v>
      </c>
      <c r="I367" s="31">
        <f>VLOOKUP($C367,'Four Factors - Home'!$B:$O,8,FALSE)</f>
        <v>0.26600000000000001</v>
      </c>
      <c r="J367" s="31">
        <f>VLOOKUP($C367,'Four Factors - Home'!$B:$O,9,FALSE)/100</f>
        <v>0.13800000000000001</v>
      </c>
      <c r="K367" s="31">
        <f>VLOOKUP($C367,'Four Factors - Home'!$B:$O,10,FALSE)/100</f>
        <v>0.22500000000000001</v>
      </c>
      <c r="L367" s="31">
        <f>VLOOKUP($C367,'Four Factors - Home'!$B:$O,11,FALSE)/100</f>
        <v>0.504</v>
      </c>
      <c r="M367" s="31">
        <f>VLOOKUP($C367,'Four Factors - Home'!$B:$O,12,FALSE)</f>
        <v>0.26400000000000001</v>
      </c>
      <c r="N367" s="31">
        <f>VLOOKUP($C367,'Four Factors - Home'!$B:$O,13,FALSE)/100</f>
        <v>0.13699999999999998</v>
      </c>
      <c r="O367" s="31">
        <f>VLOOKUP($C367,'Four Factors - Home'!$B:$O,14,FALSE)/100</f>
        <v>0.253</v>
      </c>
      <c r="P367" s="17">
        <f>VLOOKUP($C367,'Advanced - Home'!B:T,18,FALSE)</f>
        <v>99.73</v>
      </c>
      <c r="Q367" s="17">
        <f>(P367+'Advanced - Home'!$S$33)/2</f>
        <v>99.291912943871708</v>
      </c>
      <c r="R367" s="31">
        <f t="shared" ref="R367" si="3387">AVERAGE(H367,L366)</f>
        <v>0.54100000000000004</v>
      </c>
      <c r="S367" s="31">
        <f t="shared" ref="S367" si="3388">AVERAGE(I367,M366)</f>
        <v>0.28149999999999997</v>
      </c>
      <c r="T367" s="31">
        <f t="shared" ref="T367" si="3389">AVERAGE(J367,N366)</f>
        <v>0.14900000000000002</v>
      </c>
      <c r="U367" s="31">
        <f t="shared" ref="U367" si="3390">AVERAGE(K367,O366)</f>
        <v>0.22500000000000001</v>
      </c>
      <c r="V367" s="17">
        <f>Q367*Q366/'Advanced - Road'!$S$33</f>
        <v>96.735543018476932</v>
      </c>
      <c r="W367" s="17">
        <f t="shared" ref="W367" si="3391">W366</f>
        <v>96.738821737635078</v>
      </c>
      <c r="X367" s="17">
        <f t="shared" si="3218"/>
        <v>0</v>
      </c>
      <c r="Y367" s="19">
        <f>ROUND(Regression!$B$17+Regression!$B$18*Games!R367+Regression!$B$19*Games!T367+Regression!$B$20*Games!U367+Regression!$B$21*Games!S367+Regression!$B$22*Games!W367,0)</f>
        <v>108</v>
      </c>
      <c r="Z367" s="19">
        <f t="shared" ref="Z367" si="3392">-Z366</f>
        <v>-5</v>
      </c>
      <c r="AA367" s="19">
        <f t="shared" ref="AA367" si="3393">AA366</f>
        <v>211</v>
      </c>
      <c r="AB367" s="4"/>
      <c r="AC367" s="4"/>
      <c r="AD367" s="4">
        <f t="shared" si="3223"/>
        <v>108</v>
      </c>
    </row>
    <row r="368" spans="1:30" x14ac:dyDescent="0.3">
      <c r="A368" s="11" t="s">
        <v>133</v>
      </c>
      <c r="B368" s="10" t="s">
        <v>61</v>
      </c>
      <c r="C368" s="11" t="str">
        <f>VLOOKUP(B368,'Team Lookup'!A:B,2,FALSE)</f>
        <v>Dallas Mavericks</v>
      </c>
      <c r="D368" s="12"/>
      <c r="E368" s="12"/>
      <c r="F368" s="13" t="str">
        <f>B369</f>
        <v>CHO</v>
      </c>
      <c r="G368" s="11" t="str">
        <f t="shared" ref="G368" si="3394">C369</f>
        <v>Charlotte Hornets</v>
      </c>
      <c r="H368" s="32">
        <f>VLOOKUP($C368,'Four Factors - Road'!$B:$O,7,FALSE)/100</f>
        <v>0.5</v>
      </c>
      <c r="I368" s="32">
        <f>VLOOKUP($C368,'Four Factors - Road'!$B:$O,8,FALSE)</f>
        <v>0.19400000000000001</v>
      </c>
      <c r="J368" s="32">
        <f>VLOOKUP($C368,'Four Factors - Road'!$B:$O,9,FALSE)/100</f>
        <v>0.122</v>
      </c>
      <c r="K368" s="32">
        <f>VLOOKUP($C368,'Four Factors - Road'!$B:$O,10,FALSE)/100</f>
        <v>0.17600000000000002</v>
      </c>
      <c r="L368" s="32">
        <f>VLOOKUP($C368,'Four Factors - Road'!$B:$O,11,FALSE)/100</f>
        <v>0.55100000000000005</v>
      </c>
      <c r="M368" s="32">
        <f>VLOOKUP($C368,'Four Factors - Road'!$B:$O,12,FALSE)</f>
        <v>0.29699999999999999</v>
      </c>
      <c r="N368" s="32">
        <f>VLOOKUP($C368,'Four Factors - Road'!$B:$O,13,FALSE)/100</f>
        <v>0.16</v>
      </c>
      <c r="O368" s="32">
        <f>VLOOKUP($C368,'Four Factors - Road'!$B:$O,14,FALSE)/100</f>
        <v>0.22500000000000001</v>
      </c>
      <c r="P368" s="21">
        <f>VLOOKUP($C368,'Advanced - Road'!B:T,18,FALSE)</f>
        <v>93.77</v>
      </c>
      <c r="Q368" s="21">
        <f>(P368+'Advanced - Road'!$S$33)/2</f>
        <v>96.315263459335625</v>
      </c>
      <c r="R368" s="32">
        <f t="shared" ref="R368" si="3395">AVERAGE(H368,L369)</f>
        <v>0.50150000000000006</v>
      </c>
      <c r="S368" s="32">
        <f t="shared" ref="S368" si="3396">AVERAGE(I368,M369)</f>
        <v>0.19550000000000001</v>
      </c>
      <c r="T368" s="32">
        <f t="shared" ref="T368" si="3397">AVERAGE(J368,N369)</f>
        <v>0.126</v>
      </c>
      <c r="U368" s="32">
        <f t="shared" ref="U368" si="3398">AVERAGE(K368,O369)</f>
        <v>0.186</v>
      </c>
      <c r="V368" s="21">
        <f>Q368*Q369/'Advanced - Home'!$S$33</f>
        <v>96.401088443266815</v>
      </c>
      <c r="W368" s="21">
        <f t="shared" ref="W368" si="3399">AVERAGE(V368:V369)</f>
        <v>96.397821281461844</v>
      </c>
      <c r="X368" s="21">
        <f t="shared" si="3218"/>
        <v>0</v>
      </c>
      <c r="Y368" s="23">
        <f>ROUND(Regression!$B$17+Regression!$B$18*Games!R368+Regression!$B$19*Games!T368+Regression!$B$20*Games!U368+Regression!$B$21*Games!S368+Regression!$B$22*Games!W368,0)</f>
        <v>101</v>
      </c>
      <c r="Z368" s="23">
        <f t="shared" ref="Z368" si="3400">Y369-Y368</f>
        <v>6</v>
      </c>
      <c r="AA368" s="23">
        <f t="shared" ref="AA368" si="3401">Y368+Y369</f>
        <v>208</v>
      </c>
      <c r="AB368" s="22">
        <f t="shared" ref="AB368" si="3402">D368-Z368</f>
        <v>-6</v>
      </c>
      <c r="AC368" s="22">
        <f t="shared" ref="AC368" si="3403">AA368-E368</f>
        <v>208</v>
      </c>
      <c r="AD368" s="22">
        <f t="shared" si="3223"/>
        <v>101</v>
      </c>
    </row>
    <row r="369" spans="1:30" x14ac:dyDescent="0.3">
      <c r="A369" s="11" t="s">
        <v>134</v>
      </c>
      <c r="B369" s="14" t="s">
        <v>59</v>
      </c>
      <c r="C369" s="11" t="str">
        <f>VLOOKUP(B369,'Team Lookup'!A:B,2,FALSE)</f>
        <v>Charlotte Hornets</v>
      </c>
      <c r="D369" s="15">
        <f t="shared" ref="D369" si="3404">D368*-1</f>
        <v>0</v>
      </c>
      <c r="E369" s="15">
        <f t="shared" ref="E369" si="3405">E368</f>
        <v>0</v>
      </c>
      <c r="F369" s="11" t="str">
        <f>B368</f>
        <v>DAL</v>
      </c>
      <c r="G369" s="11" t="str">
        <f t="shared" ref="G369" si="3406">C368</f>
        <v>Dallas Mavericks</v>
      </c>
      <c r="H369" s="32">
        <f>VLOOKUP($C369,'Four Factors - Home'!$B:$O,7,FALSE)/100</f>
        <v>0.499</v>
      </c>
      <c r="I369" s="32">
        <f>VLOOKUP($C369,'Four Factors - Home'!$B:$O,8,FALSE)</f>
        <v>0.307</v>
      </c>
      <c r="J369" s="32">
        <f>VLOOKUP($C369,'Four Factors - Home'!$B:$O,9,FALSE)/100</f>
        <v>0.11900000000000001</v>
      </c>
      <c r="K369" s="32">
        <f>VLOOKUP($C369,'Four Factors - Home'!$B:$O,10,FALSE)/100</f>
        <v>0.20499999999999999</v>
      </c>
      <c r="L369" s="32">
        <f>VLOOKUP($C369,'Four Factors - Home'!$B:$O,11,FALSE)/100</f>
        <v>0.503</v>
      </c>
      <c r="M369" s="32">
        <f>VLOOKUP($C369,'Four Factors - Home'!$B:$O,12,FALSE)</f>
        <v>0.19700000000000001</v>
      </c>
      <c r="N369" s="32">
        <f>VLOOKUP($C369,'Four Factors - Home'!$B:$O,13,FALSE)/100</f>
        <v>0.13</v>
      </c>
      <c r="O369" s="32">
        <f>VLOOKUP($C369,'Four Factors - Home'!$B:$O,14,FALSE)/100</f>
        <v>0.19600000000000001</v>
      </c>
      <c r="P369" s="21">
        <f>VLOOKUP($C369,'Advanced - Home'!B:T,18,FALSE)</f>
        <v>99.03</v>
      </c>
      <c r="Q369" s="21">
        <f>(P369+'Advanced - Home'!$S$33)/2</f>
        <v>98.941912943871699</v>
      </c>
      <c r="R369" s="32">
        <f t="shared" ref="R369" si="3407">AVERAGE(H369,L368)</f>
        <v>0.52500000000000002</v>
      </c>
      <c r="S369" s="32">
        <f t="shared" ref="S369" si="3408">AVERAGE(I369,M368)</f>
        <v>0.30199999999999999</v>
      </c>
      <c r="T369" s="32">
        <f t="shared" ref="T369" si="3409">AVERAGE(J369,N368)</f>
        <v>0.13950000000000001</v>
      </c>
      <c r="U369" s="32">
        <f t="shared" ref="U369" si="3410">AVERAGE(K369,O368)</f>
        <v>0.215</v>
      </c>
      <c r="V369" s="21">
        <f>Q369*Q368/'Advanced - Road'!$S$33</f>
        <v>96.394554119656874</v>
      </c>
      <c r="W369" s="21">
        <f t="shared" ref="W369" si="3411">W368</f>
        <v>96.397821281461844</v>
      </c>
      <c r="X369" s="21">
        <f t="shared" si="3218"/>
        <v>0</v>
      </c>
      <c r="Y369" s="23">
        <f>ROUND(Regression!$B$17+Regression!$B$18*Games!R369+Regression!$B$19*Games!T369+Regression!$B$20*Games!U369+Regression!$B$21*Games!S369+Regression!$B$22*Games!W369,0)</f>
        <v>107</v>
      </c>
      <c r="Z369" s="23">
        <f t="shared" ref="Z369" si="3412">-Z368</f>
        <v>-6</v>
      </c>
      <c r="AA369" s="23">
        <f t="shared" ref="AA369" si="3413">AA368</f>
        <v>208</v>
      </c>
      <c r="AB369" s="22"/>
      <c r="AC369" s="22"/>
      <c r="AD369" s="22">
        <f t="shared" si="3223"/>
        <v>107</v>
      </c>
    </row>
    <row r="370" spans="1:30" x14ac:dyDescent="0.3">
      <c r="A370" t="s">
        <v>133</v>
      </c>
      <c r="B370" s="5" t="s">
        <v>61</v>
      </c>
      <c r="C370" t="str">
        <f>VLOOKUP(B370,'Team Lookup'!A:B,2,FALSE)</f>
        <v>Dallas Mavericks</v>
      </c>
      <c r="D370" s="6"/>
      <c r="E370" s="6"/>
      <c r="F370" s="7" t="str">
        <f>B371</f>
        <v>CHI</v>
      </c>
      <c r="G370" t="str">
        <f t="shared" ref="G370" si="3414">C371</f>
        <v>Chicago Bulls</v>
      </c>
      <c r="H370" s="31">
        <f>VLOOKUP($C370,'Four Factors - Road'!$B:$O,7,FALSE)/100</f>
        <v>0.5</v>
      </c>
      <c r="I370" s="31">
        <f>VLOOKUP($C370,'Four Factors - Road'!$B:$O,8,FALSE)</f>
        <v>0.19400000000000001</v>
      </c>
      <c r="J370" s="31">
        <f>VLOOKUP($C370,'Four Factors - Road'!$B:$O,9,FALSE)/100</f>
        <v>0.122</v>
      </c>
      <c r="K370" s="31">
        <f>VLOOKUP($C370,'Four Factors - Road'!$B:$O,10,FALSE)/100</f>
        <v>0.17600000000000002</v>
      </c>
      <c r="L370" s="31">
        <f>VLOOKUP($C370,'Four Factors - Road'!$B:$O,11,FALSE)/100</f>
        <v>0.55100000000000005</v>
      </c>
      <c r="M370" s="31">
        <f>VLOOKUP($C370,'Four Factors - Road'!$B:$O,12,FALSE)</f>
        <v>0.29699999999999999</v>
      </c>
      <c r="N370" s="31">
        <f>VLOOKUP($C370,'Four Factors - Road'!$B:$O,13,FALSE)/100</f>
        <v>0.16</v>
      </c>
      <c r="O370" s="31">
        <f>VLOOKUP($C370,'Four Factors - Road'!$B:$O,14,FALSE)/100</f>
        <v>0.22500000000000001</v>
      </c>
      <c r="P370" s="17">
        <f>VLOOKUP($C370,'Advanced - Road'!B:T,18,FALSE)</f>
        <v>93.77</v>
      </c>
      <c r="Q370" s="17">
        <f>(P370+'Advanced - Road'!$S$33)/2</f>
        <v>96.315263459335625</v>
      </c>
      <c r="R370" s="31">
        <f t="shared" ref="R370" si="3415">AVERAGE(H370,L371)</f>
        <v>0.50849999999999995</v>
      </c>
      <c r="S370" s="31">
        <f t="shared" ref="S370" si="3416">AVERAGE(I370,M371)</f>
        <v>0.20750000000000002</v>
      </c>
      <c r="T370" s="31">
        <f t="shared" ref="T370" si="3417">AVERAGE(J370,N371)</f>
        <v>0.1285</v>
      </c>
      <c r="U370" s="31">
        <f t="shared" ref="U370" si="3418">AVERAGE(K370,O371)</f>
        <v>0.19</v>
      </c>
      <c r="V370" s="17">
        <f>Q370*Q371/'Advanced - Home'!$S$33</f>
        <v>95.587531210996715</v>
      </c>
      <c r="W370" s="17">
        <f t="shared" ref="W370" si="3419">AVERAGE(V370:V371)</f>
        <v>95.584291621734309</v>
      </c>
      <c r="X370" s="17">
        <f t="shared" si="3218"/>
        <v>0</v>
      </c>
      <c r="Y370" s="19">
        <f>ROUND(Regression!$B$17+Regression!$B$18*Games!R370+Regression!$B$19*Games!T370+Regression!$B$20*Games!U370+Regression!$B$21*Games!S370+Regression!$B$22*Games!W370,0)</f>
        <v>101</v>
      </c>
      <c r="Z370" s="19">
        <f t="shared" ref="Z370" si="3420">Y371-Y370</f>
        <v>5</v>
      </c>
      <c r="AA370" s="19">
        <f t="shared" ref="AA370" si="3421">Y370+Y371</f>
        <v>207</v>
      </c>
      <c r="AB370" s="4">
        <f t="shared" ref="AB370" si="3422">D370-Z370</f>
        <v>-5</v>
      </c>
      <c r="AC370" s="4">
        <f t="shared" ref="AC370" si="3423">AA370-E370</f>
        <v>207</v>
      </c>
      <c r="AD370" s="4">
        <f t="shared" si="3223"/>
        <v>101</v>
      </c>
    </row>
    <row r="371" spans="1:30" x14ac:dyDescent="0.3">
      <c r="A371" t="s">
        <v>134</v>
      </c>
      <c r="B371" s="8" t="s">
        <v>60</v>
      </c>
      <c r="C371" t="str">
        <f>VLOOKUP(B371,'Team Lookup'!A:B,2,FALSE)</f>
        <v>Chicago Bulls</v>
      </c>
      <c r="D371" s="9">
        <f t="shared" ref="D371" si="3424">D370*-1</f>
        <v>0</v>
      </c>
      <c r="E371" s="9">
        <f t="shared" ref="E371" si="3425">E370</f>
        <v>0</v>
      </c>
      <c r="F371" t="str">
        <f>B370</f>
        <v>DAL</v>
      </c>
      <c r="G371" t="str">
        <f t="shared" ref="G371" si="3426">C370</f>
        <v>Dallas Mavericks</v>
      </c>
      <c r="H371" s="31">
        <f>VLOOKUP($C371,'Four Factors - Home'!$B:$O,7,FALSE)/100</f>
        <v>0.47100000000000003</v>
      </c>
      <c r="I371" s="31">
        <f>VLOOKUP($C371,'Four Factors - Home'!$B:$O,8,FALSE)</f>
        <v>0.29599999999999999</v>
      </c>
      <c r="J371" s="31">
        <f>VLOOKUP($C371,'Four Factors - Home'!$B:$O,9,FALSE)/100</f>
        <v>0.129</v>
      </c>
      <c r="K371" s="31">
        <f>VLOOKUP($C371,'Four Factors - Home'!$B:$O,10,FALSE)/100</f>
        <v>0.30199999999999999</v>
      </c>
      <c r="L371" s="31">
        <f>VLOOKUP($C371,'Four Factors - Home'!$B:$O,11,FALSE)/100</f>
        <v>0.51700000000000002</v>
      </c>
      <c r="M371" s="31">
        <f>VLOOKUP($C371,'Four Factors - Home'!$B:$O,12,FALSE)</f>
        <v>0.221</v>
      </c>
      <c r="N371" s="31">
        <f>VLOOKUP($C371,'Four Factors - Home'!$B:$O,13,FALSE)/100</f>
        <v>0.13500000000000001</v>
      </c>
      <c r="O371" s="31">
        <f>VLOOKUP($C371,'Four Factors - Home'!$B:$O,14,FALSE)/100</f>
        <v>0.20399999999999999</v>
      </c>
      <c r="P371" s="17">
        <f>VLOOKUP($C371,'Advanced - Home'!B:T,18,FALSE)</f>
        <v>97.36</v>
      </c>
      <c r="Q371" s="17">
        <f>(P371+'Advanced - Home'!$S$33)/2</f>
        <v>98.106912943871706</v>
      </c>
      <c r="R371" s="31">
        <f t="shared" ref="R371" si="3427">AVERAGE(H371,L370)</f>
        <v>0.51100000000000001</v>
      </c>
      <c r="S371" s="31">
        <f t="shared" ref="S371" si="3428">AVERAGE(I371,M370)</f>
        <v>0.29649999999999999</v>
      </c>
      <c r="T371" s="31">
        <f t="shared" ref="T371" si="3429">AVERAGE(J371,N370)</f>
        <v>0.14450000000000002</v>
      </c>
      <c r="U371" s="31">
        <f t="shared" ref="U371" si="3430">AVERAGE(K371,O370)</f>
        <v>0.26350000000000001</v>
      </c>
      <c r="V371" s="17">
        <f>Q371*Q370/'Advanced - Road'!$S$33</f>
        <v>95.581052032471916</v>
      </c>
      <c r="W371" s="17">
        <f t="shared" ref="W371" si="3431">W370</f>
        <v>95.584291621734309</v>
      </c>
      <c r="X371" s="17">
        <f t="shared" si="3218"/>
        <v>0</v>
      </c>
      <c r="Y371" s="19">
        <f>ROUND(Regression!$B$17+Regression!$B$18*Games!R371+Regression!$B$19*Games!T371+Regression!$B$20*Games!U371+Regression!$B$21*Games!S371+Regression!$B$22*Games!W371,0)</f>
        <v>106</v>
      </c>
      <c r="Z371" s="19">
        <f t="shared" ref="Z371" si="3432">-Z370</f>
        <v>-5</v>
      </c>
      <c r="AA371" s="19">
        <f t="shared" ref="AA371" si="3433">AA370</f>
        <v>207</v>
      </c>
      <c r="AB371" s="4"/>
      <c r="AC371" s="4"/>
      <c r="AD371" s="4">
        <f t="shared" si="3223"/>
        <v>106</v>
      </c>
    </row>
    <row r="372" spans="1:30" x14ac:dyDescent="0.3">
      <c r="A372" s="11" t="s">
        <v>133</v>
      </c>
      <c r="B372" s="10" t="s">
        <v>61</v>
      </c>
      <c r="C372" s="11" t="str">
        <f>VLOOKUP(B372,'Team Lookup'!A:B,2,FALSE)</f>
        <v>Dallas Mavericks</v>
      </c>
      <c r="D372" s="12"/>
      <c r="E372" s="12"/>
      <c r="F372" s="13" t="str">
        <f>B373</f>
        <v>CLE</v>
      </c>
      <c r="G372" s="11" t="str">
        <f t="shared" ref="G372" si="3434">C373</f>
        <v>Cleveland Cavaliers</v>
      </c>
      <c r="H372" s="32">
        <f>VLOOKUP($C372,'Four Factors - Road'!$B:$O,7,FALSE)/100</f>
        <v>0.5</v>
      </c>
      <c r="I372" s="32">
        <f>VLOOKUP($C372,'Four Factors - Road'!$B:$O,8,FALSE)</f>
        <v>0.19400000000000001</v>
      </c>
      <c r="J372" s="32">
        <f>VLOOKUP($C372,'Four Factors - Road'!$B:$O,9,FALSE)/100</f>
        <v>0.122</v>
      </c>
      <c r="K372" s="32">
        <f>VLOOKUP($C372,'Four Factors - Road'!$B:$O,10,FALSE)/100</f>
        <v>0.17600000000000002</v>
      </c>
      <c r="L372" s="32">
        <f>VLOOKUP($C372,'Four Factors - Road'!$B:$O,11,FALSE)/100</f>
        <v>0.55100000000000005</v>
      </c>
      <c r="M372" s="32">
        <f>VLOOKUP($C372,'Four Factors - Road'!$B:$O,12,FALSE)</f>
        <v>0.29699999999999999</v>
      </c>
      <c r="N372" s="32">
        <f>VLOOKUP($C372,'Four Factors - Road'!$B:$O,13,FALSE)/100</f>
        <v>0.16</v>
      </c>
      <c r="O372" s="32">
        <f>VLOOKUP($C372,'Four Factors - Road'!$B:$O,14,FALSE)/100</f>
        <v>0.22500000000000001</v>
      </c>
      <c r="P372" s="21">
        <f>VLOOKUP($C372,'Advanced - Road'!B:T,18,FALSE)</f>
        <v>93.77</v>
      </c>
      <c r="Q372" s="21">
        <f>(P372+'Advanced - Road'!$S$33)/2</f>
        <v>96.315263459335625</v>
      </c>
      <c r="R372" s="32">
        <f t="shared" ref="R372" si="3435">AVERAGE(H372,L373)</f>
        <v>0.5</v>
      </c>
      <c r="S372" s="32">
        <f t="shared" ref="S372" si="3436">AVERAGE(I372,M373)</f>
        <v>0.20450000000000002</v>
      </c>
      <c r="T372" s="32">
        <f t="shared" ref="T372" si="3437">AVERAGE(J372,N373)</f>
        <v>0.125</v>
      </c>
      <c r="U372" s="32">
        <f t="shared" ref="U372" si="3438">AVERAGE(K372,O373)</f>
        <v>0.20850000000000002</v>
      </c>
      <c r="V372" s="21">
        <f>Q372*Q373/'Advanced - Home'!$S$33</f>
        <v>96.342629240948014</v>
      </c>
      <c r="W372" s="21">
        <f t="shared" ref="W372" si="3439">AVERAGE(V372:V373)</f>
        <v>96.339364060403597</v>
      </c>
      <c r="X372" s="21">
        <f t="shared" si="3218"/>
        <v>0</v>
      </c>
      <c r="Y372" s="23">
        <f>ROUND(Regression!$B$17+Regression!$B$18*Games!R372+Regression!$B$19*Games!T372+Regression!$B$20*Games!U372+Regression!$B$21*Games!S372+Regression!$B$22*Games!W372,0)</f>
        <v>102</v>
      </c>
      <c r="Z372" s="23">
        <f t="shared" ref="Z372" si="3440">Y373-Y372</f>
        <v>9</v>
      </c>
      <c r="AA372" s="23">
        <f t="shared" ref="AA372" si="3441">Y372+Y373</f>
        <v>213</v>
      </c>
      <c r="AB372" s="22">
        <f t="shared" ref="AB372" si="3442">D372-Z372</f>
        <v>-9</v>
      </c>
      <c r="AC372" s="22">
        <f t="shared" ref="AC372" si="3443">AA372-E372</f>
        <v>213</v>
      </c>
      <c r="AD372" s="22">
        <f t="shared" si="3223"/>
        <v>102</v>
      </c>
    </row>
    <row r="373" spans="1:30" x14ac:dyDescent="0.3">
      <c r="A373" s="11" t="s">
        <v>134</v>
      </c>
      <c r="B373" s="14" t="s">
        <v>54</v>
      </c>
      <c r="C373" s="11" t="str">
        <f>VLOOKUP(B373,'Team Lookup'!A:B,2,FALSE)</f>
        <v>Cleveland Cavaliers</v>
      </c>
      <c r="D373" s="15">
        <f t="shared" ref="D373" si="3444">D372*-1</f>
        <v>0</v>
      </c>
      <c r="E373" s="15">
        <f t="shared" ref="E373" si="3445">E372</f>
        <v>0</v>
      </c>
      <c r="F373" s="11" t="str">
        <f>B372</f>
        <v>DAL</v>
      </c>
      <c r="G373" s="11" t="str">
        <f t="shared" ref="G373" si="3446">C372</f>
        <v>Dallas Mavericks</v>
      </c>
      <c r="H373" s="32">
        <f>VLOOKUP($C373,'Four Factors - Home'!$B:$O,7,FALSE)/100</f>
        <v>0.55700000000000005</v>
      </c>
      <c r="I373" s="32">
        <f>VLOOKUP($C373,'Four Factors - Home'!$B:$O,8,FALSE)</f>
        <v>0.27700000000000002</v>
      </c>
      <c r="J373" s="32">
        <f>VLOOKUP($C373,'Four Factors - Home'!$B:$O,9,FALSE)/100</f>
        <v>0.129</v>
      </c>
      <c r="K373" s="32">
        <f>VLOOKUP($C373,'Four Factors - Home'!$B:$O,10,FALSE)/100</f>
        <v>0.23899999999999999</v>
      </c>
      <c r="L373" s="32">
        <f>VLOOKUP($C373,'Four Factors - Home'!$B:$O,11,FALSE)/100</f>
        <v>0.5</v>
      </c>
      <c r="M373" s="32">
        <f>VLOOKUP($C373,'Four Factors - Home'!$B:$O,12,FALSE)</f>
        <v>0.215</v>
      </c>
      <c r="N373" s="32">
        <f>VLOOKUP($C373,'Four Factors - Home'!$B:$O,13,FALSE)/100</f>
        <v>0.128</v>
      </c>
      <c r="O373" s="32">
        <f>VLOOKUP($C373,'Four Factors - Home'!$B:$O,14,FALSE)/100</f>
        <v>0.24100000000000002</v>
      </c>
      <c r="P373" s="21">
        <f>VLOOKUP($C373,'Advanced - Home'!B:T,18,FALSE)</f>
        <v>98.91</v>
      </c>
      <c r="Q373" s="21">
        <f>(P373+'Advanced - Home'!$S$33)/2</f>
        <v>98.881912943871697</v>
      </c>
      <c r="R373" s="32">
        <f t="shared" ref="R373" si="3447">AVERAGE(H373,L372)</f>
        <v>0.55400000000000005</v>
      </c>
      <c r="S373" s="32">
        <f t="shared" ref="S373" si="3448">AVERAGE(I373,M372)</f>
        <v>0.28700000000000003</v>
      </c>
      <c r="T373" s="32">
        <f t="shared" ref="T373" si="3449">AVERAGE(J373,N372)</f>
        <v>0.14450000000000002</v>
      </c>
      <c r="U373" s="32">
        <f t="shared" ref="U373" si="3450">AVERAGE(K373,O372)</f>
        <v>0.23199999999999998</v>
      </c>
      <c r="V373" s="21">
        <f>Q373*Q372/'Advanced - Road'!$S$33</f>
        <v>96.336098879859165</v>
      </c>
      <c r="W373" s="21">
        <f t="shared" ref="W373" si="3451">W372</f>
        <v>96.339364060403597</v>
      </c>
      <c r="X373" s="21">
        <f t="shared" si="3218"/>
        <v>0</v>
      </c>
      <c r="Y373" s="23">
        <f>ROUND(Regression!$B$17+Regression!$B$18*Games!R373+Regression!$B$19*Games!T373+Regression!$B$20*Games!U373+Regression!$B$21*Games!S373+Regression!$B$22*Games!W373,0)</f>
        <v>111</v>
      </c>
      <c r="Z373" s="23">
        <f t="shared" ref="Z373" si="3452">-Z372</f>
        <v>-9</v>
      </c>
      <c r="AA373" s="23">
        <f t="shared" ref="AA373" si="3453">AA372</f>
        <v>213</v>
      </c>
      <c r="AB373" s="22"/>
      <c r="AC373" s="22"/>
      <c r="AD373" s="22">
        <f t="shared" si="3223"/>
        <v>111</v>
      </c>
    </row>
    <row r="374" spans="1:30" x14ac:dyDescent="0.3">
      <c r="A374" t="s">
        <v>133</v>
      </c>
      <c r="B374" s="8" t="s">
        <v>61</v>
      </c>
      <c r="C374" t="str">
        <f>VLOOKUP(B374,'Team Lookup'!A:B,2,FALSE)</f>
        <v>Dallas Mavericks</v>
      </c>
      <c r="D374" s="6"/>
      <c r="E374" s="6"/>
      <c r="F374" s="7" t="str">
        <f>B375</f>
        <v>DAL</v>
      </c>
      <c r="G374" t="str">
        <f t="shared" ref="G374" si="3454">C375</f>
        <v>Dallas Mavericks</v>
      </c>
      <c r="H374" s="31">
        <f>VLOOKUP($C374,'Four Factors - Road'!$B:$O,7,FALSE)/100</f>
        <v>0.5</v>
      </c>
      <c r="I374" s="31">
        <f>VLOOKUP($C374,'Four Factors - Road'!$B:$O,8,FALSE)</f>
        <v>0.19400000000000001</v>
      </c>
      <c r="J374" s="31">
        <f>VLOOKUP($C374,'Four Factors - Road'!$B:$O,9,FALSE)/100</f>
        <v>0.122</v>
      </c>
      <c r="K374" s="31">
        <f>VLOOKUP($C374,'Four Factors - Road'!$B:$O,10,FALSE)/100</f>
        <v>0.17600000000000002</v>
      </c>
      <c r="L374" s="31">
        <f>VLOOKUP($C374,'Four Factors - Road'!$B:$O,11,FALSE)/100</f>
        <v>0.55100000000000005</v>
      </c>
      <c r="M374" s="31">
        <f>VLOOKUP($C374,'Four Factors - Road'!$B:$O,12,FALSE)</f>
        <v>0.29699999999999999</v>
      </c>
      <c r="N374" s="31">
        <f>VLOOKUP($C374,'Four Factors - Road'!$B:$O,13,FALSE)/100</f>
        <v>0.16</v>
      </c>
      <c r="O374" s="31">
        <f>VLOOKUP($C374,'Four Factors - Road'!$B:$O,14,FALSE)/100</f>
        <v>0.22500000000000001</v>
      </c>
      <c r="P374" s="17">
        <f>VLOOKUP($C374,'Advanced - Road'!B:T,18,FALSE)</f>
        <v>93.77</v>
      </c>
      <c r="Q374" s="17">
        <f>(P374+'Advanced - Road'!$S$33)/2</f>
        <v>96.315263459335625</v>
      </c>
      <c r="R374" s="31">
        <f t="shared" ref="R374" si="3455">AVERAGE(H374,L375)</f>
        <v>0.503</v>
      </c>
      <c r="S374" s="31">
        <f t="shared" ref="S374" si="3456">AVERAGE(I374,M375)</f>
        <v>0.23600000000000002</v>
      </c>
      <c r="T374" s="31">
        <f t="shared" ref="T374" si="3457">AVERAGE(J374,N375)</f>
        <v>0.14250000000000002</v>
      </c>
      <c r="U374" s="31">
        <f t="shared" ref="U374" si="3458">AVERAGE(K374,O375)</f>
        <v>0.20100000000000001</v>
      </c>
      <c r="V374" s="17">
        <f>Q374*Q375/'Advanced - Home'!$S$33</f>
        <v>93.79478233988651</v>
      </c>
      <c r="W374" s="17">
        <f t="shared" ref="W374" si="3459">AVERAGE(V374:V375)</f>
        <v>93.791603509280804</v>
      </c>
      <c r="X374" s="17">
        <f t="shared" si="3218"/>
        <v>0</v>
      </c>
      <c r="Y374" s="19">
        <f>ROUND(Regression!$B$17+Regression!$B$18*Games!R374+Regression!$B$19*Games!T374+Regression!$B$20*Games!U374+Regression!$B$21*Games!S374+Regression!$B$22*Games!W374,0)</f>
        <v>98</v>
      </c>
      <c r="Z374" s="19">
        <f t="shared" ref="Z374" si="3460">Y375-Y374</f>
        <v>5</v>
      </c>
      <c r="AA374" s="19">
        <f t="shared" ref="AA374" si="3461">Y374+Y375</f>
        <v>201</v>
      </c>
      <c r="AB374" s="4">
        <f t="shared" ref="AB374" si="3462">D374-Z374</f>
        <v>-5</v>
      </c>
      <c r="AC374" s="4">
        <f t="shared" ref="AC374" si="3463">AA374-E374</f>
        <v>201</v>
      </c>
      <c r="AD374" s="4">
        <f t="shared" si="3223"/>
        <v>98</v>
      </c>
    </row>
    <row r="375" spans="1:30" x14ac:dyDescent="0.3">
      <c r="A375" t="s">
        <v>134</v>
      </c>
      <c r="B375" s="8" t="s">
        <v>61</v>
      </c>
      <c r="C375" t="str">
        <f>VLOOKUP(B375,'Team Lookup'!A:B,2,FALSE)</f>
        <v>Dallas Mavericks</v>
      </c>
      <c r="D375" s="9">
        <f t="shared" ref="D375" si="3464">D374*-1</f>
        <v>0</v>
      </c>
      <c r="E375" s="9">
        <f t="shared" ref="E375" si="3465">E374</f>
        <v>0</v>
      </c>
      <c r="F375" t="str">
        <f>B374</f>
        <v>DAL</v>
      </c>
      <c r="G375" t="str">
        <f t="shared" ref="G375" si="3466">C374</f>
        <v>Dallas Mavericks</v>
      </c>
      <c r="H375" s="31">
        <f>VLOOKUP($C375,'Four Factors - Home'!$B:$O,7,FALSE)/100</f>
        <v>0.51400000000000001</v>
      </c>
      <c r="I375" s="31">
        <f>VLOOKUP($C375,'Four Factors - Home'!$B:$O,8,FALSE)</f>
        <v>0.24299999999999999</v>
      </c>
      <c r="J375" s="31">
        <f>VLOOKUP($C375,'Four Factors - Home'!$B:$O,9,FALSE)/100</f>
        <v>0.129</v>
      </c>
      <c r="K375" s="31">
        <f>VLOOKUP($C375,'Four Factors - Home'!$B:$O,10,FALSE)/100</f>
        <v>0.188</v>
      </c>
      <c r="L375" s="31">
        <f>VLOOKUP($C375,'Four Factors - Home'!$B:$O,11,FALSE)/100</f>
        <v>0.50600000000000001</v>
      </c>
      <c r="M375" s="31">
        <f>VLOOKUP($C375,'Four Factors - Home'!$B:$O,12,FALSE)</f>
        <v>0.27800000000000002</v>
      </c>
      <c r="N375" s="31">
        <f>VLOOKUP($C375,'Four Factors - Home'!$B:$O,13,FALSE)/100</f>
        <v>0.16300000000000001</v>
      </c>
      <c r="O375" s="31">
        <f>VLOOKUP($C375,'Four Factors - Home'!$B:$O,14,FALSE)/100</f>
        <v>0.22600000000000001</v>
      </c>
      <c r="P375" s="17">
        <f>VLOOKUP($C375,'Advanced - Home'!B:T,18,FALSE)</f>
        <v>93.68</v>
      </c>
      <c r="Q375" s="17">
        <f>(P375+'Advanced - Home'!$S$33)/2</f>
        <v>96.266912943871716</v>
      </c>
      <c r="R375" s="31">
        <f t="shared" ref="R375" si="3467">AVERAGE(H375,L374)</f>
        <v>0.53249999999999997</v>
      </c>
      <c r="S375" s="31">
        <f t="shared" ref="S375" si="3468">AVERAGE(I375,M374)</f>
        <v>0.27</v>
      </c>
      <c r="T375" s="31">
        <f t="shared" ref="T375" si="3469">AVERAGE(J375,N374)</f>
        <v>0.14450000000000002</v>
      </c>
      <c r="U375" s="31">
        <f t="shared" ref="U375" si="3470">AVERAGE(K375,O374)</f>
        <v>0.20650000000000002</v>
      </c>
      <c r="V375" s="17">
        <f>Q375*Q374/'Advanced - Road'!$S$33</f>
        <v>93.788424678675099</v>
      </c>
      <c r="W375" s="17">
        <f t="shared" ref="W375" si="3471">W374</f>
        <v>93.791603509280804</v>
      </c>
      <c r="X375" s="17">
        <f t="shared" si="3218"/>
        <v>0</v>
      </c>
      <c r="Y375" s="19">
        <f>ROUND(Regression!$B$17+Regression!$B$18*Games!R375+Regression!$B$19*Games!T375+Regression!$B$20*Games!U375+Regression!$B$21*Games!S375+Regression!$B$22*Games!W375,0)</f>
        <v>103</v>
      </c>
      <c r="Z375" s="19">
        <f t="shared" ref="Z375" si="3472">-Z374</f>
        <v>-5</v>
      </c>
      <c r="AA375" s="19">
        <f t="shared" ref="AA375" si="3473">AA374</f>
        <v>201</v>
      </c>
      <c r="AB375" s="4"/>
      <c r="AC375" s="4"/>
      <c r="AD375" s="4">
        <f t="shared" si="3223"/>
        <v>103</v>
      </c>
    </row>
    <row r="376" spans="1:30" x14ac:dyDescent="0.3">
      <c r="A376" s="11" t="s">
        <v>133</v>
      </c>
      <c r="B376" s="14" t="s">
        <v>61</v>
      </c>
      <c r="C376" s="11" t="str">
        <f>VLOOKUP(B376,'Team Lookup'!A:B,2,FALSE)</f>
        <v>Dallas Mavericks</v>
      </c>
      <c r="D376" s="12"/>
      <c r="E376" s="12"/>
      <c r="F376" s="13" t="str">
        <f>B377</f>
        <v>DEN</v>
      </c>
      <c r="G376" s="11" t="str">
        <f t="shared" ref="G376" si="3474">C377</f>
        <v>Denver Nuggets</v>
      </c>
      <c r="H376" s="32">
        <f>VLOOKUP($C376,'Four Factors - Road'!$B:$O,7,FALSE)/100</f>
        <v>0.5</v>
      </c>
      <c r="I376" s="32">
        <f>VLOOKUP($C376,'Four Factors - Road'!$B:$O,8,FALSE)</f>
        <v>0.19400000000000001</v>
      </c>
      <c r="J376" s="32">
        <f>VLOOKUP($C376,'Four Factors - Road'!$B:$O,9,FALSE)/100</f>
        <v>0.122</v>
      </c>
      <c r="K376" s="32">
        <f>VLOOKUP($C376,'Four Factors - Road'!$B:$O,10,FALSE)/100</f>
        <v>0.17600000000000002</v>
      </c>
      <c r="L376" s="32">
        <f>VLOOKUP($C376,'Four Factors - Road'!$B:$O,11,FALSE)/100</f>
        <v>0.55100000000000005</v>
      </c>
      <c r="M376" s="32">
        <f>VLOOKUP($C376,'Four Factors - Road'!$B:$O,12,FALSE)</f>
        <v>0.29699999999999999</v>
      </c>
      <c r="N376" s="32">
        <f>VLOOKUP($C376,'Four Factors - Road'!$B:$O,13,FALSE)/100</f>
        <v>0.16</v>
      </c>
      <c r="O376" s="32">
        <f>VLOOKUP($C376,'Four Factors - Road'!$B:$O,14,FALSE)/100</f>
        <v>0.22500000000000001</v>
      </c>
      <c r="P376" s="21">
        <f>VLOOKUP($C376,'Advanced - Road'!B:T,18,FALSE)</f>
        <v>93.77</v>
      </c>
      <c r="Q376" s="21">
        <f>(P376+'Advanced - Road'!$S$33)/2</f>
        <v>96.315263459335625</v>
      </c>
      <c r="R376" s="32">
        <f t="shared" ref="R376" si="3475">AVERAGE(H376,L377)</f>
        <v>0.51649999999999996</v>
      </c>
      <c r="S376" s="32">
        <f t="shared" ref="S376" si="3476">AVERAGE(I376,M377)</f>
        <v>0.22450000000000001</v>
      </c>
      <c r="T376" s="32">
        <f t="shared" ref="T376" si="3477">AVERAGE(J376,N377)</f>
        <v>0.11749999999999999</v>
      </c>
      <c r="U376" s="32">
        <f t="shared" ref="U376" si="3478">AVERAGE(K376,O377)</f>
        <v>0.1895</v>
      </c>
      <c r="V376" s="21">
        <f>Q376*Q377/'Advanced - Home'!$S$33</f>
        <v>97.112342071479034</v>
      </c>
      <c r="W376" s="21">
        <f t="shared" ref="W376" si="3479">AVERAGE(V376:V377)</f>
        <v>97.109050804337443</v>
      </c>
      <c r="X376" s="21">
        <f t="shared" si="3218"/>
        <v>0</v>
      </c>
      <c r="Y376" s="23">
        <f>ROUND(Regression!$B$17+Regression!$B$18*Games!R376+Regression!$B$19*Games!T376+Regression!$B$20*Games!U376+Regression!$B$21*Games!S376+Regression!$B$22*Games!W376,0)</f>
        <v>106</v>
      </c>
      <c r="Z376" s="23">
        <f t="shared" ref="Z376" si="3480">Y377-Y376</f>
        <v>5</v>
      </c>
      <c r="AA376" s="23">
        <f t="shared" ref="AA376" si="3481">Y376+Y377</f>
        <v>217</v>
      </c>
      <c r="AB376" s="22">
        <f t="shared" ref="AB376" si="3482">D376-Z376</f>
        <v>-5</v>
      </c>
      <c r="AC376" s="22">
        <f t="shared" ref="AC376" si="3483">AA376-E376</f>
        <v>217</v>
      </c>
      <c r="AD376" s="22">
        <f t="shared" si="3223"/>
        <v>106</v>
      </c>
    </row>
    <row r="377" spans="1:30" x14ac:dyDescent="0.3">
      <c r="A377" s="11" t="s">
        <v>134</v>
      </c>
      <c r="B377" s="14" t="s">
        <v>62</v>
      </c>
      <c r="C377" s="11" t="str">
        <f>VLOOKUP(B377,'Team Lookup'!A:B,2,FALSE)</f>
        <v>Denver Nuggets</v>
      </c>
      <c r="D377" s="15">
        <f t="shared" ref="D377" si="3484">D376*-1</f>
        <v>0</v>
      </c>
      <c r="E377" s="15">
        <f t="shared" ref="E377" si="3485">E376</f>
        <v>0</v>
      </c>
      <c r="F377" s="11" t="str">
        <f>B376</f>
        <v>DAL</v>
      </c>
      <c r="G377" s="11" t="str">
        <f t="shared" ref="G377" si="3486">C376</f>
        <v>Dallas Mavericks</v>
      </c>
      <c r="H377" s="32">
        <f>VLOOKUP($C377,'Four Factors - Home'!$B:$O,7,FALSE)/100</f>
        <v>0.53900000000000003</v>
      </c>
      <c r="I377" s="32">
        <f>VLOOKUP($C377,'Four Factors - Home'!$B:$O,8,FALSE)</f>
        <v>0.28799999999999998</v>
      </c>
      <c r="J377" s="32">
        <f>VLOOKUP($C377,'Four Factors - Home'!$B:$O,9,FALSE)/100</f>
        <v>0.14400000000000002</v>
      </c>
      <c r="K377" s="32">
        <f>VLOOKUP($C377,'Four Factors - Home'!$B:$O,10,FALSE)/100</f>
        <v>0.28399999999999997</v>
      </c>
      <c r="L377" s="32">
        <f>VLOOKUP($C377,'Four Factors - Home'!$B:$O,11,FALSE)/100</f>
        <v>0.53299999999999992</v>
      </c>
      <c r="M377" s="32">
        <f>VLOOKUP($C377,'Four Factors - Home'!$B:$O,12,FALSE)</f>
        <v>0.255</v>
      </c>
      <c r="N377" s="32">
        <f>VLOOKUP($C377,'Four Factors - Home'!$B:$O,13,FALSE)/100</f>
        <v>0.113</v>
      </c>
      <c r="O377" s="32">
        <f>VLOOKUP($C377,'Four Factors - Home'!$B:$O,14,FALSE)/100</f>
        <v>0.20300000000000001</v>
      </c>
      <c r="P377" s="21">
        <f>VLOOKUP($C377,'Advanced - Home'!B:T,18,FALSE)</f>
        <v>100.49</v>
      </c>
      <c r="Q377" s="21">
        <f>(P377+'Advanced - Home'!$S$33)/2</f>
        <v>99.671912943871703</v>
      </c>
      <c r="R377" s="32">
        <f t="shared" ref="R377" si="3487">AVERAGE(H377,L376)</f>
        <v>0.54500000000000004</v>
      </c>
      <c r="S377" s="32">
        <f t="shared" ref="S377" si="3488">AVERAGE(I377,M376)</f>
        <v>0.29249999999999998</v>
      </c>
      <c r="T377" s="32">
        <f t="shared" ref="T377" si="3489">AVERAGE(J377,N376)</f>
        <v>0.15200000000000002</v>
      </c>
      <c r="U377" s="32">
        <f t="shared" ref="U377" si="3490">AVERAGE(K377,O376)</f>
        <v>0.2545</v>
      </c>
      <c r="V377" s="21">
        <f>Q377*Q376/'Advanced - Road'!$S$33</f>
        <v>97.105759537195837</v>
      </c>
      <c r="W377" s="21">
        <f t="shared" ref="W377" si="3491">W376</f>
        <v>97.109050804337443</v>
      </c>
      <c r="X377" s="21">
        <f t="shared" si="3218"/>
        <v>0</v>
      </c>
      <c r="Y377" s="23">
        <f>ROUND(Regression!$B$17+Regression!$B$18*Games!R377+Regression!$B$19*Games!T377+Regression!$B$20*Games!U377+Regression!$B$21*Games!S377+Regression!$B$22*Games!W377,0)</f>
        <v>111</v>
      </c>
      <c r="Z377" s="23">
        <f t="shared" ref="Z377" si="3492">-Z376</f>
        <v>-5</v>
      </c>
      <c r="AA377" s="23">
        <f t="shared" ref="AA377" si="3493">AA376</f>
        <v>217</v>
      </c>
      <c r="AB377" s="22"/>
      <c r="AC377" s="22"/>
      <c r="AD377" s="22">
        <f t="shared" si="3223"/>
        <v>111</v>
      </c>
    </row>
    <row r="378" spans="1:30" x14ac:dyDescent="0.3">
      <c r="A378" t="s">
        <v>133</v>
      </c>
      <c r="B378" s="8" t="s">
        <v>61</v>
      </c>
      <c r="C378" t="str">
        <f>VLOOKUP(B378,'Team Lookup'!A:B,2,FALSE)</f>
        <v>Dallas Mavericks</v>
      </c>
      <c r="D378" s="6"/>
      <c r="E378" s="6"/>
      <c r="F378" s="7" t="str">
        <f>B379</f>
        <v>DET</v>
      </c>
      <c r="G378" t="str">
        <f t="shared" ref="G378" si="3494">C379</f>
        <v>Detroit Pistons</v>
      </c>
      <c r="H378" s="31">
        <f>VLOOKUP($C378,'Four Factors - Road'!$B:$O,7,FALSE)/100</f>
        <v>0.5</v>
      </c>
      <c r="I378" s="31">
        <f>VLOOKUP($C378,'Four Factors - Road'!$B:$O,8,FALSE)</f>
        <v>0.19400000000000001</v>
      </c>
      <c r="J378" s="31">
        <f>VLOOKUP($C378,'Four Factors - Road'!$B:$O,9,FALSE)/100</f>
        <v>0.122</v>
      </c>
      <c r="K378" s="31">
        <f>VLOOKUP($C378,'Four Factors - Road'!$B:$O,10,FALSE)/100</f>
        <v>0.17600000000000002</v>
      </c>
      <c r="L378" s="31">
        <f>VLOOKUP($C378,'Four Factors - Road'!$B:$O,11,FALSE)/100</f>
        <v>0.55100000000000005</v>
      </c>
      <c r="M378" s="31">
        <f>VLOOKUP($C378,'Four Factors - Road'!$B:$O,12,FALSE)</f>
        <v>0.29699999999999999</v>
      </c>
      <c r="N378" s="31">
        <f>VLOOKUP($C378,'Four Factors - Road'!$B:$O,13,FALSE)/100</f>
        <v>0.16</v>
      </c>
      <c r="O378" s="31">
        <f>VLOOKUP($C378,'Four Factors - Road'!$B:$O,14,FALSE)/100</f>
        <v>0.22500000000000001</v>
      </c>
      <c r="P378" s="17">
        <f>VLOOKUP($C378,'Advanced - Road'!B:T,18,FALSE)</f>
        <v>93.77</v>
      </c>
      <c r="Q378" s="17">
        <f>(P378+'Advanced - Road'!$S$33)/2</f>
        <v>96.315263459335625</v>
      </c>
      <c r="R378" s="31">
        <f t="shared" ref="R378" si="3495">AVERAGE(H378,L379)</f>
        <v>0.4945</v>
      </c>
      <c r="S378" s="31">
        <f t="shared" ref="S378" si="3496">AVERAGE(I378,M379)</f>
        <v>0.23250000000000001</v>
      </c>
      <c r="T378" s="31">
        <f t="shared" ref="T378" si="3497">AVERAGE(J378,N379)</f>
        <v>0.1285</v>
      </c>
      <c r="U378" s="31">
        <f t="shared" ref="U378" si="3498">AVERAGE(K378,O379)</f>
        <v>0.1825</v>
      </c>
      <c r="V378" s="17">
        <f>Q378*Q379/'Advanced - Home'!$S$33</f>
        <v>95.933414824716337</v>
      </c>
      <c r="W378" s="17">
        <f t="shared" ref="W378" si="3499">AVERAGE(V378:V379)</f>
        <v>95.930163512995719</v>
      </c>
      <c r="X378" s="17">
        <f t="shared" si="3218"/>
        <v>0</v>
      </c>
      <c r="Y378" s="19">
        <f>ROUND(Regression!$B$17+Regression!$B$18*Games!R378+Regression!$B$19*Games!T378+Regression!$B$20*Games!U378+Regression!$B$21*Games!S378+Regression!$B$22*Games!W378,0)</f>
        <v>100</v>
      </c>
      <c r="Z378" s="19">
        <f t="shared" ref="Z378" si="3500">Y379-Y378</f>
        <v>6</v>
      </c>
      <c r="AA378" s="19">
        <f t="shared" ref="AA378" si="3501">Y378+Y379</f>
        <v>206</v>
      </c>
      <c r="AB378" s="4">
        <f t="shared" ref="AB378" si="3502">D378-Z378</f>
        <v>-6</v>
      </c>
      <c r="AC378" s="4">
        <f t="shared" ref="AC378" si="3503">AA378-E378</f>
        <v>206</v>
      </c>
      <c r="AD378" s="4">
        <f t="shared" si="3223"/>
        <v>100</v>
      </c>
    </row>
    <row r="379" spans="1:30" x14ac:dyDescent="0.3">
      <c r="A379" t="s">
        <v>134</v>
      </c>
      <c r="B379" s="8" t="s">
        <v>63</v>
      </c>
      <c r="C379" t="str">
        <f>VLOOKUP(B379,'Team Lookup'!A:B,2,FALSE)</f>
        <v>Detroit Pistons</v>
      </c>
      <c r="D379" s="9">
        <f t="shared" ref="D379" si="3504">D378*-1</f>
        <v>0</v>
      </c>
      <c r="E379" s="9">
        <f t="shared" ref="E379" si="3505">E378</f>
        <v>0</v>
      </c>
      <c r="F379" t="str">
        <f>B378</f>
        <v>DAL</v>
      </c>
      <c r="G379" t="str">
        <f t="shared" ref="G379" si="3506">C378</f>
        <v>Dallas Mavericks</v>
      </c>
      <c r="H379" s="31">
        <f>VLOOKUP($C379,'Four Factors - Home'!$B:$O,7,FALSE)/100</f>
        <v>0.505</v>
      </c>
      <c r="I379" s="31">
        <f>VLOOKUP($C379,'Four Factors - Home'!$B:$O,8,FALSE)</f>
        <v>0.217</v>
      </c>
      <c r="J379" s="31">
        <f>VLOOKUP($C379,'Four Factors - Home'!$B:$O,9,FALSE)/100</f>
        <v>0.124</v>
      </c>
      <c r="K379" s="31">
        <f>VLOOKUP($C379,'Four Factors - Home'!$B:$O,10,FALSE)/100</f>
        <v>0.24299999999999999</v>
      </c>
      <c r="L379" s="31">
        <f>VLOOKUP($C379,'Four Factors - Home'!$B:$O,11,FALSE)/100</f>
        <v>0.48899999999999999</v>
      </c>
      <c r="M379" s="31">
        <f>VLOOKUP($C379,'Four Factors - Home'!$B:$O,12,FALSE)</f>
        <v>0.27100000000000002</v>
      </c>
      <c r="N379" s="31">
        <f>VLOOKUP($C379,'Four Factors - Home'!$B:$O,13,FALSE)/100</f>
        <v>0.13500000000000001</v>
      </c>
      <c r="O379" s="31">
        <f>VLOOKUP($C379,'Four Factors - Home'!$B:$O,14,FALSE)/100</f>
        <v>0.18899999999999997</v>
      </c>
      <c r="P379" s="17">
        <f>VLOOKUP($C379,'Advanced - Home'!B:T,18,FALSE)</f>
        <v>98.07</v>
      </c>
      <c r="Q379" s="17">
        <f>(P379+'Advanced - Home'!$S$33)/2</f>
        <v>98.46191294387171</v>
      </c>
      <c r="R379" s="31">
        <f t="shared" ref="R379" si="3507">AVERAGE(H379,L378)</f>
        <v>0.52800000000000002</v>
      </c>
      <c r="S379" s="31">
        <f t="shared" ref="S379" si="3508">AVERAGE(I379,M378)</f>
        <v>0.25700000000000001</v>
      </c>
      <c r="T379" s="31">
        <f t="shared" ref="T379" si="3509">AVERAGE(J379,N378)</f>
        <v>0.14200000000000002</v>
      </c>
      <c r="U379" s="31">
        <f t="shared" ref="U379" si="3510">AVERAGE(K379,O378)</f>
        <v>0.23399999999999999</v>
      </c>
      <c r="V379" s="17">
        <f>Q379*Q378/'Advanced - Road'!$S$33</f>
        <v>95.926912201275101</v>
      </c>
      <c r="W379" s="17">
        <f t="shared" ref="W379" si="3511">W378</f>
        <v>95.930163512995719</v>
      </c>
      <c r="X379" s="17">
        <f t="shared" si="3218"/>
        <v>0</v>
      </c>
      <c r="Y379" s="19">
        <f>ROUND(Regression!$B$17+Regression!$B$18*Games!R379+Regression!$B$19*Games!T379+Regression!$B$20*Games!U379+Regression!$B$21*Games!S379+Regression!$B$22*Games!W379,0)</f>
        <v>106</v>
      </c>
      <c r="Z379" s="19">
        <f t="shared" ref="Z379" si="3512">-Z378</f>
        <v>-6</v>
      </c>
      <c r="AA379" s="19">
        <f t="shared" ref="AA379" si="3513">AA378</f>
        <v>206</v>
      </c>
      <c r="AB379" s="4"/>
      <c r="AC379" s="4"/>
      <c r="AD379" s="4">
        <f t="shared" si="3223"/>
        <v>106</v>
      </c>
    </row>
    <row r="380" spans="1:30" x14ac:dyDescent="0.3">
      <c r="A380" s="11" t="s">
        <v>133</v>
      </c>
      <c r="B380" s="14" t="s">
        <v>61</v>
      </c>
      <c r="C380" s="11" t="str">
        <f>VLOOKUP(B380,'Team Lookup'!A:B,2,FALSE)</f>
        <v>Dallas Mavericks</v>
      </c>
      <c r="D380" s="12"/>
      <c r="E380" s="12"/>
      <c r="F380" s="13" t="str">
        <f>B381</f>
        <v>GSW</v>
      </c>
      <c r="G380" s="11" t="str">
        <f t="shared" ref="G380" si="3514">C381</f>
        <v>Golden State Warriors</v>
      </c>
      <c r="H380" s="32">
        <f>VLOOKUP($C380,'Four Factors - Road'!$B:$O,7,FALSE)/100</f>
        <v>0.5</v>
      </c>
      <c r="I380" s="32">
        <f>VLOOKUP($C380,'Four Factors - Road'!$B:$O,8,FALSE)</f>
        <v>0.19400000000000001</v>
      </c>
      <c r="J380" s="32">
        <f>VLOOKUP($C380,'Four Factors - Road'!$B:$O,9,FALSE)/100</f>
        <v>0.122</v>
      </c>
      <c r="K380" s="32">
        <f>VLOOKUP($C380,'Four Factors - Road'!$B:$O,10,FALSE)/100</f>
        <v>0.17600000000000002</v>
      </c>
      <c r="L380" s="32">
        <f>VLOOKUP($C380,'Four Factors - Road'!$B:$O,11,FALSE)/100</f>
        <v>0.55100000000000005</v>
      </c>
      <c r="M380" s="32">
        <f>VLOOKUP($C380,'Four Factors - Road'!$B:$O,12,FALSE)</f>
        <v>0.29699999999999999</v>
      </c>
      <c r="N380" s="32">
        <f>VLOOKUP($C380,'Four Factors - Road'!$B:$O,13,FALSE)/100</f>
        <v>0.16</v>
      </c>
      <c r="O380" s="32">
        <f>VLOOKUP($C380,'Four Factors - Road'!$B:$O,14,FALSE)/100</f>
        <v>0.22500000000000001</v>
      </c>
      <c r="P380" s="21">
        <f>VLOOKUP($C380,'Advanced - Road'!B:T,18,FALSE)</f>
        <v>93.77</v>
      </c>
      <c r="Q380" s="21">
        <f>(P380+'Advanced - Road'!$S$33)/2</f>
        <v>96.315263459335625</v>
      </c>
      <c r="R380" s="32">
        <f t="shared" ref="R380" si="3515">AVERAGE(H380,L381)</f>
        <v>0.48850000000000005</v>
      </c>
      <c r="S380" s="32">
        <f t="shared" ref="S380" si="3516">AVERAGE(I380,M381)</f>
        <v>0.224</v>
      </c>
      <c r="T380" s="32">
        <f t="shared" ref="T380" si="3517">AVERAGE(J380,N381)</f>
        <v>0.13200000000000001</v>
      </c>
      <c r="U380" s="32">
        <f t="shared" ref="U380" si="3518">AVERAGE(K380,O381)</f>
        <v>0.20550000000000002</v>
      </c>
      <c r="V380" s="21">
        <f>Q380*Q381/'Advanced - Home'!$S$33</f>
        <v>98.193837314377035</v>
      </c>
      <c r="W380" s="21">
        <f t="shared" ref="W380" si="3519">AVERAGE(V380:V381)</f>
        <v>98.190509393915363</v>
      </c>
      <c r="X380" s="21">
        <f t="shared" si="3218"/>
        <v>0</v>
      </c>
      <c r="Y380" s="23">
        <f>ROUND(Regression!$B$17+Regression!$B$18*Games!R380+Regression!$B$19*Games!T380+Regression!$B$20*Games!U380+Regression!$B$21*Games!S380+Regression!$B$22*Games!W380,0)</f>
        <v>102</v>
      </c>
      <c r="Z380" s="23">
        <f t="shared" ref="Z380" si="3520">Y381-Y380</f>
        <v>12</v>
      </c>
      <c r="AA380" s="23">
        <f t="shared" ref="AA380" si="3521">Y380+Y381</f>
        <v>216</v>
      </c>
      <c r="AB380" s="22">
        <f t="shared" ref="AB380" si="3522">D380-Z380</f>
        <v>-12</v>
      </c>
      <c r="AC380" s="22">
        <f t="shared" ref="AC380" si="3523">AA380-E380</f>
        <v>216</v>
      </c>
      <c r="AD380" s="22">
        <f t="shared" si="3223"/>
        <v>102</v>
      </c>
    </row>
    <row r="381" spans="1:30" x14ac:dyDescent="0.3">
      <c r="A381" s="11" t="s">
        <v>134</v>
      </c>
      <c r="B381" s="14" t="s">
        <v>55</v>
      </c>
      <c r="C381" s="11" t="str">
        <f>VLOOKUP(B381,'Team Lookup'!A:B,2,FALSE)</f>
        <v>Golden State Warriors</v>
      </c>
      <c r="D381" s="15">
        <f t="shared" ref="D381" si="3524">D380*-1</f>
        <v>0</v>
      </c>
      <c r="E381" s="15">
        <f t="shared" ref="E381" si="3525">E380</f>
        <v>0</v>
      </c>
      <c r="F381" s="11" t="str">
        <f>B380</f>
        <v>DAL</v>
      </c>
      <c r="G381" s="11" t="str">
        <f t="shared" ref="G381" si="3526">C380</f>
        <v>Dallas Mavericks</v>
      </c>
      <c r="H381" s="32">
        <f>VLOOKUP($C381,'Four Factors - Home'!$B:$O,7,FALSE)/100</f>
        <v>0.59099999999999997</v>
      </c>
      <c r="I381" s="32">
        <f>VLOOKUP($C381,'Four Factors - Home'!$B:$O,8,FALSE)</f>
        <v>0.255</v>
      </c>
      <c r="J381" s="32">
        <f>VLOOKUP($C381,'Four Factors - Home'!$B:$O,9,FALSE)/100</f>
        <v>0.14099999999999999</v>
      </c>
      <c r="K381" s="32">
        <f>VLOOKUP($C381,'Four Factors - Home'!$B:$O,10,FALSE)/100</f>
        <v>0.22600000000000001</v>
      </c>
      <c r="L381" s="32">
        <f>VLOOKUP($C381,'Four Factors - Home'!$B:$O,11,FALSE)/100</f>
        <v>0.47700000000000004</v>
      </c>
      <c r="M381" s="32">
        <f>VLOOKUP($C381,'Four Factors - Home'!$B:$O,12,FALSE)</f>
        <v>0.254</v>
      </c>
      <c r="N381" s="32">
        <f>VLOOKUP($C381,'Four Factors - Home'!$B:$O,13,FALSE)/100</f>
        <v>0.14199999999999999</v>
      </c>
      <c r="O381" s="32">
        <f>VLOOKUP($C381,'Four Factors - Home'!$B:$O,14,FALSE)/100</f>
        <v>0.23499999999999999</v>
      </c>
      <c r="P381" s="21">
        <f>VLOOKUP($C381,'Advanced - Home'!B:T,18,FALSE)</f>
        <v>102.71</v>
      </c>
      <c r="Q381" s="21">
        <f>(P381+'Advanced - Home'!$S$33)/2</f>
        <v>100.7819129438717</v>
      </c>
      <c r="R381" s="32">
        <f t="shared" ref="R381" si="3527">AVERAGE(H381,L380)</f>
        <v>0.57099999999999995</v>
      </c>
      <c r="S381" s="32">
        <f t="shared" ref="S381" si="3528">AVERAGE(I381,M380)</f>
        <v>0.27600000000000002</v>
      </c>
      <c r="T381" s="32">
        <f t="shared" ref="T381" si="3529">AVERAGE(J381,N380)</f>
        <v>0.15049999999999999</v>
      </c>
      <c r="U381" s="32">
        <f t="shared" ref="U381" si="3530">AVERAGE(K381,O380)</f>
        <v>0.22550000000000001</v>
      </c>
      <c r="V381" s="21">
        <f>Q381*Q380/'Advanced - Road'!$S$33</f>
        <v>98.187181473453705</v>
      </c>
      <c r="W381" s="21">
        <f t="shared" ref="W381" si="3531">W380</f>
        <v>98.190509393915363</v>
      </c>
      <c r="X381" s="21">
        <f t="shared" si="3218"/>
        <v>0</v>
      </c>
      <c r="Y381" s="23">
        <f>ROUND(Regression!$B$17+Regression!$B$18*Games!R381+Regression!$B$19*Games!T381+Regression!$B$20*Games!U381+Regression!$B$21*Games!S381+Regression!$B$22*Games!W381,0)</f>
        <v>114</v>
      </c>
      <c r="Z381" s="23">
        <f t="shared" ref="Z381" si="3532">-Z380</f>
        <v>-12</v>
      </c>
      <c r="AA381" s="23">
        <f t="shared" ref="AA381" si="3533">AA380</f>
        <v>216</v>
      </c>
      <c r="AB381" s="22"/>
      <c r="AC381" s="22"/>
      <c r="AD381" s="22">
        <f t="shared" si="3223"/>
        <v>114</v>
      </c>
    </row>
    <row r="382" spans="1:30" x14ac:dyDescent="0.3">
      <c r="A382" t="s">
        <v>133</v>
      </c>
      <c r="B382" s="8" t="s">
        <v>61</v>
      </c>
      <c r="C382" t="str">
        <f>VLOOKUP(B382,'Team Lookup'!A:B,2,FALSE)</f>
        <v>Dallas Mavericks</v>
      </c>
      <c r="D382" s="6"/>
      <c r="E382" s="6"/>
      <c r="F382" s="7" t="str">
        <f>B383</f>
        <v>HOU</v>
      </c>
      <c r="G382" t="str">
        <f t="shared" ref="G382" si="3534">C383</f>
        <v>Houston Rockets</v>
      </c>
      <c r="H382" s="31">
        <f>VLOOKUP($C382,'Four Factors - Road'!$B:$O,7,FALSE)/100</f>
        <v>0.5</v>
      </c>
      <c r="I382" s="31">
        <f>VLOOKUP($C382,'Four Factors - Road'!$B:$O,8,FALSE)</f>
        <v>0.19400000000000001</v>
      </c>
      <c r="J382" s="31">
        <f>VLOOKUP($C382,'Four Factors - Road'!$B:$O,9,FALSE)/100</f>
        <v>0.122</v>
      </c>
      <c r="K382" s="31">
        <f>VLOOKUP($C382,'Four Factors - Road'!$B:$O,10,FALSE)/100</f>
        <v>0.17600000000000002</v>
      </c>
      <c r="L382" s="31">
        <f>VLOOKUP($C382,'Four Factors - Road'!$B:$O,11,FALSE)/100</f>
        <v>0.55100000000000005</v>
      </c>
      <c r="M382" s="31">
        <f>VLOOKUP($C382,'Four Factors - Road'!$B:$O,12,FALSE)</f>
        <v>0.29699999999999999</v>
      </c>
      <c r="N382" s="31">
        <f>VLOOKUP($C382,'Four Factors - Road'!$B:$O,13,FALSE)/100</f>
        <v>0.16</v>
      </c>
      <c r="O382" s="31">
        <f>VLOOKUP($C382,'Four Factors - Road'!$B:$O,14,FALSE)/100</f>
        <v>0.22500000000000001</v>
      </c>
      <c r="P382" s="17">
        <f>VLOOKUP($C382,'Advanced - Road'!B:T,18,FALSE)</f>
        <v>93.77</v>
      </c>
      <c r="Q382" s="17">
        <f>(P382+'Advanced - Road'!$S$33)/2</f>
        <v>96.315263459335625</v>
      </c>
      <c r="R382" s="31">
        <f t="shared" ref="R382" si="3535">AVERAGE(H382,L383)</f>
        <v>0.50449999999999995</v>
      </c>
      <c r="S382" s="31">
        <f t="shared" ref="S382" si="3536">AVERAGE(I382,M383)</f>
        <v>0.215</v>
      </c>
      <c r="T382" s="31">
        <f t="shared" ref="T382" si="3537">AVERAGE(J382,N383)</f>
        <v>0.13600000000000001</v>
      </c>
      <c r="U382" s="31">
        <f t="shared" ref="U382" si="3538">AVERAGE(K382,O383)</f>
        <v>0.20750000000000002</v>
      </c>
      <c r="V382" s="17">
        <f>Q382*Q383/'Advanced - Home'!$S$33</f>
        <v>98.042817708386778</v>
      </c>
      <c r="W382" s="17">
        <f t="shared" ref="W382" si="3539">AVERAGE(V382:V383)</f>
        <v>98.039494906181517</v>
      </c>
      <c r="X382" s="17">
        <f t="shared" si="3218"/>
        <v>0</v>
      </c>
      <c r="Y382" s="19">
        <f>ROUND(Regression!$B$17+Regression!$B$18*Games!R382+Regression!$B$19*Games!T382+Regression!$B$20*Games!U382+Regression!$B$21*Games!S382+Regression!$B$22*Games!W382,0)</f>
        <v>103</v>
      </c>
      <c r="Z382" s="19">
        <f t="shared" ref="Z382" si="3540">Y383-Y382</f>
        <v>9</v>
      </c>
      <c r="AA382" s="19">
        <f t="shared" ref="AA382" si="3541">Y382+Y383</f>
        <v>215</v>
      </c>
      <c r="AB382" s="4">
        <f t="shared" ref="AB382" si="3542">D382-Z382</f>
        <v>-9</v>
      </c>
      <c r="AC382" s="4">
        <f t="shared" ref="AC382" si="3543">AA382-E382</f>
        <v>215</v>
      </c>
      <c r="AD382" s="4">
        <f t="shared" si="3223"/>
        <v>103</v>
      </c>
    </row>
    <row r="383" spans="1:30" x14ac:dyDescent="0.3">
      <c r="A383" t="s">
        <v>134</v>
      </c>
      <c r="B383" s="8" t="s">
        <v>64</v>
      </c>
      <c r="C383" t="str">
        <f>VLOOKUP(B383,'Team Lookup'!A:B,2,FALSE)</f>
        <v>Houston Rockets</v>
      </c>
      <c r="D383" s="9">
        <f t="shared" ref="D383" si="3544">D382*-1</f>
        <v>0</v>
      </c>
      <c r="E383" s="9">
        <f t="shared" ref="E383" si="3545">E382</f>
        <v>0</v>
      </c>
      <c r="F383" t="str">
        <f>B382</f>
        <v>DAL</v>
      </c>
      <c r="G383" t="str">
        <f t="shared" ref="G383" si="3546">C382</f>
        <v>Dallas Mavericks</v>
      </c>
      <c r="H383" s="31">
        <f>VLOOKUP($C383,'Four Factors - Home'!$B:$O,7,FALSE)/100</f>
        <v>0.54799999999999993</v>
      </c>
      <c r="I383" s="31">
        <f>VLOOKUP($C383,'Four Factors - Home'!$B:$O,8,FALSE)</f>
        <v>0.30199999999999999</v>
      </c>
      <c r="J383" s="31">
        <f>VLOOKUP($C383,'Four Factors - Home'!$B:$O,9,FALSE)/100</f>
        <v>0.13900000000000001</v>
      </c>
      <c r="K383" s="31">
        <f>VLOOKUP($C383,'Four Factors - Home'!$B:$O,10,FALSE)/100</f>
        <v>0.252</v>
      </c>
      <c r="L383" s="31">
        <f>VLOOKUP($C383,'Four Factors - Home'!$B:$O,11,FALSE)/100</f>
        <v>0.50900000000000001</v>
      </c>
      <c r="M383" s="31">
        <f>VLOOKUP($C383,'Four Factors - Home'!$B:$O,12,FALSE)</f>
        <v>0.23599999999999999</v>
      </c>
      <c r="N383" s="31">
        <f>VLOOKUP($C383,'Four Factors - Home'!$B:$O,13,FALSE)/100</f>
        <v>0.15</v>
      </c>
      <c r="O383" s="31">
        <f>VLOOKUP($C383,'Four Factors - Home'!$B:$O,14,FALSE)/100</f>
        <v>0.23899999999999999</v>
      </c>
      <c r="P383" s="17">
        <f>VLOOKUP($C383,'Advanced - Home'!B:T,18,FALSE)</f>
        <v>102.4</v>
      </c>
      <c r="Q383" s="17">
        <f>(P383+'Advanced - Home'!$S$33)/2</f>
        <v>100.6269129438717</v>
      </c>
      <c r="R383" s="31">
        <f t="shared" ref="R383" si="3547">AVERAGE(H383,L382)</f>
        <v>0.54949999999999999</v>
      </c>
      <c r="S383" s="31">
        <f t="shared" ref="S383" si="3548">AVERAGE(I383,M382)</f>
        <v>0.29949999999999999</v>
      </c>
      <c r="T383" s="31">
        <f t="shared" ref="T383" si="3549">AVERAGE(J383,N382)</f>
        <v>0.14950000000000002</v>
      </c>
      <c r="U383" s="31">
        <f t="shared" ref="U383" si="3550">AVERAGE(K383,O382)</f>
        <v>0.23849999999999999</v>
      </c>
      <c r="V383" s="17">
        <f>Q383*Q382/'Advanced - Road'!$S$33</f>
        <v>98.03617210397627</v>
      </c>
      <c r="W383" s="17">
        <f t="shared" ref="W383" si="3551">W382</f>
        <v>98.039494906181517</v>
      </c>
      <c r="X383" s="17">
        <f t="shared" si="3218"/>
        <v>0</v>
      </c>
      <c r="Y383" s="19">
        <f>ROUND(Regression!$B$17+Regression!$B$18*Games!R383+Regression!$B$19*Games!T383+Regression!$B$20*Games!U383+Regression!$B$21*Games!S383+Regression!$B$22*Games!W383,0)</f>
        <v>112</v>
      </c>
      <c r="Z383" s="19">
        <f t="shared" ref="Z383" si="3552">-Z382</f>
        <v>-9</v>
      </c>
      <c r="AA383" s="19">
        <f t="shared" ref="AA383" si="3553">AA382</f>
        <v>215</v>
      </c>
      <c r="AB383" s="4"/>
      <c r="AC383" s="4"/>
      <c r="AD383" s="4">
        <f t="shared" si="3223"/>
        <v>112</v>
      </c>
    </row>
    <row r="384" spans="1:30" x14ac:dyDescent="0.3">
      <c r="A384" s="11" t="s">
        <v>133</v>
      </c>
      <c r="B384" s="14" t="s">
        <v>61</v>
      </c>
      <c r="C384" s="11" t="str">
        <f>VLOOKUP(B384,'Team Lookup'!A:B,2,FALSE)</f>
        <v>Dallas Mavericks</v>
      </c>
      <c r="D384" s="12"/>
      <c r="E384" s="12"/>
      <c r="F384" s="13" t="str">
        <f>B385</f>
        <v>IND</v>
      </c>
      <c r="G384" s="11" t="str">
        <f t="shared" ref="G384" si="3554">C385</f>
        <v>Indiana Pacers</v>
      </c>
      <c r="H384" s="32">
        <f>VLOOKUP($C384,'Four Factors - Road'!$B:$O,7,FALSE)/100</f>
        <v>0.5</v>
      </c>
      <c r="I384" s="32">
        <f>VLOOKUP($C384,'Four Factors - Road'!$B:$O,8,FALSE)</f>
        <v>0.19400000000000001</v>
      </c>
      <c r="J384" s="32">
        <f>VLOOKUP($C384,'Four Factors - Road'!$B:$O,9,FALSE)/100</f>
        <v>0.122</v>
      </c>
      <c r="K384" s="32">
        <f>VLOOKUP($C384,'Four Factors - Road'!$B:$O,10,FALSE)/100</f>
        <v>0.17600000000000002</v>
      </c>
      <c r="L384" s="32">
        <f>VLOOKUP($C384,'Four Factors - Road'!$B:$O,11,FALSE)/100</f>
        <v>0.55100000000000005</v>
      </c>
      <c r="M384" s="32">
        <f>VLOOKUP($C384,'Four Factors - Road'!$B:$O,12,FALSE)</f>
        <v>0.29699999999999999</v>
      </c>
      <c r="N384" s="32">
        <f>VLOOKUP($C384,'Four Factors - Road'!$B:$O,13,FALSE)/100</f>
        <v>0.16</v>
      </c>
      <c r="O384" s="32">
        <f>VLOOKUP($C384,'Four Factors - Road'!$B:$O,14,FALSE)/100</f>
        <v>0.22500000000000001</v>
      </c>
      <c r="P384" s="21">
        <f>VLOOKUP($C384,'Advanced - Road'!B:T,18,FALSE)</f>
        <v>93.77</v>
      </c>
      <c r="Q384" s="21">
        <f>(P384+'Advanced - Road'!$S$33)/2</f>
        <v>96.315263459335625</v>
      </c>
      <c r="R384" s="32">
        <f t="shared" ref="R384" si="3555">AVERAGE(H384,L385)</f>
        <v>0.49850000000000005</v>
      </c>
      <c r="S384" s="32">
        <f t="shared" ref="S384" si="3556">AVERAGE(I384,M385)</f>
        <v>0.23750000000000002</v>
      </c>
      <c r="T384" s="32">
        <f t="shared" ref="T384" si="3557">AVERAGE(J384,N385)</f>
        <v>0.13600000000000001</v>
      </c>
      <c r="U384" s="32">
        <f t="shared" ref="U384" si="3558">AVERAGE(K384,O385)</f>
        <v>0.20750000000000002</v>
      </c>
      <c r="V384" s="21">
        <f>Q384*Q385/'Advanced - Home'!$S$33</f>
        <v>96.215967635923931</v>
      </c>
      <c r="W384" s="21">
        <f t="shared" ref="W384" si="3559">AVERAGE(V384:V385)</f>
        <v>96.212706748110691</v>
      </c>
      <c r="X384" s="21">
        <f t="shared" si="3218"/>
        <v>0</v>
      </c>
      <c r="Y384" s="23">
        <f>ROUND(Regression!$B$17+Regression!$B$18*Games!R384+Regression!$B$19*Games!T384+Regression!$B$20*Games!U384+Regression!$B$21*Games!S384+Regression!$B$22*Games!W384,0)</f>
        <v>101</v>
      </c>
      <c r="Z384" s="23">
        <f t="shared" ref="Z384" si="3560">Y385-Y384</f>
        <v>6</v>
      </c>
      <c r="AA384" s="23">
        <f t="shared" ref="AA384" si="3561">Y384+Y385</f>
        <v>208</v>
      </c>
      <c r="AB384" s="22">
        <f t="shared" ref="AB384" si="3562">D384-Z384</f>
        <v>-6</v>
      </c>
      <c r="AC384" s="22">
        <f t="shared" ref="AC384" si="3563">AA384-E384</f>
        <v>208</v>
      </c>
      <c r="AD384" s="22">
        <f t="shared" si="3223"/>
        <v>101</v>
      </c>
    </row>
    <row r="385" spans="1:30" x14ac:dyDescent="0.3">
      <c r="A385" s="11" t="s">
        <v>134</v>
      </c>
      <c r="B385" s="14" t="s">
        <v>65</v>
      </c>
      <c r="C385" s="11" t="str">
        <f>VLOOKUP(B385,'Team Lookup'!A:B,2,FALSE)</f>
        <v>Indiana Pacers</v>
      </c>
      <c r="D385" s="15">
        <f t="shared" ref="D385" si="3564">D384*-1</f>
        <v>0</v>
      </c>
      <c r="E385" s="15">
        <f t="shared" ref="E385" si="3565">E384</f>
        <v>0</v>
      </c>
      <c r="F385" s="11" t="str">
        <f>B384</f>
        <v>DAL</v>
      </c>
      <c r="G385" s="11" t="str">
        <f t="shared" ref="G385" si="3566">C384</f>
        <v>Dallas Mavericks</v>
      </c>
      <c r="H385" s="32">
        <f>VLOOKUP($C385,'Four Factors - Home'!$B:$O,7,FALSE)/100</f>
        <v>0.52400000000000002</v>
      </c>
      <c r="I385" s="32">
        <f>VLOOKUP($C385,'Four Factors - Home'!$B:$O,8,FALSE)</f>
        <v>0.251</v>
      </c>
      <c r="J385" s="32">
        <f>VLOOKUP($C385,'Four Factors - Home'!$B:$O,9,FALSE)/100</f>
        <v>0.13200000000000001</v>
      </c>
      <c r="K385" s="32">
        <f>VLOOKUP($C385,'Four Factors - Home'!$B:$O,10,FALSE)/100</f>
        <v>0.19600000000000001</v>
      </c>
      <c r="L385" s="32">
        <f>VLOOKUP($C385,'Four Factors - Home'!$B:$O,11,FALSE)/100</f>
        <v>0.49700000000000005</v>
      </c>
      <c r="M385" s="32">
        <f>VLOOKUP($C385,'Four Factors - Home'!$B:$O,12,FALSE)</f>
        <v>0.28100000000000003</v>
      </c>
      <c r="N385" s="32">
        <f>VLOOKUP($C385,'Four Factors - Home'!$B:$O,13,FALSE)/100</f>
        <v>0.15</v>
      </c>
      <c r="O385" s="32">
        <f>VLOOKUP($C385,'Four Factors - Home'!$B:$O,14,FALSE)/100</f>
        <v>0.23899999999999999</v>
      </c>
      <c r="P385" s="21">
        <f>VLOOKUP($C385,'Advanced - Home'!B:T,18,FALSE)</f>
        <v>98.65</v>
      </c>
      <c r="Q385" s="21">
        <f>(P385+'Advanced - Home'!$S$33)/2</f>
        <v>98.751912943871702</v>
      </c>
      <c r="R385" s="32">
        <f t="shared" ref="R385" si="3567">AVERAGE(H385,L384)</f>
        <v>0.53750000000000009</v>
      </c>
      <c r="S385" s="32">
        <f t="shared" ref="S385" si="3568">AVERAGE(I385,M384)</f>
        <v>0.27400000000000002</v>
      </c>
      <c r="T385" s="32">
        <f t="shared" ref="T385" si="3569">AVERAGE(J385,N384)</f>
        <v>0.14600000000000002</v>
      </c>
      <c r="U385" s="32">
        <f t="shared" ref="U385" si="3570">AVERAGE(K385,O384)</f>
        <v>0.21050000000000002</v>
      </c>
      <c r="V385" s="21">
        <f>Q385*Q384/'Advanced - Road'!$S$33</f>
        <v>96.209445860297436</v>
      </c>
      <c r="W385" s="21">
        <f t="shared" ref="W385" si="3571">W384</f>
        <v>96.212706748110691</v>
      </c>
      <c r="X385" s="21">
        <f t="shared" si="3218"/>
        <v>0</v>
      </c>
      <c r="Y385" s="23">
        <f>ROUND(Regression!$B$17+Regression!$B$18*Games!R385+Regression!$B$19*Games!T385+Regression!$B$20*Games!U385+Regression!$B$21*Games!S385+Regression!$B$22*Games!W385,0)</f>
        <v>107</v>
      </c>
      <c r="Z385" s="23">
        <f t="shared" ref="Z385" si="3572">-Z384</f>
        <v>-6</v>
      </c>
      <c r="AA385" s="23">
        <f t="shared" ref="AA385" si="3573">AA384</f>
        <v>208</v>
      </c>
      <c r="AB385" s="22"/>
      <c r="AC385" s="22"/>
      <c r="AD385" s="22">
        <f t="shared" si="3223"/>
        <v>107</v>
      </c>
    </row>
    <row r="386" spans="1:30" x14ac:dyDescent="0.3">
      <c r="A386" t="s">
        <v>133</v>
      </c>
      <c r="B386" s="8" t="s">
        <v>61</v>
      </c>
      <c r="C386" t="str">
        <f>VLOOKUP(B386,'Team Lookup'!A:B,2,FALSE)</f>
        <v>Dallas Mavericks</v>
      </c>
      <c r="D386" s="6"/>
      <c r="E386" s="6"/>
      <c r="F386" s="7" t="str">
        <f>B387</f>
        <v>LAC</v>
      </c>
      <c r="G386" t="str">
        <f t="shared" ref="G386" si="3574">C387</f>
        <v>LA Clippers</v>
      </c>
      <c r="H386" s="31">
        <f>VLOOKUP($C386,'Four Factors - Road'!$B:$O,7,FALSE)/100</f>
        <v>0.5</v>
      </c>
      <c r="I386" s="31">
        <f>VLOOKUP($C386,'Four Factors - Road'!$B:$O,8,FALSE)</f>
        <v>0.19400000000000001</v>
      </c>
      <c r="J386" s="31">
        <f>VLOOKUP($C386,'Four Factors - Road'!$B:$O,9,FALSE)/100</f>
        <v>0.122</v>
      </c>
      <c r="K386" s="31">
        <f>VLOOKUP($C386,'Four Factors - Road'!$B:$O,10,FALSE)/100</f>
        <v>0.17600000000000002</v>
      </c>
      <c r="L386" s="31">
        <f>VLOOKUP($C386,'Four Factors - Road'!$B:$O,11,FALSE)/100</f>
        <v>0.55100000000000005</v>
      </c>
      <c r="M386" s="31">
        <f>VLOOKUP($C386,'Four Factors - Road'!$B:$O,12,FALSE)</f>
        <v>0.29699999999999999</v>
      </c>
      <c r="N386" s="31">
        <f>VLOOKUP($C386,'Four Factors - Road'!$B:$O,13,FALSE)/100</f>
        <v>0.16</v>
      </c>
      <c r="O386" s="31">
        <f>VLOOKUP($C386,'Four Factors - Road'!$B:$O,14,FALSE)/100</f>
        <v>0.22500000000000001</v>
      </c>
      <c r="P386" s="17">
        <f>VLOOKUP($C386,'Advanced - Road'!B:T,18,FALSE)</f>
        <v>93.77</v>
      </c>
      <c r="Q386" s="17">
        <f>(P386+'Advanced - Road'!$S$33)/2</f>
        <v>96.315263459335625</v>
      </c>
      <c r="R386" s="31">
        <f t="shared" ref="R386" si="3575">AVERAGE(H386,L387)</f>
        <v>0.49149999999999999</v>
      </c>
      <c r="S386" s="31">
        <f t="shared" ref="S386" si="3576">AVERAGE(I386,M387)</f>
        <v>0.23400000000000001</v>
      </c>
      <c r="T386" s="31">
        <f t="shared" ref="T386" si="3577">AVERAGE(J386,N387)</f>
        <v>0.13600000000000001</v>
      </c>
      <c r="U386" s="31">
        <f t="shared" ref="U386" si="3578">AVERAGE(K386,O387)</f>
        <v>0.21050000000000002</v>
      </c>
      <c r="V386" s="17">
        <f>Q386*Q387/'Advanced - Home'!$S$33</f>
        <v>96.17699483437805</v>
      </c>
      <c r="W386" s="17">
        <f t="shared" ref="W386" si="3579">AVERAGE(V386:V387)</f>
        <v>96.173735267405164</v>
      </c>
      <c r="X386" s="17">
        <f t="shared" si="3218"/>
        <v>0</v>
      </c>
      <c r="Y386" s="19">
        <f>ROUND(Regression!$B$17+Regression!$B$18*Games!R386+Regression!$B$19*Games!T386+Regression!$B$20*Games!U386+Regression!$B$21*Games!S386+Regression!$B$22*Games!W386,0)</f>
        <v>100</v>
      </c>
      <c r="Z386" s="19">
        <f t="shared" ref="Z386" si="3580">Y387-Y386</f>
        <v>9</v>
      </c>
      <c r="AA386" s="19">
        <f t="shared" ref="AA386" si="3581">Y386+Y387</f>
        <v>209</v>
      </c>
      <c r="AB386" s="4">
        <f t="shared" ref="AB386" si="3582">D386-Z386</f>
        <v>-9</v>
      </c>
      <c r="AC386" s="4">
        <f t="shared" ref="AC386" si="3583">AA386-E386</f>
        <v>209</v>
      </c>
      <c r="AD386" s="4">
        <f t="shared" si="3223"/>
        <v>100</v>
      </c>
    </row>
    <row r="387" spans="1:30" x14ac:dyDescent="0.3">
      <c r="A387" t="s">
        <v>134</v>
      </c>
      <c r="B387" s="8" t="s">
        <v>66</v>
      </c>
      <c r="C387" t="str">
        <f>VLOOKUP(B387,'Team Lookup'!A:B,2,FALSE)</f>
        <v>LA Clippers</v>
      </c>
      <c r="D387" s="9">
        <f t="shared" ref="D387" si="3584">D386*-1</f>
        <v>0</v>
      </c>
      <c r="E387" s="9">
        <f t="shared" ref="E387" si="3585">E386</f>
        <v>0</v>
      </c>
      <c r="F387" t="str">
        <f>B386</f>
        <v>DAL</v>
      </c>
      <c r="G387" t="str">
        <f t="shared" ref="G387" si="3586">C386</f>
        <v>Dallas Mavericks</v>
      </c>
      <c r="H387" s="31">
        <f>VLOOKUP($C387,'Four Factors - Home'!$B:$O,7,FALSE)/100</f>
        <v>0.54100000000000004</v>
      </c>
      <c r="I387" s="31">
        <f>VLOOKUP($C387,'Four Factors - Home'!$B:$O,8,FALSE)</f>
        <v>0.3</v>
      </c>
      <c r="J387" s="31">
        <f>VLOOKUP($C387,'Four Factors - Home'!$B:$O,9,FALSE)/100</f>
        <v>0.14099999999999999</v>
      </c>
      <c r="K387" s="31">
        <f>VLOOKUP($C387,'Four Factors - Home'!$B:$O,10,FALSE)/100</f>
        <v>0.22</v>
      </c>
      <c r="L387" s="31">
        <f>VLOOKUP($C387,'Four Factors - Home'!$B:$O,11,FALSE)/100</f>
        <v>0.48299999999999998</v>
      </c>
      <c r="M387" s="31">
        <f>VLOOKUP($C387,'Four Factors - Home'!$B:$O,12,FALSE)</f>
        <v>0.27400000000000002</v>
      </c>
      <c r="N387" s="31">
        <f>VLOOKUP($C387,'Four Factors - Home'!$B:$O,13,FALSE)/100</f>
        <v>0.15</v>
      </c>
      <c r="O387" s="31">
        <f>VLOOKUP($C387,'Four Factors - Home'!$B:$O,14,FALSE)/100</f>
        <v>0.245</v>
      </c>
      <c r="P387" s="17">
        <f>VLOOKUP($C387,'Advanced - Home'!B:T,18,FALSE)</f>
        <v>98.57</v>
      </c>
      <c r="Q387" s="17">
        <f>(P387+'Advanced - Home'!$S$33)/2</f>
        <v>98.71191294387171</v>
      </c>
      <c r="R387" s="31">
        <f t="shared" ref="R387" si="3587">AVERAGE(H387,L386)</f>
        <v>0.54600000000000004</v>
      </c>
      <c r="S387" s="31">
        <f t="shared" ref="S387" si="3588">AVERAGE(I387,M386)</f>
        <v>0.29849999999999999</v>
      </c>
      <c r="T387" s="31">
        <f t="shared" ref="T387" si="3589">AVERAGE(J387,N386)</f>
        <v>0.15049999999999999</v>
      </c>
      <c r="U387" s="31">
        <f t="shared" ref="U387" si="3590">AVERAGE(K387,O386)</f>
        <v>0.2225</v>
      </c>
      <c r="V387" s="17">
        <f>Q387*Q386/'Advanced - Road'!$S$33</f>
        <v>96.170475700432291</v>
      </c>
      <c r="W387" s="17">
        <f t="shared" ref="W387" si="3591">W386</f>
        <v>96.173735267405164</v>
      </c>
      <c r="X387" s="17">
        <f t="shared" si="3218"/>
        <v>0</v>
      </c>
      <c r="Y387" s="19">
        <f>ROUND(Regression!$B$17+Regression!$B$18*Games!R387+Regression!$B$19*Games!T387+Regression!$B$20*Games!U387+Regression!$B$21*Games!S387+Regression!$B$22*Games!W387,0)</f>
        <v>109</v>
      </c>
      <c r="Z387" s="19">
        <f t="shared" ref="Z387" si="3592">-Z386</f>
        <v>-9</v>
      </c>
      <c r="AA387" s="19">
        <f t="shared" ref="AA387" si="3593">AA386</f>
        <v>209</v>
      </c>
      <c r="AB387" s="4"/>
      <c r="AC387" s="4"/>
      <c r="AD387" s="4">
        <f t="shared" si="3223"/>
        <v>109</v>
      </c>
    </row>
    <row r="388" spans="1:30" x14ac:dyDescent="0.3">
      <c r="A388" s="11" t="s">
        <v>133</v>
      </c>
      <c r="B388" s="14" t="s">
        <v>61</v>
      </c>
      <c r="C388" s="11" t="str">
        <f>VLOOKUP(B388,'Team Lookup'!A:B,2,FALSE)</f>
        <v>Dallas Mavericks</v>
      </c>
      <c r="D388" s="12"/>
      <c r="E388" s="12"/>
      <c r="F388" s="13" t="str">
        <f>B389</f>
        <v>LAL</v>
      </c>
      <c r="G388" s="11" t="str">
        <f t="shared" ref="G388" si="3594">C389</f>
        <v>Los Angeles Lakers</v>
      </c>
      <c r="H388" s="32">
        <f>VLOOKUP($C388,'Four Factors - Road'!$B:$O,7,FALSE)/100</f>
        <v>0.5</v>
      </c>
      <c r="I388" s="32">
        <f>VLOOKUP($C388,'Four Factors - Road'!$B:$O,8,FALSE)</f>
        <v>0.19400000000000001</v>
      </c>
      <c r="J388" s="32">
        <f>VLOOKUP($C388,'Four Factors - Road'!$B:$O,9,FALSE)/100</f>
        <v>0.122</v>
      </c>
      <c r="K388" s="32">
        <f>VLOOKUP($C388,'Four Factors - Road'!$B:$O,10,FALSE)/100</f>
        <v>0.17600000000000002</v>
      </c>
      <c r="L388" s="32">
        <f>VLOOKUP($C388,'Four Factors - Road'!$B:$O,11,FALSE)/100</f>
        <v>0.55100000000000005</v>
      </c>
      <c r="M388" s="32">
        <f>VLOOKUP($C388,'Four Factors - Road'!$B:$O,12,FALSE)</f>
        <v>0.29699999999999999</v>
      </c>
      <c r="N388" s="32">
        <f>VLOOKUP($C388,'Four Factors - Road'!$B:$O,13,FALSE)/100</f>
        <v>0.16</v>
      </c>
      <c r="O388" s="32">
        <f>VLOOKUP($C388,'Four Factors - Road'!$B:$O,14,FALSE)/100</f>
        <v>0.22500000000000001</v>
      </c>
      <c r="P388" s="21">
        <f>VLOOKUP($C388,'Advanced - Road'!B:T,18,FALSE)</f>
        <v>93.77</v>
      </c>
      <c r="Q388" s="21">
        <f>(P388+'Advanced - Road'!$S$33)/2</f>
        <v>96.315263459335625</v>
      </c>
      <c r="R388" s="32">
        <f t="shared" ref="R388" si="3595">AVERAGE(H388,L389)</f>
        <v>0.51550000000000007</v>
      </c>
      <c r="S388" s="32">
        <f t="shared" ref="S388" si="3596">AVERAGE(I388,M389)</f>
        <v>0.23050000000000001</v>
      </c>
      <c r="T388" s="32">
        <f t="shared" ref="T388" si="3597">AVERAGE(J388,N389)</f>
        <v>0.13350000000000001</v>
      </c>
      <c r="U388" s="32">
        <f t="shared" ref="U388" si="3598">AVERAGE(K388,O389)</f>
        <v>0.20350000000000001</v>
      </c>
      <c r="V388" s="21">
        <f>Q388*Q389/'Advanced - Home'!$S$33</f>
        <v>96.961322465488792</v>
      </c>
      <c r="W388" s="21">
        <f t="shared" ref="W388" si="3599">AVERAGE(V388:V389)</f>
        <v>96.958036316603597</v>
      </c>
      <c r="X388" s="21">
        <f t="shared" si="3218"/>
        <v>0</v>
      </c>
      <c r="Y388" s="23">
        <f>ROUND(Regression!$B$17+Regression!$B$18*Games!R388+Regression!$B$19*Games!T388+Regression!$B$20*Games!U388+Regression!$B$21*Games!S388+Regression!$B$22*Games!W388,0)</f>
        <v>104</v>
      </c>
      <c r="Z388" s="23">
        <f t="shared" ref="Z388" si="3600">Y389-Y388</f>
        <v>4</v>
      </c>
      <c r="AA388" s="23">
        <f t="shared" ref="AA388" si="3601">Y388+Y389</f>
        <v>212</v>
      </c>
      <c r="AB388" s="22">
        <f t="shared" ref="AB388" si="3602">D388-Z388</f>
        <v>-4</v>
      </c>
      <c r="AC388" s="22">
        <f t="shared" ref="AC388" si="3603">AA388-E388</f>
        <v>212</v>
      </c>
      <c r="AD388" s="22">
        <f t="shared" si="3223"/>
        <v>104</v>
      </c>
    </row>
    <row r="389" spans="1:30" x14ac:dyDescent="0.3">
      <c r="A389" s="11" t="s">
        <v>134</v>
      </c>
      <c r="B389" s="14" t="s">
        <v>67</v>
      </c>
      <c r="C389" s="11" t="str">
        <f>VLOOKUP(B389,'Team Lookup'!A:B,2,FALSE)</f>
        <v>Los Angeles Lakers</v>
      </c>
      <c r="D389" s="15">
        <f t="shared" ref="D389" si="3604">D388*-1</f>
        <v>0</v>
      </c>
      <c r="E389" s="15">
        <f t="shared" ref="E389" si="3605">E388</f>
        <v>0</v>
      </c>
      <c r="F389" s="11" t="str">
        <f>B388</f>
        <v>DAL</v>
      </c>
      <c r="G389" s="11" t="str">
        <f t="shared" ref="G389" si="3606">C388</f>
        <v>Dallas Mavericks</v>
      </c>
      <c r="H389" s="32">
        <f>VLOOKUP($C389,'Four Factors - Home'!$B:$O,7,FALSE)/100</f>
        <v>0.51600000000000001</v>
      </c>
      <c r="I389" s="32">
        <f>VLOOKUP($C389,'Four Factors - Home'!$B:$O,8,FALSE)</f>
        <v>0.27200000000000002</v>
      </c>
      <c r="J389" s="32">
        <f>VLOOKUP($C389,'Four Factors - Home'!$B:$O,9,FALSE)/100</f>
        <v>0.14300000000000002</v>
      </c>
      <c r="K389" s="32">
        <f>VLOOKUP($C389,'Four Factors - Home'!$B:$O,10,FALSE)/100</f>
        <v>0.27300000000000002</v>
      </c>
      <c r="L389" s="32">
        <f>VLOOKUP($C389,'Four Factors - Home'!$B:$O,11,FALSE)/100</f>
        <v>0.53100000000000003</v>
      </c>
      <c r="M389" s="32">
        <f>VLOOKUP($C389,'Four Factors - Home'!$B:$O,12,FALSE)</f>
        <v>0.26700000000000002</v>
      </c>
      <c r="N389" s="32">
        <f>VLOOKUP($C389,'Four Factors - Home'!$B:$O,13,FALSE)/100</f>
        <v>0.14499999999999999</v>
      </c>
      <c r="O389" s="32">
        <f>VLOOKUP($C389,'Four Factors - Home'!$B:$O,14,FALSE)/100</f>
        <v>0.23100000000000001</v>
      </c>
      <c r="P389" s="21">
        <f>VLOOKUP($C389,'Advanced - Home'!B:T,18,FALSE)</f>
        <v>100.18</v>
      </c>
      <c r="Q389" s="21">
        <f>(P389+'Advanced - Home'!$S$33)/2</f>
        <v>99.516912943871716</v>
      </c>
      <c r="R389" s="32">
        <f t="shared" ref="R389" si="3607">AVERAGE(H389,L388)</f>
        <v>0.53350000000000009</v>
      </c>
      <c r="S389" s="32">
        <f t="shared" ref="S389" si="3608">AVERAGE(I389,M388)</f>
        <v>0.28449999999999998</v>
      </c>
      <c r="T389" s="32">
        <f t="shared" ref="T389" si="3609">AVERAGE(J389,N388)</f>
        <v>0.15150000000000002</v>
      </c>
      <c r="U389" s="32">
        <f t="shared" ref="U389" si="3610">AVERAGE(K389,O388)</f>
        <v>0.249</v>
      </c>
      <c r="V389" s="21">
        <f>Q389*Q388/'Advanced - Road'!$S$33</f>
        <v>96.954750167718416</v>
      </c>
      <c r="W389" s="21">
        <f t="shared" ref="W389" si="3611">W388</f>
        <v>96.958036316603597</v>
      </c>
      <c r="X389" s="21">
        <f t="shared" si="3218"/>
        <v>0</v>
      </c>
      <c r="Y389" s="23">
        <f>ROUND(Regression!$B$17+Regression!$B$18*Games!R389+Regression!$B$19*Games!T389+Regression!$B$20*Games!U389+Regression!$B$21*Games!S389+Regression!$B$22*Games!W389,0)</f>
        <v>108</v>
      </c>
      <c r="Z389" s="23">
        <f t="shared" ref="Z389" si="3612">-Z388</f>
        <v>-4</v>
      </c>
      <c r="AA389" s="23">
        <f t="shared" ref="AA389" si="3613">AA388</f>
        <v>212</v>
      </c>
      <c r="AB389" s="22"/>
      <c r="AC389" s="22"/>
      <c r="AD389" s="22">
        <f t="shared" si="3223"/>
        <v>108</v>
      </c>
    </row>
    <row r="390" spans="1:30" x14ac:dyDescent="0.3">
      <c r="A390" t="s">
        <v>133</v>
      </c>
      <c r="B390" s="8" t="s">
        <v>61</v>
      </c>
      <c r="C390" t="str">
        <f>VLOOKUP(B390,'Team Lookup'!A:B,2,FALSE)</f>
        <v>Dallas Mavericks</v>
      </c>
      <c r="D390" s="6"/>
      <c r="E390" s="6"/>
      <c r="F390" s="7" t="str">
        <f>B391</f>
        <v>MEM</v>
      </c>
      <c r="G390" t="str">
        <f t="shared" ref="G390" si="3614">C391</f>
        <v>Memphis Grizzlies</v>
      </c>
      <c r="H390" s="31">
        <f>VLOOKUP($C390,'Four Factors - Road'!$B:$O,7,FALSE)/100</f>
        <v>0.5</v>
      </c>
      <c r="I390" s="31">
        <f>VLOOKUP($C390,'Four Factors - Road'!$B:$O,8,FALSE)</f>
        <v>0.19400000000000001</v>
      </c>
      <c r="J390" s="31">
        <f>VLOOKUP($C390,'Four Factors - Road'!$B:$O,9,FALSE)/100</f>
        <v>0.122</v>
      </c>
      <c r="K390" s="31">
        <f>VLOOKUP($C390,'Four Factors - Road'!$B:$O,10,FALSE)/100</f>
        <v>0.17600000000000002</v>
      </c>
      <c r="L390" s="31">
        <f>VLOOKUP($C390,'Four Factors - Road'!$B:$O,11,FALSE)/100</f>
        <v>0.55100000000000005</v>
      </c>
      <c r="M390" s="31">
        <f>VLOOKUP($C390,'Four Factors - Road'!$B:$O,12,FALSE)</f>
        <v>0.29699999999999999</v>
      </c>
      <c r="N390" s="31">
        <f>VLOOKUP($C390,'Four Factors - Road'!$B:$O,13,FALSE)/100</f>
        <v>0.16</v>
      </c>
      <c r="O390" s="31">
        <f>VLOOKUP($C390,'Four Factors - Road'!$B:$O,14,FALSE)/100</f>
        <v>0.22500000000000001</v>
      </c>
      <c r="P390" s="17">
        <f>VLOOKUP($C390,'Advanced - Road'!B:T,18,FALSE)</f>
        <v>93.77</v>
      </c>
      <c r="Q390" s="17">
        <f>(P390+'Advanced - Road'!$S$33)/2</f>
        <v>96.315263459335625</v>
      </c>
      <c r="R390" s="31">
        <f t="shared" ref="R390" si="3615">AVERAGE(H390,L391)</f>
        <v>0.48699999999999999</v>
      </c>
      <c r="S390" s="31">
        <f t="shared" ref="S390" si="3616">AVERAGE(I390,M391)</f>
        <v>0.27400000000000002</v>
      </c>
      <c r="T390" s="31">
        <f t="shared" ref="T390" si="3617">AVERAGE(J390,N391)</f>
        <v>0.13700000000000001</v>
      </c>
      <c r="U390" s="31">
        <f t="shared" ref="U390" si="3618">AVERAGE(K390,O391)</f>
        <v>0.19350000000000001</v>
      </c>
      <c r="V390" s="17">
        <f>Q390*Q391/'Advanced - Home'!$S$33</f>
        <v>94.847047981625082</v>
      </c>
      <c r="W390" s="17">
        <f t="shared" ref="W390" si="3619">AVERAGE(V390:V391)</f>
        <v>94.843833488329579</v>
      </c>
      <c r="X390" s="17">
        <f t="shared" si="3218"/>
        <v>0</v>
      </c>
      <c r="Y390" s="19">
        <f>ROUND(Regression!$B$17+Regression!$B$18*Games!R390+Regression!$B$19*Games!T390+Regression!$B$20*Games!U390+Regression!$B$21*Games!S390+Regression!$B$22*Games!W390,0)</f>
        <v>98</v>
      </c>
      <c r="Z390" s="19">
        <f t="shared" ref="Z390" si="3620">Y391-Y390</f>
        <v>5</v>
      </c>
      <c r="AA390" s="19">
        <f t="shared" ref="AA390" si="3621">Y390+Y391</f>
        <v>201</v>
      </c>
      <c r="AB390" s="4">
        <f t="shared" ref="AB390" si="3622">D390-Z390</f>
        <v>-5</v>
      </c>
      <c r="AC390" s="4">
        <f t="shared" ref="AC390" si="3623">AA390-E390</f>
        <v>201</v>
      </c>
      <c r="AD390" s="4">
        <f t="shared" si="3223"/>
        <v>98</v>
      </c>
    </row>
    <row r="391" spans="1:30" x14ac:dyDescent="0.3">
      <c r="A391" t="s">
        <v>134</v>
      </c>
      <c r="B391" s="8" t="s">
        <v>68</v>
      </c>
      <c r="C391" t="str">
        <f>VLOOKUP(B391,'Team Lookup'!A:B,2,FALSE)</f>
        <v>Memphis Grizzlies</v>
      </c>
      <c r="D391" s="9">
        <f t="shared" ref="D391" si="3624">D390*-1</f>
        <v>0</v>
      </c>
      <c r="E391" s="9">
        <f t="shared" ref="E391" si="3625">E390</f>
        <v>0</v>
      </c>
      <c r="F391" t="str">
        <f>B390</f>
        <v>DAL</v>
      </c>
      <c r="G391" t="str">
        <f t="shared" ref="G391" si="3626">C390</f>
        <v>Dallas Mavericks</v>
      </c>
      <c r="H391" s="31">
        <f>VLOOKUP($C391,'Four Factors - Home'!$B:$O,7,FALSE)/100</f>
        <v>0.46299999999999997</v>
      </c>
      <c r="I391" s="31">
        <f>VLOOKUP($C391,'Four Factors - Home'!$B:$O,8,FALSE)</f>
        <v>0.29599999999999999</v>
      </c>
      <c r="J391" s="31">
        <f>VLOOKUP($C391,'Four Factors - Home'!$B:$O,9,FALSE)/100</f>
        <v>0.14400000000000002</v>
      </c>
      <c r="K391" s="31">
        <f>VLOOKUP($C391,'Four Factors - Home'!$B:$O,10,FALSE)/100</f>
        <v>0.27300000000000002</v>
      </c>
      <c r="L391" s="31">
        <f>VLOOKUP($C391,'Four Factors - Home'!$B:$O,11,FALSE)/100</f>
        <v>0.47399999999999998</v>
      </c>
      <c r="M391" s="31">
        <f>VLOOKUP($C391,'Four Factors - Home'!$B:$O,12,FALSE)</f>
        <v>0.35399999999999998</v>
      </c>
      <c r="N391" s="31">
        <f>VLOOKUP($C391,'Four Factors - Home'!$B:$O,13,FALSE)/100</f>
        <v>0.152</v>
      </c>
      <c r="O391" s="31">
        <f>VLOOKUP($C391,'Four Factors - Home'!$B:$O,14,FALSE)/100</f>
        <v>0.21100000000000002</v>
      </c>
      <c r="P391" s="17">
        <f>VLOOKUP($C391,'Advanced - Home'!B:T,18,FALSE)</f>
        <v>95.84</v>
      </c>
      <c r="Q391" s="17">
        <f>(P391+'Advanced - Home'!$S$33)/2</f>
        <v>97.3469129438717</v>
      </c>
      <c r="R391" s="31">
        <f t="shared" ref="R391" si="3627">AVERAGE(H391,L390)</f>
        <v>0.50700000000000001</v>
      </c>
      <c r="S391" s="31">
        <f t="shared" ref="S391" si="3628">AVERAGE(I391,M390)</f>
        <v>0.29649999999999999</v>
      </c>
      <c r="T391" s="31">
        <f t="shared" ref="T391" si="3629">AVERAGE(J391,N390)</f>
        <v>0.15200000000000002</v>
      </c>
      <c r="U391" s="31">
        <f t="shared" ref="U391" si="3630">AVERAGE(K391,O390)</f>
        <v>0.249</v>
      </c>
      <c r="V391" s="17">
        <f>Q391*Q390/'Advanced - Road'!$S$33</f>
        <v>94.840618995034092</v>
      </c>
      <c r="W391" s="17">
        <f t="shared" ref="W391" si="3631">W390</f>
        <v>94.843833488329579</v>
      </c>
      <c r="X391" s="17">
        <f t="shared" si="3218"/>
        <v>0</v>
      </c>
      <c r="Y391" s="19">
        <f>ROUND(Regression!$B$17+Regression!$B$18*Games!R391+Regression!$B$19*Games!T391+Regression!$B$20*Games!U391+Regression!$B$21*Games!S391+Regression!$B$22*Games!W391,0)</f>
        <v>103</v>
      </c>
      <c r="Z391" s="19">
        <f t="shared" ref="Z391" si="3632">-Z390</f>
        <v>-5</v>
      </c>
      <c r="AA391" s="19">
        <f t="shared" ref="AA391" si="3633">AA390</f>
        <v>201</v>
      </c>
      <c r="AB391" s="4"/>
      <c r="AC391" s="4"/>
      <c r="AD391" s="4">
        <f t="shared" si="3223"/>
        <v>103</v>
      </c>
    </row>
    <row r="392" spans="1:30" x14ac:dyDescent="0.3">
      <c r="A392" s="11" t="s">
        <v>133</v>
      </c>
      <c r="B392" s="14" t="s">
        <v>61</v>
      </c>
      <c r="C392" s="11" t="str">
        <f>VLOOKUP(B392,'Team Lookup'!A:B,2,FALSE)</f>
        <v>Dallas Mavericks</v>
      </c>
      <c r="D392" s="12"/>
      <c r="E392" s="12"/>
      <c r="F392" s="13" t="str">
        <f>B393</f>
        <v>MIA</v>
      </c>
      <c r="G392" s="11" t="str">
        <f t="shared" ref="G392" si="3634">C393</f>
        <v>Miami Heat</v>
      </c>
      <c r="H392" s="32">
        <f>VLOOKUP($C392,'Four Factors - Road'!$B:$O,7,FALSE)/100</f>
        <v>0.5</v>
      </c>
      <c r="I392" s="32">
        <f>VLOOKUP($C392,'Four Factors - Road'!$B:$O,8,FALSE)</f>
        <v>0.19400000000000001</v>
      </c>
      <c r="J392" s="32">
        <f>VLOOKUP($C392,'Four Factors - Road'!$B:$O,9,FALSE)/100</f>
        <v>0.122</v>
      </c>
      <c r="K392" s="32">
        <f>VLOOKUP($C392,'Four Factors - Road'!$B:$O,10,FALSE)/100</f>
        <v>0.17600000000000002</v>
      </c>
      <c r="L392" s="32">
        <f>VLOOKUP($C392,'Four Factors - Road'!$B:$O,11,FALSE)/100</f>
        <v>0.55100000000000005</v>
      </c>
      <c r="M392" s="32">
        <f>VLOOKUP($C392,'Four Factors - Road'!$B:$O,12,FALSE)</f>
        <v>0.29699999999999999</v>
      </c>
      <c r="N392" s="32">
        <f>VLOOKUP($C392,'Four Factors - Road'!$B:$O,13,FALSE)/100</f>
        <v>0.16</v>
      </c>
      <c r="O392" s="32">
        <f>VLOOKUP($C392,'Four Factors - Road'!$B:$O,14,FALSE)/100</f>
        <v>0.22500000000000001</v>
      </c>
      <c r="P392" s="21">
        <f>VLOOKUP($C392,'Advanced - Road'!B:T,18,FALSE)</f>
        <v>93.77</v>
      </c>
      <c r="Q392" s="21">
        <f>(P392+'Advanced - Road'!$S$33)/2</f>
        <v>96.315263459335625</v>
      </c>
      <c r="R392" s="32">
        <f t="shared" ref="R392" si="3635">AVERAGE(H392,L393)</f>
        <v>0.49399999999999999</v>
      </c>
      <c r="S392" s="32">
        <f t="shared" ref="S392" si="3636">AVERAGE(I392,M393)</f>
        <v>0.22800000000000001</v>
      </c>
      <c r="T392" s="32">
        <f t="shared" ref="T392" si="3637">AVERAGE(J392,N393)</f>
        <v>0.1265</v>
      </c>
      <c r="U392" s="32">
        <f t="shared" ref="U392" si="3638">AVERAGE(K392,O393)</f>
        <v>0.19950000000000001</v>
      </c>
      <c r="V392" s="21">
        <f>Q392*Q393/'Advanced - Home'!$S$33</f>
        <v>96.050333229353967</v>
      </c>
      <c r="W392" s="21">
        <f t="shared" ref="W392" si="3639">AVERAGE(V392:V393)</f>
        <v>96.047077955112258</v>
      </c>
      <c r="X392" s="21">
        <f t="shared" si="3218"/>
        <v>0</v>
      </c>
      <c r="Y392" s="23">
        <f>ROUND(Regression!$B$17+Regression!$B$18*Games!R392+Regression!$B$19*Games!T392+Regression!$B$20*Games!U392+Regression!$B$21*Games!S392+Regression!$B$22*Games!W392,0)</f>
        <v>101</v>
      </c>
      <c r="Z392" s="23">
        <f t="shared" ref="Z392" si="3640">Y393-Y392</f>
        <v>6</v>
      </c>
      <c r="AA392" s="23">
        <f t="shared" ref="AA392" si="3641">Y392+Y393</f>
        <v>208</v>
      </c>
      <c r="AB392" s="22">
        <f t="shared" ref="AB392" si="3642">D392-Z392</f>
        <v>-6</v>
      </c>
      <c r="AC392" s="22">
        <f t="shared" ref="AC392" si="3643">AA392-E392</f>
        <v>208</v>
      </c>
      <c r="AD392" s="22">
        <f t="shared" si="3223"/>
        <v>101</v>
      </c>
    </row>
    <row r="393" spans="1:30" x14ac:dyDescent="0.3">
      <c r="A393" s="11" t="s">
        <v>134</v>
      </c>
      <c r="B393" s="14" t="s">
        <v>69</v>
      </c>
      <c r="C393" s="11" t="str">
        <f>VLOOKUP(B393,'Team Lookup'!A:B,2,FALSE)</f>
        <v>Miami Heat</v>
      </c>
      <c r="D393" s="15">
        <f t="shared" ref="D393" si="3644">D392*-1</f>
        <v>0</v>
      </c>
      <c r="E393" s="15">
        <f t="shared" ref="E393" si="3645">E392</f>
        <v>0</v>
      </c>
      <c r="F393" s="11" t="str">
        <f>B392</f>
        <v>DAL</v>
      </c>
      <c r="G393" s="11" t="str">
        <f t="shared" ref="G393" si="3646">C392</f>
        <v>Dallas Mavericks</v>
      </c>
      <c r="H393" s="32">
        <f>VLOOKUP($C393,'Four Factors - Home'!$B:$O,7,FALSE)/100</f>
        <v>0.52500000000000002</v>
      </c>
      <c r="I393" s="32">
        <f>VLOOKUP($C393,'Four Factors - Home'!$B:$O,8,FALSE)</f>
        <v>0.27700000000000002</v>
      </c>
      <c r="J393" s="32">
        <f>VLOOKUP($C393,'Four Factors - Home'!$B:$O,9,FALSE)/100</f>
        <v>0.14000000000000001</v>
      </c>
      <c r="K393" s="32">
        <f>VLOOKUP($C393,'Four Factors - Home'!$B:$O,10,FALSE)/100</f>
        <v>0.217</v>
      </c>
      <c r="L393" s="32">
        <f>VLOOKUP($C393,'Four Factors - Home'!$B:$O,11,FALSE)/100</f>
        <v>0.48799999999999999</v>
      </c>
      <c r="M393" s="32">
        <f>VLOOKUP($C393,'Four Factors - Home'!$B:$O,12,FALSE)</f>
        <v>0.26200000000000001</v>
      </c>
      <c r="N393" s="32">
        <f>VLOOKUP($C393,'Four Factors - Home'!$B:$O,13,FALSE)/100</f>
        <v>0.13100000000000001</v>
      </c>
      <c r="O393" s="32">
        <f>VLOOKUP($C393,'Four Factors - Home'!$B:$O,14,FALSE)/100</f>
        <v>0.223</v>
      </c>
      <c r="P393" s="21">
        <f>VLOOKUP($C393,'Advanced - Home'!B:T,18,FALSE)</f>
        <v>98.31</v>
      </c>
      <c r="Q393" s="21">
        <f>(P393+'Advanced - Home'!$S$33)/2</f>
        <v>98.581912943871714</v>
      </c>
      <c r="R393" s="32">
        <f t="shared" ref="R393" si="3647">AVERAGE(H393,L392)</f>
        <v>0.53800000000000003</v>
      </c>
      <c r="S393" s="32">
        <f t="shared" ref="S393" si="3648">AVERAGE(I393,M392)</f>
        <v>0.28700000000000003</v>
      </c>
      <c r="T393" s="32">
        <f t="shared" ref="T393" si="3649">AVERAGE(J393,N392)</f>
        <v>0.15000000000000002</v>
      </c>
      <c r="U393" s="32">
        <f t="shared" ref="U393" si="3650">AVERAGE(K393,O392)</f>
        <v>0.221</v>
      </c>
      <c r="V393" s="21">
        <f>Q393*Q392/'Advanced - Road'!$S$33</f>
        <v>96.043822680870548</v>
      </c>
      <c r="W393" s="21">
        <f t="shared" ref="W393" si="3651">W392</f>
        <v>96.047077955112258</v>
      </c>
      <c r="X393" s="21">
        <f t="shared" si="3218"/>
        <v>0</v>
      </c>
      <c r="Y393" s="23">
        <f>ROUND(Regression!$B$17+Regression!$B$18*Games!R393+Regression!$B$19*Games!T393+Regression!$B$20*Games!U393+Regression!$B$21*Games!S393+Regression!$B$22*Games!W393,0)</f>
        <v>107</v>
      </c>
      <c r="Z393" s="23">
        <f t="shared" ref="Z393" si="3652">-Z392</f>
        <v>-6</v>
      </c>
      <c r="AA393" s="23">
        <f t="shared" ref="AA393" si="3653">AA392</f>
        <v>208</v>
      </c>
      <c r="AB393" s="22"/>
      <c r="AC393" s="22"/>
      <c r="AD393" s="22">
        <f t="shared" si="3223"/>
        <v>107</v>
      </c>
    </row>
    <row r="394" spans="1:30" x14ac:dyDescent="0.3">
      <c r="A394" t="s">
        <v>133</v>
      </c>
      <c r="B394" s="5" t="s">
        <v>61</v>
      </c>
      <c r="C394" t="str">
        <f>VLOOKUP(B394,'Team Lookup'!A:B,2,FALSE)</f>
        <v>Dallas Mavericks</v>
      </c>
      <c r="D394" s="6"/>
      <c r="E394" s="6"/>
      <c r="F394" s="7" t="str">
        <f>B395</f>
        <v>MIL</v>
      </c>
      <c r="G394" t="str">
        <f t="shared" ref="G394" si="3654">C395</f>
        <v>Milwaukee Bucks</v>
      </c>
      <c r="H394" s="31">
        <f>VLOOKUP($C394,'Four Factors - Road'!$B:$O,7,FALSE)/100</f>
        <v>0.5</v>
      </c>
      <c r="I394" s="31">
        <f>VLOOKUP($C394,'Four Factors - Road'!$B:$O,8,FALSE)</f>
        <v>0.19400000000000001</v>
      </c>
      <c r="J394" s="31">
        <f>VLOOKUP($C394,'Four Factors - Road'!$B:$O,9,FALSE)/100</f>
        <v>0.122</v>
      </c>
      <c r="K394" s="31">
        <f>VLOOKUP($C394,'Four Factors - Road'!$B:$O,10,FALSE)/100</f>
        <v>0.17600000000000002</v>
      </c>
      <c r="L394" s="31">
        <f>VLOOKUP($C394,'Four Factors - Road'!$B:$O,11,FALSE)/100</f>
        <v>0.55100000000000005</v>
      </c>
      <c r="M394" s="31">
        <f>VLOOKUP($C394,'Four Factors - Road'!$B:$O,12,FALSE)</f>
        <v>0.29699999999999999</v>
      </c>
      <c r="N394" s="31">
        <f>VLOOKUP($C394,'Four Factors - Road'!$B:$O,13,FALSE)/100</f>
        <v>0.16</v>
      </c>
      <c r="O394" s="31">
        <f>VLOOKUP($C394,'Four Factors - Road'!$B:$O,14,FALSE)/100</f>
        <v>0.22500000000000001</v>
      </c>
      <c r="P394" s="17">
        <f>VLOOKUP($C394,'Advanced - Road'!B:T,18,FALSE)</f>
        <v>93.77</v>
      </c>
      <c r="Q394" s="17">
        <f>(P394+'Advanced - Road'!$S$33)/2</f>
        <v>96.315263459335625</v>
      </c>
      <c r="R394" s="31">
        <f t="shared" ref="R394" si="3655">AVERAGE(H394,L395)</f>
        <v>0.51049999999999995</v>
      </c>
      <c r="S394" s="31">
        <f t="shared" ref="S394" si="3656">AVERAGE(I394,M395)</f>
        <v>0.2485</v>
      </c>
      <c r="T394" s="31">
        <f t="shared" ref="T394" si="3657">AVERAGE(J394,N395)</f>
        <v>0.14050000000000001</v>
      </c>
      <c r="U394" s="31">
        <f t="shared" ref="U394" si="3658">AVERAGE(K394,O395)</f>
        <v>0.20400000000000001</v>
      </c>
      <c r="V394" s="17">
        <f>Q394*Q395/'Advanced - Home'!$S$33</f>
        <v>96.254940437469799</v>
      </c>
      <c r="W394" s="17">
        <f t="shared" ref="W394" si="3659">AVERAGE(V394:V395)</f>
        <v>96.251678228816189</v>
      </c>
      <c r="X394" s="17">
        <f t="shared" si="3218"/>
        <v>0</v>
      </c>
      <c r="Y394" s="19">
        <f>ROUND(Regression!$B$17+Regression!$B$18*Games!R394+Regression!$B$19*Games!T394+Regression!$B$20*Games!U394+Regression!$B$21*Games!S394+Regression!$B$22*Games!W394,0)</f>
        <v>102</v>
      </c>
      <c r="Z394" s="19">
        <f t="shared" ref="Z394" si="3660">Y395-Y394</f>
        <v>6</v>
      </c>
      <c r="AA394" s="19">
        <f t="shared" ref="AA394" si="3661">Y394+Y395</f>
        <v>210</v>
      </c>
      <c r="AB394" s="4">
        <f t="shared" ref="AB394" si="3662">D394-Z394</f>
        <v>-6</v>
      </c>
      <c r="AC394" s="4">
        <f t="shared" ref="AC394" si="3663">AA394-E394</f>
        <v>210</v>
      </c>
      <c r="AD394" s="4">
        <f t="shared" si="3223"/>
        <v>102</v>
      </c>
    </row>
    <row r="395" spans="1:30" x14ac:dyDescent="0.3">
      <c r="A395" t="s">
        <v>134</v>
      </c>
      <c r="B395" s="8" t="s">
        <v>70</v>
      </c>
      <c r="C395" t="str">
        <f>VLOOKUP(B395,'Team Lookup'!A:B,2,FALSE)</f>
        <v>Milwaukee Bucks</v>
      </c>
      <c r="D395" s="9">
        <f t="shared" ref="D395" si="3664">D394*-1</f>
        <v>0</v>
      </c>
      <c r="E395" s="9">
        <f t="shared" ref="E395" si="3665">E394</f>
        <v>0</v>
      </c>
      <c r="F395" t="str">
        <f>B394</f>
        <v>DAL</v>
      </c>
      <c r="G395" t="str">
        <f t="shared" ref="G395" si="3666">C394</f>
        <v>Dallas Mavericks</v>
      </c>
      <c r="H395" s="31">
        <f>VLOOKUP($C395,'Four Factors - Home'!$B:$O,7,FALSE)/100</f>
        <v>0.53500000000000003</v>
      </c>
      <c r="I395" s="31">
        <f>VLOOKUP($C395,'Four Factors - Home'!$B:$O,8,FALSE)</f>
        <v>0.307</v>
      </c>
      <c r="J395" s="31">
        <f>VLOOKUP($C395,'Four Factors - Home'!$B:$O,9,FALSE)/100</f>
        <v>0.14199999999999999</v>
      </c>
      <c r="K395" s="31">
        <f>VLOOKUP($C395,'Four Factors - Home'!$B:$O,10,FALSE)/100</f>
        <v>0.21600000000000003</v>
      </c>
      <c r="L395" s="31">
        <f>VLOOKUP($C395,'Four Factors - Home'!$B:$O,11,FALSE)/100</f>
        <v>0.52100000000000002</v>
      </c>
      <c r="M395" s="31">
        <f>VLOOKUP($C395,'Four Factors - Home'!$B:$O,12,FALSE)</f>
        <v>0.30299999999999999</v>
      </c>
      <c r="N395" s="31">
        <f>VLOOKUP($C395,'Four Factors - Home'!$B:$O,13,FALSE)/100</f>
        <v>0.159</v>
      </c>
      <c r="O395" s="31">
        <f>VLOOKUP($C395,'Four Factors - Home'!$B:$O,14,FALSE)/100</f>
        <v>0.23199999999999998</v>
      </c>
      <c r="P395" s="17">
        <f>VLOOKUP($C395,'Advanced - Home'!B:T,18,FALSE)</f>
        <v>98.73</v>
      </c>
      <c r="Q395" s="17">
        <f>(P395+'Advanced - Home'!$S$33)/2</f>
        <v>98.791912943871708</v>
      </c>
      <c r="R395" s="31">
        <f t="shared" ref="R395" si="3667">AVERAGE(H395,L394)</f>
        <v>0.54300000000000004</v>
      </c>
      <c r="S395" s="31">
        <f t="shared" ref="S395" si="3668">AVERAGE(I395,M394)</f>
        <v>0.30199999999999999</v>
      </c>
      <c r="T395" s="31">
        <f t="shared" ref="T395" si="3669">AVERAGE(J395,N394)</f>
        <v>0.151</v>
      </c>
      <c r="U395" s="31">
        <f t="shared" ref="U395" si="3670">AVERAGE(K395,O394)</f>
        <v>0.22050000000000003</v>
      </c>
      <c r="V395" s="17">
        <f>Q395*Q394/'Advanced - Road'!$S$33</f>
        <v>96.24841602016258</v>
      </c>
      <c r="W395" s="17">
        <f t="shared" ref="W395" si="3671">W394</f>
        <v>96.251678228816189</v>
      </c>
      <c r="X395" s="17">
        <f t="shared" si="3218"/>
        <v>0</v>
      </c>
      <c r="Y395" s="19">
        <f>ROUND(Regression!$B$17+Regression!$B$18*Games!R395+Regression!$B$19*Games!T395+Regression!$B$20*Games!U395+Regression!$B$21*Games!S395+Regression!$B$22*Games!W395,0)</f>
        <v>108</v>
      </c>
      <c r="Z395" s="19">
        <f t="shared" ref="Z395" si="3672">-Z394</f>
        <v>-6</v>
      </c>
      <c r="AA395" s="19">
        <f t="shared" ref="AA395" si="3673">AA394</f>
        <v>210</v>
      </c>
      <c r="AB395" s="4"/>
      <c r="AC395" s="4"/>
      <c r="AD395" s="4">
        <f t="shared" si="3223"/>
        <v>108</v>
      </c>
    </row>
    <row r="396" spans="1:30" x14ac:dyDescent="0.3">
      <c r="A396" s="11" t="s">
        <v>133</v>
      </c>
      <c r="B396" s="10" t="s">
        <v>61</v>
      </c>
      <c r="C396" s="11" t="str">
        <f>VLOOKUP(B396,'Team Lookup'!A:B,2,FALSE)</f>
        <v>Dallas Mavericks</v>
      </c>
      <c r="D396" s="12"/>
      <c r="E396" s="12"/>
      <c r="F396" s="13" t="str">
        <f>B397</f>
        <v>MIN</v>
      </c>
      <c r="G396" s="11" t="str">
        <f t="shared" ref="G396" si="3674">C397</f>
        <v>Minnesota Timberwolves</v>
      </c>
      <c r="H396" s="32">
        <f>VLOOKUP($C396,'Four Factors - Road'!$B:$O,7,FALSE)/100</f>
        <v>0.5</v>
      </c>
      <c r="I396" s="32">
        <f>VLOOKUP($C396,'Four Factors - Road'!$B:$O,8,FALSE)</f>
        <v>0.19400000000000001</v>
      </c>
      <c r="J396" s="32">
        <f>VLOOKUP($C396,'Four Factors - Road'!$B:$O,9,FALSE)/100</f>
        <v>0.122</v>
      </c>
      <c r="K396" s="32">
        <f>VLOOKUP($C396,'Four Factors - Road'!$B:$O,10,FALSE)/100</f>
        <v>0.17600000000000002</v>
      </c>
      <c r="L396" s="32">
        <f>VLOOKUP($C396,'Four Factors - Road'!$B:$O,11,FALSE)/100</f>
        <v>0.55100000000000005</v>
      </c>
      <c r="M396" s="32">
        <f>VLOOKUP($C396,'Four Factors - Road'!$B:$O,12,FALSE)</f>
        <v>0.29699999999999999</v>
      </c>
      <c r="N396" s="32">
        <f>VLOOKUP($C396,'Four Factors - Road'!$B:$O,13,FALSE)/100</f>
        <v>0.16</v>
      </c>
      <c r="O396" s="32">
        <f>VLOOKUP($C396,'Four Factors - Road'!$B:$O,14,FALSE)/100</f>
        <v>0.22500000000000001</v>
      </c>
      <c r="P396" s="21">
        <f>VLOOKUP($C396,'Advanced - Road'!B:T,18,FALSE)</f>
        <v>93.77</v>
      </c>
      <c r="Q396" s="21">
        <f>(P396+'Advanced - Road'!$S$33)/2</f>
        <v>96.315263459335625</v>
      </c>
      <c r="R396" s="32">
        <f t="shared" ref="R396" si="3675">AVERAGE(H396,L397)</f>
        <v>0.51500000000000001</v>
      </c>
      <c r="S396" s="32">
        <f t="shared" ref="S396" si="3676">AVERAGE(I396,M397)</f>
        <v>0.23350000000000001</v>
      </c>
      <c r="T396" s="32">
        <f t="shared" ref="T396" si="3677">AVERAGE(J396,N397)</f>
        <v>0.13700000000000001</v>
      </c>
      <c r="U396" s="32">
        <f t="shared" ref="U396" si="3678">AVERAGE(K396,O397)</f>
        <v>0.19650000000000001</v>
      </c>
      <c r="V396" s="21">
        <f>Q396*Q397/'Advanced - Home'!$S$33</f>
        <v>95.236775997083839</v>
      </c>
      <c r="W396" s="21">
        <f t="shared" ref="W396" si="3679">AVERAGE(V396:V397)</f>
        <v>95.233548295384708</v>
      </c>
      <c r="X396" s="21">
        <f t="shared" si="3218"/>
        <v>0</v>
      </c>
      <c r="Y396" s="23">
        <f>ROUND(Regression!$B$17+Regression!$B$18*Games!R396+Regression!$B$19*Games!T396+Regression!$B$20*Games!U396+Regression!$B$21*Games!S396+Regression!$B$22*Games!W396,0)</f>
        <v>102</v>
      </c>
      <c r="Z396" s="23">
        <f t="shared" ref="Z396" si="3680">Y397-Y396</f>
        <v>5</v>
      </c>
      <c r="AA396" s="23">
        <f t="shared" ref="AA396" si="3681">Y396+Y397</f>
        <v>209</v>
      </c>
      <c r="AB396" s="22">
        <f t="shared" ref="AB396" si="3682">D396-Z396</f>
        <v>-5</v>
      </c>
      <c r="AC396" s="22">
        <f t="shared" ref="AC396" si="3683">AA396-E396</f>
        <v>209</v>
      </c>
      <c r="AD396" s="22">
        <f t="shared" si="3223"/>
        <v>102</v>
      </c>
    </row>
    <row r="397" spans="1:30" x14ac:dyDescent="0.3">
      <c r="A397" s="11" t="s">
        <v>134</v>
      </c>
      <c r="B397" s="14" t="s">
        <v>34</v>
      </c>
      <c r="C397" s="11" t="str">
        <f>VLOOKUP(B397,'Team Lookup'!A:B,2,FALSE)</f>
        <v>Minnesota Timberwolves</v>
      </c>
      <c r="D397" s="15">
        <f t="shared" ref="D397" si="3684">D396*-1</f>
        <v>0</v>
      </c>
      <c r="E397" s="15">
        <f t="shared" ref="E397" si="3685">E396</f>
        <v>0</v>
      </c>
      <c r="F397" s="11" t="str">
        <f>B396</f>
        <v>DAL</v>
      </c>
      <c r="G397" s="11" t="str">
        <f t="shared" ref="G397" si="3686">C396</f>
        <v>Dallas Mavericks</v>
      </c>
      <c r="H397" s="32">
        <f>VLOOKUP($C397,'Four Factors - Home'!$B:$O,7,FALSE)/100</f>
        <v>0.52400000000000002</v>
      </c>
      <c r="I397" s="32">
        <f>VLOOKUP($C397,'Four Factors - Home'!$B:$O,8,FALSE)</f>
        <v>0.29599999999999999</v>
      </c>
      <c r="J397" s="32">
        <f>VLOOKUP($C397,'Four Factors - Home'!$B:$O,9,FALSE)/100</f>
        <v>0.15</v>
      </c>
      <c r="K397" s="32">
        <f>VLOOKUP($C397,'Four Factors - Home'!$B:$O,10,FALSE)/100</f>
        <v>0.26899999999999996</v>
      </c>
      <c r="L397" s="32">
        <f>VLOOKUP($C397,'Four Factors - Home'!$B:$O,11,FALSE)/100</f>
        <v>0.53</v>
      </c>
      <c r="M397" s="32">
        <f>VLOOKUP($C397,'Four Factors - Home'!$B:$O,12,FALSE)</f>
        <v>0.27300000000000002</v>
      </c>
      <c r="N397" s="32">
        <f>VLOOKUP($C397,'Four Factors - Home'!$B:$O,13,FALSE)/100</f>
        <v>0.152</v>
      </c>
      <c r="O397" s="32">
        <f>VLOOKUP($C397,'Four Factors - Home'!$B:$O,14,FALSE)/100</f>
        <v>0.217</v>
      </c>
      <c r="P397" s="21">
        <f>VLOOKUP($C397,'Advanced - Home'!B:T,18,FALSE)</f>
        <v>96.64</v>
      </c>
      <c r="Q397" s="21">
        <f>(P397+'Advanced - Home'!$S$33)/2</f>
        <v>97.746912943871706</v>
      </c>
      <c r="R397" s="32">
        <f t="shared" ref="R397" si="3687">AVERAGE(H397,L396)</f>
        <v>0.53750000000000009</v>
      </c>
      <c r="S397" s="32">
        <f t="shared" ref="S397" si="3688">AVERAGE(I397,M396)</f>
        <v>0.29649999999999999</v>
      </c>
      <c r="T397" s="32">
        <f t="shared" ref="T397" si="3689">AVERAGE(J397,N396)</f>
        <v>0.155</v>
      </c>
      <c r="U397" s="32">
        <f t="shared" ref="U397" si="3690">AVERAGE(K397,O396)</f>
        <v>0.247</v>
      </c>
      <c r="V397" s="21">
        <f>Q397*Q396/'Advanced - Road'!$S$33</f>
        <v>95.230320593685576</v>
      </c>
      <c r="W397" s="21">
        <f t="shared" ref="W397" si="3691">W396</f>
        <v>95.233548295384708</v>
      </c>
      <c r="X397" s="21">
        <f t="shared" si="3218"/>
        <v>0</v>
      </c>
      <c r="Y397" s="23">
        <f>ROUND(Regression!$B$17+Regression!$B$18*Games!R397+Regression!$B$19*Games!T397+Regression!$B$20*Games!U397+Regression!$B$21*Games!S397+Regression!$B$22*Games!W397,0)</f>
        <v>107</v>
      </c>
      <c r="Z397" s="23">
        <f t="shared" ref="Z397" si="3692">-Z396</f>
        <v>-5</v>
      </c>
      <c r="AA397" s="23">
        <f t="shared" ref="AA397" si="3693">AA396</f>
        <v>209</v>
      </c>
      <c r="AB397" s="22"/>
      <c r="AC397" s="22"/>
      <c r="AD397" s="22">
        <f t="shared" si="3223"/>
        <v>107</v>
      </c>
    </row>
    <row r="398" spans="1:30" x14ac:dyDescent="0.3">
      <c r="A398" t="s">
        <v>133</v>
      </c>
      <c r="B398" s="5" t="s">
        <v>61</v>
      </c>
      <c r="C398" t="str">
        <f>VLOOKUP(B398,'Team Lookup'!A:B,2,FALSE)</f>
        <v>Dallas Mavericks</v>
      </c>
      <c r="D398" s="6"/>
      <c r="E398" s="6"/>
      <c r="F398" s="7" t="str">
        <f>B399</f>
        <v>NOP</v>
      </c>
      <c r="G398" t="str">
        <f t="shared" ref="G398" si="3694">C399</f>
        <v>New Orleans Pelicans</v>
      </c>
      <c r="H398" s="31">
        <f>VLOOKUP($C398,'Four Factors - Road'!$B:$O,7,FALSE)/100</f>
        <v>0.5</v>
      </c>
      <c r="I398" s="31">
        <f>VLOOKUP($C398,'Four Factors - Road'!$B:$O,8,FALSE)</f>
        <v>0.19400000000000001</v>
      </c>
      <c r="J398" s="31">
        <f>VLOOKUP($C398,'Four Factors - Road'!$B:$O,9,FALSE)/100</f>
        <v>0.122</v>
      </c>
      <c r="K398" s="31">
        <f>VLOOKUP($C398,'Four Factors - Road'!$B:$O,10,FALSE)/100</f>
        <v>0.17600000000000002</v>
      </c>
      <c r="L398" s="31">
        <f>VLOOKUP($C398,'Four Factors - Road'!$B:$O,11,FALSE)/100</f>
        <v>0.55100000000000005</v>
      </c>
      <c r="M398" s="31">
        <f>VLOOKUP($C398,'Four Factors - Road'!$B:$O,12,FALSE)</f>
        <v>0.29699999999999999</v>
      </c>
      <c r="N398" s="31">
        <f>VLOOKUP($C398,'Four Factors - Road'!$B:$O,13,FALSE)/100</f>
        <v>0.16</v>
      </c>
      <c r="O398" s="31">
        <f>VLOOKUP($C398,'Four Factors - Road'!$B:$O,14,FALSE)/100</f>
        <v>0.22500000000000001</v>
      </c>
      <c r="P398" s="17">
        <f>VLOOKUP($C398,'Advanced - Road'!B:T,18,FALSE)</f>
        <v>93.77</v>
      </c>
      <c r="Q398" s="17">
        <f>(P398+'Advanced - Road'!$S$33)/2</f>
        <v>96.315263459335625</v>
      </c>
      <c r="R398" s="31">
        <f t="shared" ref="R398" si="3695">AVERAGE(H398,L399)</f>
        <v>0.50449999999999995</v>
      </c>
      <c r="S398" s="31">
        <f t="shared" ref="S398" si="3696">AVERAGE(I398,M399)</f>
        <v>0.218</v>
      </c>
      <c r="T398" s="31">
        <f t="shared" ref="T398" si="3697">AVERAGE(J398,N399)</f>
        <v>0.128</v>
      </c>
      <c r="U398" s="31">
        <f t="shared" ref="U398" si="3698">AVERAGE(K398,O399)</f>
        <v>0.19900000000000001</v>
      </c>
      <c r="V398" s="17">
        <f>Q398*Q399/'Advanced - Home'!$S$33</f>
        <v>97.394894882686643</v>
      </c>
      <c r="W398" s="17">
        <f t="shared" ref="W398" si="3699">AVERAGE(V398:V399)</f>
        <v>97.391594039452414</v>
      </c>
      <c r="X398" s="17">
        <f t="shared" si="3218"/>
        <v>0</v>
      </c>
      <c r="Y398" s="19">
        <f>ROUND(Regression!$B$17+Regression!$B$18*Games!R398+Regression!$B$19*Games!T398+Regression!$B$20*Games!U398+Regression!$B$21*Games!S398+Regression!$B$22*Games!W398,0)</f>
        <v>103</v>
      </c>
      <c r="Z398" s="19">
        <f t="shared" ref="Z398" si="3700">Y399-Y398</f>
        <v>4</v>
      </c>
      <c r="AA398" s="19">
        <f t="shared" ref="AA398" si="3701">Y398+Y399</f>
        <v>210</v>
      </c>
      <c r="AB398" s="4">
        <f t="shared" ref="AB398" si="3702">D398-Z398</f>
        <v>-4</v>
      </c>
      <c r="AC398" s="4">
        <f t="shared" ref="AC398" si="3703">AA398-E398</f>
        <v>210</v>
      </c>
      <c r="AD398" s="4">
        <f t="shared" si="3223"/>
        <v>103</v>
      </c>
    </row>
    <row r="399" spans="1:30" x14ac:dyDescent="0.3">
      <c r="A399" t="s">
        <v>134</v>
      </c>
      <c r="B399" s="8" t="s">
        <v>71</v>
      </c>
      <c r="C399" t="str">
        <f>VLOOKUP(B399,'Team Lookup'!A:B,2,FALSE)</f>
        <v>New Orleans Pelicans</v>
      </c>
      <c r="D399" s="9">
        <f t="shared" ref="D399" si="3704">D398*-1</f>
        <v>0</v>
      </c>
      <c r="E399" s="9">
        <f t="shared" ref="E399" si="3705">E398</f>
        <v>0</v>
      </c>
      <c r="F399" t="str">
        <f>B398</f>
        <v>DAL</v>
      </c>
      <c r="G399" t="str">
        <f t="shared" ref="G399" si="3706">C398</f>
        <v>Dallas Mavericks</v>
      </c>
      <c r="H399" s="31">
        <f>VLOOKUP($C399,'Four Factors - Home'!$B:$O,7,FALSE)/100</f>
        <v>0.504</v>
      </c>
      <c r="I399" s="31">
        <f>VLOOKUP($C399,'Four Factors - Home'!$B:$O,8,FALSE)</f>
        <v>0.26200000000000001</v>
      </c>
      <c r="J399" s="31">
        <f>VLOOKUP($C399,'Four Factors - Home'!$B:$O,9,FALSE)/100</f>
        <v>0.121</v>
      </c>
      <c r="K399" s="31">
        <f>VLOOKUP($C399,'Four Factors - Home'!$B:$O,10,FALSE)/100</f>
        <v>0.184</v>
      </c>
      <c r="L399" s="31">
        <f>VLOOKUP($C399,'Four Factors - Home'!$B:$O,11,FALSE)/100</f>
        <v>0.50900000000000001</v>
      </c>
      <c r="M399" s="31">
        <f>VLOOKUP($C399,'Four Factors - Home'!$B:$O,12,FALSE)</f>
        <v>0.24199999999999999</v>
      </c>
      <c r="N399" s="31">
        <f>VLOOKUP($C399,'Four Factors - Home'!$B:$O,13,FALSE)/100</f>
        <v>0.13400000000000001</v>
      </c>
      <c r="O399" s="31">
        <f>VLOOKUP($C399,'Four Factors - Home'!$B:$O,14,FALSE)/100</f>
        <v>0.222</v>
      </c>
      <c r="P399" s="17">
        <f>VLOOKUP($C399,'Advanced - Home'!B:T,18,FALSE)</f>
        <v>101.07</v>
      </c>
      <c r="Q399" s="17">
        <f>(P399+'Advanced - Home'!$S$33)/2</f>
        <v>99.96191294387171</v>
      </c>
      <c r="R399" s="31">
        <f t="shared" ref="R399" si="3707">AVERAGE(H399,L398)</f>
        <v>0.52750000000000008</v>
      </c>
      <c r="S399" s="31">
        <f t="shared" ref="S399" si="3708">AVERAGE(I399,M398)</f>
        <v>0.27949999999999997</v>
      </c>
      <c r="T399" s="31">
        <f t="shared" ref="T399" si="3709">AVERAGE(J399,N398)</f>
        <v>0.14050000000000001</v>
      </c>
      <c r="U399" s="31">
        <f t="shared" ref="U399" si="3710">AVERAGE(K399,O398)</f>
        <v>0.20450000000000002</v>
      </c>
      <c r="V399" s="17">
        <f>Q399*Q398/'Advanced - Road'!$S$33</f>
        <v>97.388293196218186</v>
      </c>
      <c r="W399" s="17">
        <f t="shared" ref="W399" si="3711">W398</f>
        <v>97.391594039452414</v>
      </c>
      <c r="X399" s="17">
        <f t="shared" si="3218"/>
        <v>0</v>
      </c>
      <c r="Y399" s="19">
        <f>ROUND(Regression!$B$17+Regression!$B$18*Games!R399+Regression!$B$19*Games!T399+Regression!$B$20*Games!U399+Regression!$B$21*Games!S399+Regression!$B$22*Games!W399,0)</f>
        <v>107</v>
      </c>
      <c r="Z399" s="19">
        <f t="shared" ref="Z399" si="3712">-Z398</f>
        <v>-4</v>
      </c>
      <c r="AA399" s="19">
        <f t="shared" ref="AA399" si="3713">AA398</f>
        <v>210</v>
      </c>
      <c r="AB399" s="4"/>
      <c r="AC399" s="4"/>
      <c r="AD399" s="4">
        <f t="shared" si="3223"/>
        <v>107</v>
      </c>
    </row>
    <row r="400" spans="1:30" x14ac:dyDescent="0.3">
      <c r="A400" s="11" t="s">
        <v>133</v>
      </c>
      <c r="B400" s="10" t="s">
        <v>61</v>
      </c>
      <c r="C400" s="11" t="str">
        <f>VLOOKUP(B400,'Team Lookup'!A:B,2,FALSE)</f>
        <v>Dallas Mavericks</v>
      </c>
      <c r="D400" s="12"/>
      <c r="E400" s="12"/>
      <c r="F400" s="13" t="str">
        <f>B401</f>
        <v>NYK</v>
      </c>
      <c r="G400" s="11" t="str">
        <f t="shared" ref="G400" si="3714">C401</f>
        <v>New York Knicks</v>
      </c>
      <c r="H400" s="32">
        <f>VLOOKUP($C400,'Four Factors - Road'!$B:$O,7,FALSE)/100</f>
        <v>0.5</v>
      </c>
      <c r="I400" s="32">
        <f>VLOOKUP($C400,'Four Factors - Road'!$B:$O,8,FALSE)</f>
        <v>0.19400000000000001</v>
      </c>
      <c r="J400" s="32">
        <f>VLOOKUP($C400,'Four Factors - Road'!$B:$O,9,FALSE)/100</f>
        <v>0.122</v>
      </c>
      <c r="K400" s="32">
        <f>VLOOKUP($C400,'Four Factors - Road'!$B:$O,10,FALSE)/100</f>
        <v>0.17600000000000002</v>
      </c>
      <c r="L400" s="32">
        <f>VLOOKUP($C400,'Four Factors - Road'!$B:$O,11,FALSE)/100</f>
        <v>0.55100000000000005</v>
      </c>
      <c r="M400" s="32">
        <f>VLOOKUP($C400,'Four Factors - Road'!$B:$O,12,FALSE)</f>
        <v>0.29699999999999999</v>
      </c>
      <c r="N400" s="32">
        <f>VLOOKUP($C400,'Four Factors - Road'!$B:$O,13,FALSE)/100</f>
        <v>0.16</v>
      </c>
      <c r="O400" s="32">
        <f>VLOOKUP($C400,'Four Factors - Road'!$B:$O,14,FALSE)/100</f>
        <v>0.22500000000000001</v>
      </c>
      <c r="P400" s="21">
        <f>VLOOKUP($C400,'Advanced - Road'!B:T,18,FALSE)</f>
        <v>93.77</v>
      </c>
      <c r="Q400" s="21">
        <f>(P400+'Advanced - Road'!$S$33)/2</f>
        <v>96.315263459335625</v>
      </c>
      <c r="R400" s="32">
        <f t="shared" ref="R400" si="3715">AVERAGE(H400,L401)</f>
        <v>0.50449999999999995</v>
      </c>
      <c r="S400" s="32">
        <f t="shared" ref="S400" si="3716">AVERAGE(I400,M401)</f>
        <v>0.22800000000000001</v>
      </c>
      <c r="T400" s="32">
        <f t="shared" ref="T400" si="3717">AVERAGE(J400,N401)</f>
        <v>0.126</v>
      </c>
      <c r="U400" s="32">
        <f t="shared" ref="U400" si="3718">AVERAGE(K400,O401)</f>
        <v>0.22300000000000003</v>
      </c>
      <c r="V400" s="21">
        <f>Q400*Q401/'Advanced - Home'!$S$33</f>
        <v>96.118535632059249</v>
      </c>
      <c r="W400" s="21">
        <f t="shared" ref="W400" si="3719">AVERAGE(V400:V401)</f>
        <v>96.115278046346901</v>
      </c>
      <c r="X400" s="21">
        <f t="shared" si="3218"/>
        <v>0</v>
      </c>
      <c r="Y400" s="23">
        <f>ROUND(Regression!$B$17+Regression!$B$18*Games!R400+Regression!$B$19*Games!T400+Regression!$B$20*Games!U400+Regression!$B$21*Games!S400+Regression!$B$22*Games!W400,0)</f>
        <v>104</v>
      </c>
      <c r="Z400" s="23">
        <f t="shared" ref="Z400" si="3720">Y401-Y400</f>
        <v>3</v>
      </c>
      <c r="AA400" s="23">
        <f t="shared" ref="AA400" si="3721">Y400+Y401</f>
        <v>211</v>
      </c>
      <c r="AB400" s="22">
        <f t="shared" ref="AB400" si="3722">D400-Z400</f>
        <v>-3</v>
      </c>
      <c r="AC400" s="22">
        <f t="shared" ref="AC400" si="3723">AA400-E400</f>
        <v>211</v>
      </c>
      <c r="AD400" s="22">
        <f t="shared" si="3223"/>
        <v>104</v>
      </c>
    </row>
    <row r="401" spans="1:30" x14ac:dyDescent="0.3">
      <c r="A401" s="11" t="s">
        <v>134</v>
      </c>
      <c r="B401" s="14" t="s">
        <v>72</v>
      </c>
      <c r="C401" s="11" t="str">
        <f>VLOOKUP(B401,'Team Lookup'!A:B,2,FALSE)</f>
        <v>New York Knicks</v>
      </c>
      <c r="D401" s="15">
        <f t="shared" ref="D401" si="3724">D400*-1</f>
        <v>0</v>
      </c>
      <c r="E401" s="15">
        <f t="shared" ref="E401" si="3725">E400</f>
        <v>0</v>
      </c>
      <c r="F401" s="11" t="str">
        <f>B400</f>
        <v>DAL</v>
      </c>
      <c r="G401" s="11" t="str">
        <f t="shared" ref="G401" si="3726">C400</f>
        <v>Dallas Mavericks</v>
      </c>
      <c r="H401" s="32">
        <f>VLOOKUP($C401,'Four Factors - Home'!$B:$O,7,FALSE)/100</f>
        <v>0.52</v>
      </c>
      <c r="I401" s="32">
        <f>VLOOKUP($C401,'Four Factors - Home'!$B:$O,8,FALSE)</f>
        <v>0.22700000000000001</v>
      </c>
      <c r="J401" s="32">
        <f>VLOOKUP($C401,'Four Factors - Home'!$B:$O,9,FALSE)/100</f>
        <v>0.14300000000000002</v>
      </c>
      <c r="K401" s="32">
        <f>VLOOKUP($C401,'Four Factors - Home'!$B:$O,10,FALSE)/100</f>
        <v>0.27399999999999997</v>
      </c>
      <c r="L401" s="32">
        <f>VLOOKUP($C401,'Four Factors - Home'!$B:$O,11,FALSE)/100</f>
        <v>0.50900000000000001</v>
      </c>
      <c r="M401" s="32">
        <f>VLOOKUP($C401,'Four Factors - Home'!$B:$O,12,FALSE)</f>
        <v>0.26200000000000001</v>
      </c>
      <c r="N401" s="32">
        <f>VLOOKUP($C401,'Four Factors - Home'!$B:$O,13,FALSE)/100</f>
        <v>0.13</v>
      </c>
      <c r="O401" s="32">
        <f>VLOOKUP($C401,'Four Factors - Home'!$B:$O,14,FALSE)/100</f>
        <v>0.27</v>
      </c>
      <c r="P401" s="21">
        <f>VLOOKUP($C401,'Advanced - Home'!B:T,18,FALSE)</f>
        <v>98.45</v>
      </c>
      <c r="Q401" s="21">
        <f>(P401+'Advanced - Home'!$S$33)/2</f>
        <v>98.651912943871707</v>
      </c>
      <c r="R401" s="32">
        <f t="shared" ref="R401" si="3727">AVERAGE(H401,L400)</f>
        <v>0.53550000000000009</v>
      </c>
      <c r="S401" s="32">
        <f t="shared" ref="S401" si="3728">AVERAGE(I401,M400)</f>
        <v>0.26200000000000001</v>
      </c>
      <c r="T401" s="32">
        <f t="shared" ref="T401" si="3729">AVERAGE(J401,N400)</f>
        <v>0.15150000000000002</v>
      </c>
      <c r="U401" s="32">
        <f t="shared" ref="U401" si="3730">AVERAGE(K401,O400)</f>
        <v>0.2495</v>
      </c>
      <c r="V401" s="21">
        <f>Q401*Q400/'Advanced - Road'!$S$33</f>
        <v>96.112020460634568</v>
      </c>
      <c r="W401" s="21">
        <f t="shared" ref="W401" si="3731">W400</f>
        <v>96.115278046346901</v>
      </c>
      <c r="X401" s="21">
        <f t="shared" si="3218"/>
        <v>0</v>
      </c>
      <c r="Y401" s="23">
        <f>ROUND(Regression!$B$17+Regression!$B$18*Games!R401+Regression!$B$19*Games!T401+Regression!$B$20*Games!U401+Regression!$B$21*Games!S401+Regression!$B$22*Games!W401,0)</f>
        <v>107</v>
      </c>
      <c r="Z401" s="23">
        <f t="shared" ref="Z401" si="3732">-Z400</f>
        <v>-3</v>
      </c>
      <c r="AA401" s="23">
        <f t="shared" ref="AA401" si="3733">AA400</f>
        <v>211</v>
      </c>
      <c r="AB401" s="22"/>
      <c r="AC401" s="22"/>
      <c r="AD401" s="22">
        <f t="shared" si="3223"/>
        <v>107</v>
      </c>
    </row>
    <row r="402" spans="1:30" x14ac:dyDescent="0.3">
      <c r="A402" t="s">
        <v>133</v>
      </c>
      <c r="B402" s="8" t="s">
        <v>61</v>
      </c>
      <c r="C402" t="str">
        <f>VLOOKUP(B402,'Team Lookup'!A:B,2,FALSE)</f>
        <v>Dallas Mavericks</v>
      </c>
      <c r="D402" s="6"/>
      <c r="E402" s="6"/>
      <c r="F402" s="7" t="str">
        <f>B403</f>
        <v>OKC</v>
      </c>
      <c r="G402" t="str">
        <f t="shared" ref="G402" si="3734">C403</f>
        <v>Oklahoma City Thunder</v>
      </c>
      <c r="H402" s="31">
        <f>VLOOKUP($C402,'Four Factors - Road'!$B:$O,7,FALSE)/100</f>
        <v>0.5</v>
      </c>
      <c r="I402" s="31">
        <f>VLOOKUP($C402,'Four Factors - Road'!$B:$O,8,FALSE)</f>
        <v>0.19400000000000001</v>
      </c>
      <c r="J402" s="31">
        <f>VLOOKUP($C402,'Four Factors - Road'!$B:$O,9,FALSE)/100</f>
        <v>0.122</v>
      </c>
      <c r="K402" s="31">
        <f>VLOOKUP($C402,'Four Factors - Road'!$B:$O,10,FALSE)/100</f>
        <v>0.17600000000000002</v>
      </c>
      <c r="L402" s="31">
        <f>VLOOKUP($C402,'Four Factors - Road'!$B:$O,11,FALSE)/100</f>
        <v>0.55100000000000005</v>
      </c>
      <c r="M402" s="31">
        <f>VLOOKUP($C402,'Four Factors - Road'!$B:$O,12,FALSE)</f>
        <v>0.29699999999999999</v>
      </c>
      <c r="N402" s="31">
        <f>VLOOKUP($C402,'Four Factors - Road'!$B:$O,13,FALSE)/100</f>
        <v>0.16</v>
      </c>
      <c r="O402" s="31">
        <f>VLOOKUP($C402,'Four Factors - Road'!$B:$O,14,FALSE)/100</f>
        <v>0.22500000000000001</v>
      </c>
      <c r="P402" s="17">
        <f>VLOOKUP($C402,'Advanced - Road'!B:T,18,FALSE)</f>
        <v>93.77</v>
      </c>
      <c r="Q402" s="17">
        <f>(P402+'Advanced - Road'!$S$33)/2</f>
        <v>96.315263459335625</v>
      </c>
      <c r="R402" s="31">
        <f t="shared" ref="R402" si="3735">AVERAGE(H402,L403)</f>
        <v>0.498</v>
      </c>
      <c r="S402" s="31">
        <f t="shared" ref="S402" si="3736">AVERAGE(I402,M403)</f>
        <v>0.22950000000000001</v>
      </c>
      <c r="T402" s="31">
        <f t="shared" ref="T402" si="3737">AVERAGE(J402,N403)</f>
        <v>0.1295</v>
      </c>
      <c r="U402" s="31">
        <f t="shared" ref="U402" si="3738">AVERAGE(K402,O403)</f>
        <v>0.2</v>
      </c>
      <c r="V402" s="17">
        <f>Q402*Q403/'Advanced - Home'!$S$33</f>
        <v>97.360793681333988</v>
      </c>
      <c r="W402" s="17">
        <f t="shared" ref="W402" si="3739">AVERAGE(V402:V403)</f>
        <v>97.357493993835078</v>
      </c>
      <c r="X402" s="17">
        <f t="shared" si="3218"/>
        <v>0</v>
      </c>
      <c r="Y402" s="19">
        <f>ROUND(Regression!$B$17+Regression!$B$18*Games!R402+Regression!$B$19*Games!T402+Regression!$B$20*Games!U402+Regression!$B$21*Games!S402+Regression!$B$22*Games!W402,0)</f>
        <v>102</v>
      </c>
      <c r="Z402" s="19">
        <f t="shared" ref="Z402" si="3740">Y403-Y402</f>
        <v>7</v>
      </c>
      <c r="AA402" s="19">
        <f t="shared" ref="AA402" si="3741">Y402+Y403</f>
        <v>211</v>
      </c>
      <c r="AB402" s="4">
        <f t="shared" ref="AB402" si="3742">D402-Z402</f>
        <v>-7</v>
      </c>
      <c r="AC402" s="4">
        <f t="shared" ref="AC402" si="3743">AA402-E402</f>
        <v>211</v>
      </c>
      <c r="AD402" s="4">
        <f t="shared" si="3223"/>
        <v>102</v>
      </c>
    </row>
    <row r="403" spans="1:30" x14ac:dyDescent="0.3">
      <c r="A403" t="s">
        <v>134</v>
      </c>
      <c r="B403" s="8" t="s">
        <v>73</v>
      </c>
      <c r="C403" t="str">
        <f>VLOOKUP(B403,'Team Lookup'!A:B,2,FALSE)</f>
        <v>Oklahoma City Thunder</v>
      </c>
      <c r="D403" s="9">
        <f t="shared" ref="D403" si="3744">D402*-1</f>
        <v>0</v>
      </c>
      <c r="E403" s="9">
        <f t="shared" ref="E403" si="3745">E402</f>
        <v>0</v>
      </c>
      <c r="F403" t="str">
        <f>B402</f>
        <v>DAL</v>
      </c>
      <c r="G403" t="str">
        <f t="shared" ref="G403" si="3746">C402</f>
        <v>Dallas Mavericks</v>
      </c>
      <c r="H403" s="31">
        <f>VLOOKUP($C403,'Four Factors - Home'!$B:$O,7,FALSE)/100</f>
        <v>0.51700000000000002</v>
      </c>
      <c r="I403" s="31">
        <f>VLOOKUP($C403,'Four Factors - Home'!$B:$O,8,FALSE)</f>
        <v>0.29799999999999999</v>
      </c>
      <c r="J403" s="31">
        <f>VLOOKUP($C403,'Four Factors - Home'!$B:$O,9,FALSE)/100</f>
        <v>0.14800000000000002</v>
      </c>
      <c r="K403" s="31">
        <f>VLOOKUP($C403,'Four Factors - Home'!$B:$O,10,FALSE)/100</f>
        <v>0.26600000000000001</v>
      </c>
      <c r="L403" s="31">
        <f>VLOOKUP($C403,'Four Factors - Home'!$B:$O,11,FALSE)/100</f>
        <v>0.496</v>
      </c>
      <c r="M403" s="31">
        <f>VLOOKUP($C403,'Four Factors - Home'!$B:$O,12,FALSE)</f>
        <v>0.26500000000000001</v>
      </c>
      <c r="N403" s="31">
        <f>VLOOKUP($C403,'Four Factors - Home'!$B:$O,13,FALSE)/100</f>
        <v>0.13699999999999998</v>
      </c>
      <c r="O403" s="31">
        <f>VLOOKUP($C403,'Four Factors - Home'!$B:$O,14,FALSE)/100</f>
        <v>0.22399999999999998</v>
      </c>
      <c r="P403" s="17">
        <f>VLOOKUP($C403,'Advanced - Home'!B:T,18,FALSE)</f>
        <v>101</v>
      </c>
      <c r="Q403" s="17">
        <f>(P403+'Advanced - Home'!$S$33)/2</f>
        <v>99.926912943871713</v>
      </c>
      <c r="R403" s="31">
        <f t="shared" ref="R403" si="3747">AVERAGE(H403,L402)</f>
        <v>0.53400000000000003</v>
      </c>
      <c r="S403" s="31">
        <f t="shared" ref="S403" si="3748">AVERAGE(I403,M402)</f>
        <v>0.29749999999999999</v>
      </c>
      <c r="T403" s="31">
        <f t="shared" ref="T403" si="3749">AVERAGE(J403,N402)</f>
        <v>0.15400000000000003</v>
      </c>
      <c r="U403" s="31">
        <f t="shared" ref="U403" si="3750">AVERAGE(K403,O402)</f>
        <v>0.2455</v>
      </c>
      <c r="V403" s="17">
        <f>Q403*Q402/'Advanced - Road'!$S$33</f>
        <v>97.354194306336169</v>
      </c>
      <c r="W403" s="17">
        <f t="shared" ref="W403" si="3751">W402</f>
        <v>97.357493993835078</v>
      </c>
      <c r="X403" s="17">
        <f t="shared" si="3218"/>
        <v>0</v>
      </c>
      <c r="Y403" s="19">
        <f>ROUND(Regression!$B$17+Regression!$B$18*Games!R403+Regression!$B$19*Games!T403+Regression!$B$20*Games!U403+Regression!$B$21*Games!S403+Regression!$B$22*Games!W403,0)</f>
        <v>109</v>
      </c>
      <c r="Z403" s="19">
        <f t="shared" ref="Z403" si="3752">-Z402</f>
        <v>-7</v>
      </c>
      <c r="AA403" s="19">
        <f t="shared" ref="AA403" si="3753">AA402</f>
        <v>211</v>
      </c>
      <c r="AB403" s="4"/>
      <c r="AC403" s="4"/>
      <c r="AD403" s="4">
        <f t="shared" si="3223"/>
        <v>109</v>
      </c>
    </row>
    <row r="404" spans="1:30" x14ac:dyDescent="0.3">
      <c r="A404" s="11" t="s">
        <v>133</v>
      </c>
      <c r="B404" s="14" t="s">
        <v>61</v>
      </c>
      <c r="C404" s="11" t="str">
        <f>VLOOKUP(B404,'Team Lookup'!A:B,2,FALSE)</f>
        <v>Dallas Mavericks</v>
      </c>
      <c r="D404" s="12"/>
      <c r="E404" s="12"/>
      <c r="F404" s="13" t="str">
        <f>B405</f>
        <v>ORL</v>
      </c>
      <c r="G404" s="11" t="str">
        <f t="shared" ref="G404" si="3754">C405</f>
        <v>Orlando Magic</v>
      </c>
      <c r="H404" s="32">
        <f>VLOOKUP($C404,'Four Factors - Road'!$B:$O,7,FALSE)/100</f>
        <v>0.5</v>
      </c>
      <c r="I404" s="32">
        <f>VLOOKUP($C404,'Four Factors - Road'!$B:$O,8,FALSE)</f>
        <v>0.19400000000000001</v>
      </c>
      <c r="J404" s="32">
        <f>VLOOKUP($C404,'Four Factors - Road'!$B:$O,9,FALSE)/100</f>
        <v>0.122</v>
      </c>
      <c r="K404" s="32">
        <f>VLOOKUP($C404,'Four Factors - Road'!$B:$O,10,FALSE)/100</f>
        <v>0.17600000000000002</v>
      </c>
      <c r="L404" s="32">
        <f>VLOOKUP($C404,'Four Factors - Road'!$B:$O,11,FALSE)/100</f>
        <v>0.55100000000000005</v>
      </c>
      <c r="M404" s="32">
        <f>VLOOKUP($C404,'Four Factors - Road'!$B:$O,12,FALSE)</f>
        <v>0.29699999999999999</v>
      </c>
      <c r="N404" s="32">
        <f>VLOOKUP($C404,'Four Factors - Road'!$B:$O,13,FALSE)/100</f>
        <v>0.16</v>
      </c>
      <c r="O404" s="32">
        <f>VLOOKUP($C404,'Four Factors - Road'!$B:$O,14,FALSE)/100</f>
        <v>0.22500000000000001</v>
      </c>
      <c r="P404" s="21">
        <f>VLOOKUP($C404,'Advanced - Road'!B:T,18,FALSE)</f>
        <v>93.77</v>
      </c>
      <c r="Q404" s="21">
        <f>(P404+'Advanced - Road'!$S$33)/2</f>
        <v>96.315263459335625</v>
      </c>
      <c r="R404" s="32">
        <f t="shared" ref="R404" si="3755">AVERAGE(H404,L405)</f>
        <v>0.50649999999999995</v>
      </c>
      <c r="S404" s="32">
        <f t="shared" ref="S404" si="3756">AVERAGE(I404,M405)</f>
        <v>0.23150000000000001</v>
      </c>
      <c r="T404" s="32">
        <f t="shared" ref="T404" si="3757">AVERAGE(J404,N405)</f>
        <v>0.13200000000000001</v>
      </c>
      <c r="U404" s="32">
        <f t="shared" ref="U404" si="3758">AVERAGE(K404,O405)</f>
        <v>0.20050000000000001</v>
      </c>
      <c r="V404" s="21">
        <f>Q404*Q405/'Advanced - Home'!$S$33</f>
        <v>95.680091614668157</v>
      </c>
      <c r="W404" s="21">
        <f t="shared" ref="W404" si="3759">AVERAGE(V404:V405)</f>
        <v>95.676848888409893</v>
      </c>
      <c r="X404" s="21">
        <f t="shared" si="3218"/>
        <v>0</v>
      </c>
      <c r="Y404" s="23">
        <f>ROUND(Regression!$B$17+Regression!$B$18*Games!R404+Regression!$B$19*Games!T404+Regression!$B$20*Games!U404+Regression!$B$21*Games!S404+Regression!$B$22*Games!W404,0)</f>
        <v>102</v>
      </c>
      <c r="Z404" s="23">
        <f t="shared" ref="Z404" si="3760">Y405-Y404</f>
        <v>2</v>
      </c>
      <c r="AA404" s="23">
        <f t="shared" ref="AA404" si="3761">Y404+Y405</f>
        <v>206</v>
      </c>
      <c r="AB404" s="22">
        <f t="shared" ref="AB404" si="3762">D404-Z404</f>
        <v>-2</v>
      </c>
      <c r="AC404" s="22">
        <f t="shared" ref="AC404" si="3763">AA404-E404</f>
        <v>206</v>
      </c>
      <c r="AD404" s="22">
        <f t="shared" si="3223"/>
        <v>102</v>
      </c>
    </row>
    <row r="405" spans="1:30" x14ac:dyDescent="0.3">
      <c r="A405" s="11" t="s">
        <v>134</v>
      </c>
      <c r="B405" s="14" t="s">
        <v>74</v>
      </c>
      <c r="C405" s="11" t="str">
        <f>VLOOKUP(B405,'Team Lookup'!A:B,2,FALSE)</f>
        <v>Orlando Magic</v>
      </c>
      <c r="D405" s="15">
        <f t="shared" ref="D405" si="3764">D404*-1</f>
        <v>0</v>
      </c>
      <c r="E405" s="15">
        <f t="shared" ref="E405" si="3765">E404</f>
        <v>0</v>
      </c>
      <c r="F405" s="11" t="str">
        <f>B404</f>
        <v>DAL</v>
      </c>
      <c r="G405" s="11" t="str">
        <f t="shared" ref="G405" si="3766">C404</f>
        <v>Dallas Mavericks</v>
      </c>
      <c r="H405" s="32">
        <f>VLOOKUP($C405,'Four Factors - Home'!$B:$O,7,FALSE)/100</f>
        <v>0.47799999999999998</v>
      </c>
      <c r="I405" s="32">
        <f>VLOOKUP($C405,'Four Factors - Home'!$B:$O,8,FALSE)</f>
        <v>0.26</v>
      </c>
      <c r="J405" s="32">
        <f>VLOOKUP($C405,'Four Factors - Home'!$B:$O,9,FALSE)/100</f>
        <v>0.13500000000000001</v>
      </c>
      <c r="K405" s="32">
        <f>VLOOKUP($C405,'Four Factors - Home'!$B:$O,10,FALSE)/100</f>
        <v>0.23</v>
      </c>
      <c r="L405" s="32">
        <f>VLOOKUP($C405,'Four Factors - Home'!$B:$O,11,FALSE)/100</f>
        <v>0.51300000000000001</v>
      </c>
      <c r="M405" s="32">
        <f>VLOOKUP($C405,'Four Factors - Home'!$B:$O,12,FALSE)</f>
        <v>0.26900000000000002</v>
      </c>
      <c r="N405" s="32">
        <f>VLOOKUP($C405,'Four Factors - Home'!$B:$O,13,FALSE)/100</f>
        <v>0.14199999999999999</v>
      </c>
      <c r="O405" s="32">
        <f>VLOOKUP($C405,'Four Factors - Home'!$B:$O,14,FALSE)/100</f>
        <v>0.22500000000000001</v>
      </c>
      <c r="P405" s="21">
        <f>VLOOKUP($C405,'Advanced - Home'!B:T,18,FALSE)</f>
        <v>97.55</v>
      </c>
      <c r="Q405" s="21">
        <f>(P405+'Advanced - Home'!$S$33)/2</f>
        <v>98.201912943871704</v>
      </c>
      <c r="R405" s="32">
        <f t="shared" ref="R405" si="3767">AVERAGE(H405,L404)</f>
        <v>0.51449999999999996</v>
      </c>
      <c r="S405" s="32">
        <f t="shared" ref="S405" si="3768">AVERAGE(I405,M404)</f>
        <v>0.27849999999999997</v>
      </c>
      <c r="T405" s="32">
        <f t="shared" ref="T405" si="3769">AVERAGE(J405,N404)</f>
        <v>0.14750000000000002</v>
      </c>
      <c r="U405" s="32">
        <f t="shared" ref="U405" si="3770">AVERAGE(K405,O404)</f>
        <v>0.22750000000000001</v>
      </c>
      <c r="V405" s="21">
        <f>Q405*Q404/'Advanced - Road'!$S$33</f>
        <v>95.673606162151643</v>
      </c>
      <c r="W405" s="21">
        <f t="shared" ref="W405" si="3771">W404</f>
        <v>95.676848888409893</v>
      </c>
      <c r="X405" s="21">
        <f t="shared" si="3218"/>
        <v>0</v>
      </c>
      <c r="Y405" s="23">
        <f>ROUND(Regression!$B$17+Regression!$B$18*Games!R405+Regression!$B$19*Games!T405+Regression!$B$20*Games!U405+Regression!$B$21*Games!S405+Regression!$B$22*Games!W405,0)</f>
        <v>104</v>
      </c>
      <c r="Z405" s="23">
        <f t="shared" ref="Z405" si="3772">-Z404</f>
        <v>-2</v>
      </c>
      <c r="AA405" s="23">
        <f t="shared" ref="AA405" si="3773">AA404</f>
        <v>206</v>
      </c>
      <c r="AB405" s="22"/>
      <c r="AC405" s="22"/>
      <c r="AD405" s="22">
        <f t="shared" si="3223"/>
        <v>104</v>
      </c>
    </row>
    <row r="406" spans="1:30" x14ac:dyDescent="0.3">
      <c r="A406" t="s">
        <v>133</v>
      </c>
      <c r="B406" s="8" t="s">
        <v>61</v>
      </c>
      <c r="C406" t="str">
        <f>VLOOKUP(B406,'Team Lookup'!A:B,2,FALSE)</f>
        <v>Dallas Mavericks</v>
      </c>
      <c r="D406" s="6"/>
      <c r="E406" s="6"/>
      <c r="F406" s="7" t="str">
        <f>B407</f>
        <v>PHI</v>
      </c>
      <c r="G406" t="str">
        <f t="shared" ref="G406" si="3774">C407</f>
        <v>Philadelphia 76ers</v>
      </c>
      <c r="H406" s="31">
        <f>VLOOKUP($C406,'Four Factors - Road'!$B:$O,7,FALSE)/100</f>
        <v>0.5</v>
      </c>
      <c r="I406" s="31">
        <f>VLOOKUP($C406,'Four Factors - Road'!$B:$O,8,FALSE)</f>
        <v>0.19400000000000001</v>
      </c>
      <c r="J406" s="31">
        <f>VLOOKUP($C406,'Four Factors - Road'!$B:$O,9,FALSE)/100</f>
        <v>0.122</v>
      </c>
      <c r="K406" s="31">
        <f>VLOOKUP($C406,'Four Factors - Road'!$B:$O,10,FALSE)/100</f>
        <v>0.17600000000000002</v>
      </c>
      <c r="L406" s="31">
        <f>VLOOKUP($C406,'Four Factors - Road'!$B:$O,11,FALSE)/100</f>
        <v>0.55100000000000005</v>
      </c>
      <c r="M406" s="31">
        <f>VLOOKUP($C406,'Four Factors - Road'!$B:$O,12,FALSE)</f>
        <v>0.29699999999999999</v>
      </c>
      <c r="N406" s="31">
        <f>VLOOKUP($C406,'Four Factors - Road'!$B:$O,13,FALSE)/100</f>
        <v>0.16</v>
      </c>
      <c r="O406" s="31">
        <f>VLOOKUP($C406,'Four Factors - Road'!$B:$O,14,FALSE)/100</f>
        <v>0.22500000000000001</v>
      </c>
      <c r="P406" s="17">
        <f>VLOOKUP($C406,'Advanced - Road'!B:T,18,FALSE)</f>
        <v>93.77</v>
      </c>
      <c r="Q406" s="17">
        <f>(P406+'Advanced - Road'!$S$33)/2</f>
        <v>96.315263459335625</v>
      </c>
      <c r="R406" s="31">
        <f t="shared" ref="R406" si="3775">AVERAGE(H406,L407)</f>
        <v>0.497</v>
      </c>
      <c r="S406" s="31">
        <f t="shared" ref="S406" si="3776">AVERAGE(I406,M407)</f>
        <v>0.253</v>
      </c>
      <c r="T406" s="31">
        <f t="shared" ref="T406" si="3777">AVERAGE(J406,N407)</f>
        <v>0.13400000000000001</v>
      </c>
      <c r="U406" s="31">
        <f t="shared" ref="U406" si="3778">AVERAGE(K406,O407)</f>
        <v>0.20550000000000002</v>
      </c>
      <c r="V406" s="17">
        <f>Q406*Q407/'Advanced - Home'!$S$33</f>
        <v>97.083112470319634</v>
      </c>
      <c r="W406" s="17">
        <f t="shared" ref="W406" si="3779">AVERAGE(V406:V407)</f>
        <v>97.079822193808312</v>
      </c>
      <c r="X406" s="17">
        <f t="shared" si="3218"/>
        <v>0</v>
      </c>
      <c r="Y406" s="19">
        <f>ROUND(Regression!$B$17+Regression!$B$18*Games!R406+Regression!$B$19*Games!T406+Regression!$B$20*Games!U406+Regression!$B$21*Games!S406+Regression!$B$22*Games!W406,0)</f>
        <v>102</v>
      </c>
      <c r="Z406" s="19">
        <f t="shared" ref="Z406" si="3780">Y407-Y406</f>
        <v>3</v>
      </c>
      <c r="AA406" s="19">
        <f t="shared" ref="AA406" si="3781">Y406+Y407</f>
        <v>207</v>
      </c>
      <c r="AB406" s="4">
        <f t="shared" ref="AB406" si="3782">D406-Z406</f>
        <v>-3</v>
      </c>
      <c r="AC406" s="4">
        <f t="shared" ref="AC406" si="3783">AA406-E406</f>
        <v>207</v>
      </c>
      <c r="AD406" s="4">
        <f t="shared" si="3223"/>
        <v>102</v>
      </c>
    </row>
    <row r="407" spans="1:30" x14ac:dyDescent="0.3">
      <c r="A407" t="s">
        <v>134</v>
      </c>
      <c r="B407" s="8" t="s">
        <v>75</v>
      </c>
      <c r="C407" t="str">
        <f>VLOOKUP(B407,'Team Lookup'!A:B,2,FALSE)</f>
        <v>Philadelphia 76ers</v>
      </c>
      <c r="D407" s="9">
        <f t="shared" ref="D407" si="3784">D406*-1</f>
        <v>0</v>
      </c>
      <c r="E407" s="9">
        <f t="shared" ref="E407" si="3785">E406</f>
        <v>0</v>
      </c>
      <c r="F407" t="str">
        <f>B406</f>
        <v>DAL</v>
      </c>
      <c r="G407" t="str">
        <f t="shared" ref="G407" si="3786">C406</f>
        <v>Dallas Mavericks</v>
      </c>
      <c r="H407" s="31">
        <f>VLOOKUP($C407,'Four Factors - Home'!$B:$O,7,FALSE)/100</f>
        <v>0.504</v>
      </c>
      <c r="I407" s="31">
        <f>VLOOKUP($C407,'Four Factors - Home'!$B:$O,8,FALSE)</f>
        <v>0.27</v>
      </c>
      <c r="J407" s="31">
        <f>VLOOKUP($C407,'Four Factors - Home'!$B:$O,9,FALSE)/100</f>
        <v>0.16300000000000001</v>
      </c>
      <c r="K407" s="31">
        <f>VLOOKUP($C407,'Four Factors - Home'!$B:$O,10,FALSE)/100</f>
        <v>0.21199999999999999</v>
      </c>
      <c r="L407" s="31">
        <f>VLOOKUP($C407,'Four Factors - Home'!$B:$O,11,FALSE)/100</f>
        <v>0.49399999999999999</v>
      </c>
      <c r="M407" s="31">
        <f>VLOOKUP($C407,'Four Factors - Home'!$B:$O,12,FALSE)</f>
        <v>0.312</v>
      </c>
      <c r="N407" s="31">
        <f>VLOOKUP($C407,'Four Factors - Home'!$B:$O,13,FALSE)/100</f>
        <v>0.14599999999999999</v>
      </c>
      <c r="O407" s="31">
        <f>VLOOKUP($C407,'Four Factors - Home'!$B:$O,14,FALSE)/100</f>
        <v>0.23499999999999999</v>
      </c>
      <c r="P407" s="17">
        <f>VLOOKUP($C407,'Advanced - Home'!B:T,18,FALSE)</f>
        <v>100.43</v>
      </c>
      <c r="Q407" s="17">
        <f>(P407+'Advanced - Home'!$S$33)/2</f>
        <v>99.641912943871716</v>
      </c>
      <c r="R407" s="31">
        <f t="shared" ref="R407" si="3787">AVERAGE(H407,L406)</f>
        <v>0.52750000000000008</v>
      </c>
      <c r="S407" s="31">
        <f t="shared" ref="S407" si="3788">AVERAGE(I407,M406)</f>
        <v>0.28349999999999997</v>
      </c>
      <c r="T407" s="31">
        <f t="shared" ref="T407" si="3789">AVERAGE(J407,N406)</f>
        <v>0.1615</v>
      </c>
      <c r="U407" s="31">
        <f t="shared" ref="U407" si="3790">AVERAGE(K407,O406)</f>
        <v>0.2185</v>
      </c>
      <c r="V407" s="17">
        <f>Q407*Q406/'Advanced - Road'!$S$33</f>
        <v>97.07653191729699</v>
      </c>
      <c r="W407" s="17">
        <f t="shared" ref="W407" si="3791">W406</f>
        <v>97.079822193808312</v>
      </c>
      <c r="X407" s="17">
        <f t="shared" si="3218"/>
        <v>0</v>
      </c>
      <c r="Y407" s="19">
        <f>ROUND(Regression!$B$17+Regression!$B$18*Games!R407+Regression!$B$19*Games!T407+Regression!$B$20*Games!U407+Regression!$B$21*Games!S407+Regression!$B$22*Games!W407,0)</f>
        <v>105</v>
      </c>
      <c r="Z407" s="19">
        <f t="shared" ref="Z407" si="3792">-Z406</f>
        <v>-3</v>
      </c>
      <c r="AA407" s="19">
        <f t="shared" ref="AA407" si="3793">AA406</f>
        <v>207</v>
      </c>
      <c r="AB407" s="4"/>
      <c r="AC407" s="4"/>
      <c r="AD407" s="4">
        <f t="shared" si="3223"/>
        <v>105</v>
      </c>
    </row>
    <row r="408" spans="1:30" x14ac:dyDescent="0.3">
      <c r="A408" s="11" t="s">
        <v>133</v>
      </c>
      <c r="B408" s="14" t="s">
        <v>61</v>
      </c>
      <c r="C408" s="11" t="str">
        <f>VLOOKUP(B408,'Team Lookup'!A:B,2,FALSE)</f>
        <v>Dallas Mavericks</v>
      </c>
      <c r="D408" s="12"/>
      <c r="E408" s="12"/>
      <c r="F408" s="13" t="str">
        <f>B409</f>
        <v>PHO</v>
      </c>
      <c r="G408" s="11" t="str">
        <f t="shared" ref="G408" si="3794">C409</f>
        <v>Phoenix Suns</v>
      </c>
      <c r="H408" s="32">
        <f>VLOOKUP($C408,'Four Factors - Road'!$B:$O,7,FALSE)/100</f>
        <v>0.5</v>
      </c>
      <c r="I408" s="32">
        <f>VLOOKUP($C408,'Four Factors - Road'!$B:$O,8,FALSE)</f>
        <v>0.19400000000000001</v>
      </c>
      <c r="J408" s="32">
        <f>VLOOKUP($C408,'Four Factors - Road'!$B:$O,9,FALSE)/100</f>
        <v>0.122</v>
      </c>
      <c r="K408" s="32">
        <f>VLOOKUP($C408,'Four Factors - Road'!$B:$O,10,FALSE)/100</f>
        <v>0.17600000000000002</v>
      </c>
      <c r="L408" s="32">
        <f>VLOOKUP($C408,'Four Factors - Road'!$B:$O,11,FALSE)/100</f>
        <v>0.55100000000000005</v>
      </c>
      <c r="M408" s="32">
        <f>VLOOKUP($C408,'Four Factors - Road'!$B:$O,12,FALSE)</f>
        <v>0.29699999999999999</v>
      </c>
      <c r="N408" s="32">
        <f>VLOOKUP($C408,'Four Factors - Road'!$B:$O,13,FALSE)/100</f>
        <v>0.16</v>
      </c>
      <c r="O408" s="32">
        <f>VLOOKUP($C408,'Four Factors - Road'!$B:$O,14,FALSE)/100</f>
        <v>0.22500000000000001</v>
      </c>
      <c r="P408" s="21">
        <f>VLOOKUP($C408,'Advanced - Road'!B:T,18,FALSE)</f>
        <v>93.77</v>
      </c>
      <c r="Q408" s="21">
        <f>(P408+'Advanced - Road'!$S$33)/2</f>
        <v>96.315263459335625</v>
      </c>
      <c r="R408" s="32">
        <f t="shared" ref="R408" si="3795">AVERAGE(H408,L409)</f>
        <v>0.51</v>
      </c>
      <c r="S408" s="32">
        <f t="shared" ref="S408" si="3796">AVERAGE(I408,M409)</f>
        <v>0.26150000000000001</v>
      </c>
      <c r="T408" s="32">
        <f t="shared" ref="T408" si="3797">AVERAGE(J408,N409)</f>
        <v>0.13400000000000001</v>
      </c>
      <c r="U408" s="32">
        <f t="shared" ref="U408" si="3798">AVERAGE(K408,O409)</f>
        <v>0.19900000000000001</v>
      </c>
      <c r="V408" s="21">
        <f>Q408*Q409/'Advanced - Home'!$S$33</f>
        <v>97.614116891382167</v>
      </c>
      <c r="W408" s="21">
        <f t="shared" ref="W408" si="3799">AVERAGE(V408:V409)</f>
        <v>97.61080861842089</v>
      </c>
      <c r="X408" s="21">
        <f t="shared" si="3218"/>
        <v>0</v>
      </c>
      <c r="Y408" s="23">
        <f>ROUND(Regression!$B$17+Regression!$B$18*Games!R408+Regression!$B$19*Games!T408+Regression!$B$20*Games!U408+Regression!$B$21*Games!S408+Regression!$B$22*Games!W408,0)</f>
        <v>105</v>
      </c>
      <c r="Z408" s="23">
        <f t="shared" ref="Z408" si="3800">Y409-Y408</f>
        <v>3</v>
      </c>
      <c r="AA408" s="23">
        <f t="shared" ref="AA408" si="3801">Y408+Y409</f>
        <v>213</v>
      </c>
      <c r="AB408" s="22">
        <f t="shared" ref="AB408" si="3802">D408-Z408</f>
        <v>-3</v>
      </c>
      <c r="AC408" s="22">
        <f t="shared" ref="AC408" si="3803">AA408-E408</f>
        <v>213</v>
      </c>
      <c r="AD408" s="22">
        <f t="shared" si="3223"/>
        <v>105</v>
      </c>
    </row>
    <row r="409" spans="1:30" x14ac:dyDescent="0.3">
      <c r="A409" s="11" t="s">
        <v>134</v>
      </c>
      <c r="B409" s="14" t="s">
        <v>76</v>
      </c>
      <c r="C409" s="11" t="str">
        <f>VLOOKUP(B409,'Team Lookup'!A:B,2,FALSE)</f>
        <v>Phoenix Suns</v>
      </c>
      <c r="D409" s="15">
        <f t="shared" ref="D409" si="3804">D408*-1</f>
        <v>0</v>
      </c>
      <c r="E409" s="15">
        <f t="shared" ref="E409" si="3805">E408</f>
        <v>0</v>
      </c>
      <c r="F409" s="11" t="str">
        <f>B408</f>
        <v>DAL</v>
      </c>
      <c r="G409" s="11" t="str">
        <f t="shared" ref="G409" si="3806">C408</f>
        <v>Dallas Mavericks</v>
      </c>
      <c r="H409" s="32">
        <f>VLOOKUP($C409,'Four Factors - Home'!$B:$O,7,FALSE)/100</f>
        <v>0.496</v>
      </c>
      <c r="I409" s="32">
        <f>VLOOKUP($C409,'Four Factors - Home'!$B:$O,8,FALSE)</f>
        <v>0.30099999999999999</v>
      </c>
      <c r="J409" s="32">
        <f>VLOOKUP($C409,'Four Factors - Home'!$B:$O,9,FALSE)/100</f>
        <v>0.152</v>
      </c>
      <c r="K409" s="32">
        <f>VLOOKUP($C409,'Four Factors - Home'!$B:$O,10,FALSE)/100</f>
        <v>0.27500000000000002</v>
      </c>
      <c r="L409" s="32">
        <f>VLOOKUP($C409,'Four Factors - Home'!$B:$O,11,FALSE)/100</f>
        <v>0.52</v>
      </c>
      <c r="M409" s="32">
        <f>VLOOKUP($C409,'Four Factors - Home'!$B:$O,12,FALSE)</f>
        <v>0.32900000000000001</v>
      </c>
      <c r="N409" s="32">
        <f>VLOOKUP($C409,'Four Factors - Home'!$B:$O,13,FALSE)/100</f>
        <v>0.14599999999999999</v>
      </c>
      <c r="O409" s="32">
        <f>VLOOKUP($C409,'Four Factors - Home'!$B:$O,14,FALSE)/100</f>
        <v>0.222</v>
      </c>
      <c r="P409" s="21">
        <f>VLOOKUP($C409,'Advanced - Home'!B:T,18,FALSE)</f>
        <v>101.52</v>
      </c>
      <c r="Q409" s="21">
        <f>(P409+'Advanced - Home'!$S$33)/2</f>
        <v>100.1869129438717</v>
      </c>
      <c r="R409" s="32">
        <f t="shared" ref="R409" si="3807">AVERAGE(H409,L408)</f>
        <v>0.52350000000000008</v>
      </c>
      <c r="S409" s="32">
        <f t="shared" ref="S409" si="3808">AVERAGE(I409,M408)</f>
        <v>0.29899999999999999</v>
      </c>
      <c r="T409" s="32">
        <f t="shared" ref="T409" si="3809">AVERAGE(J409,N408)</f>
        <v>0.156</v>
      </c>
      <c r="U409" s="32">
        <f t="shared" ref="U409" si="3810">AVERAGE(K409,O408)</f>
        <v>0.25</v>
      </c>
      <c r="V409" s="21">
        <f>Q409*Q408/'Advanced - Road'!$S$33</f>
        <v>97.607500345459627</v>
      </c>
      <c r="W409" s="21">
        <f t="shared" ref="W409" si="3811">W408</f>
        <v>97.61080861842089</v>
      </c>
      <c r="X409" s="21">
        <f t="shared" si="3218"/>
        <v>0</v>
      </c>
      <c r="Y409" s="23">
        <f>ROUND(Regression!$B$17+Regression!$B$18*Games!R409+Regression!$B$19*Games!T409+Regression!$B$20*Games!U409+Regression!$B$21*Games!S409+Regression!$B$22*Games!W409,0)</f>
        <v>108</v>
      </c>
      <c r="Z409" s="23">
        <f t="shared" ref="Z409" si="3812">-Z408</f>
        <v>-3</v>
      </c>
      <c r="AA409" s="23">
        <f t="shared" ref="AA409" si="3813">AA408</f>
        <v>213</v>
      </c>
      <c r="AB409" s="22"/>
      <c r="AC409" s="22"/>
      <c r="AD409" s="22">
        <f t="shared" si="3223"/>
        <v>108</v>
      </c>
    </row>
    <row r="410" spans="1:30" x14ac:dyDescent="0.3">
      <c r="A410" t="s">
        <v>133</v>
      </c>
      <c r="B410" s="8" t="s">
        <v>61</v>
      </c>
      <c r="C410" t="str">
        <f>VLOOKUP(B410,'Team Lookup'!A:B,2,FALSE)</f>
        <v>Dallas Mavericks</v>
      </c>
      <c r="D410" s="6"/>
      <c r="E410" s="6"/>
      <c r="F410" s="7" t="str">
        <f>B411</f>
        <v>POR</v>
      </c>
      <c r="G410" t="str">
        <f t="shared" ref="G410" si="3814">C411</f>
        <v>Portland Trail Blazers</v>
      </c>
      <c r="H410" s="31">
        <f>VLOOKUP($C410,'Four Factors - Road'!$B:$O,7,FALSE)/100</f>
        <v>0.5</v>
      </c>
      <c r="I410" s="31">
        <f>VLOOKUP($C410,'Four Factors - Road'!$B:$O,8,FALSE)</f>
        <v>0.19400000000000001</v>
      </c>
      <c r="J410" s="31">
        <f>VLOOKUP($C410,'Four Factors - Road'!$B:$O,9,FALSE)/100</f>
        <v>0.122</v>
      </c>
      <c r="K410" s="31">
        <f>VLOOKUP($C410,'Four Factors - Road'!$B:$O,10,FALSE)/100</f>
        <v>0.17600000000000002</v>
      </c>
      <c r="L410" s="31">
        <f>VLOOKUP($C410,'Four Factors - Road'!$B:$O,11,FALSE)/100</f>
        <v>0.55100000000000005</v>
      </c>
      <c r="M410" s="31">
        <f>VLOOKUP($C410,'Four Factors - Road'!$B:$O,12,FALSE)</f>
        <v>0.29699999999999999</v>
      </c>
      <c r="N410" s="31">
        <f>VLOOKUP($C410,'Four Factors - Road'!$B:$O,13,FALSE)/100</f>
        <v>0.16</v>
      </c>
      <c r="O410" s="31">
        <f>VLOOKUP($C410,'Four Factors - Road'!$B:$O,14,FALSE)/100</f>
        <v>0.22500000000000001</v>
      </c>
      <c r="P410" s="17">
        <f>VLOOKUP($C410,'Advanced - Road'!B:T,18,FALSE)</f>
        <v>93.77</v>
      </c>
      <c r="Q410" s="17">
        <f>(P410+'Advanced - Road'!$S$33)/2</f>
        <v>96.315263459335625</v>
      </c>
      <c r="R410" s="31">
        <f t="shared" ref="R410" si="3815">AVERAGE(H410,L411)</f>
        <v>0.50150000000000006</v>
      </c>
      <c r="S410" s="31">
        <f t="shared" ref="S410" si="3816">AVERAGE(I410,M411)</f>
        <v>0.25850000000000001</v>
      </c>
      <c r="T410" s="31">
        <f t="shared" ref="T410" si="3817">AVERAGE(J410,N411)</f>
        <v>0.1255</v>
      </c>
      <c r="U410" s="31">
        <f t="shared" ref="U410" si="3818">AVERAGE(K410,O411)</f>
        <v>0.20250000000000001</v>
      </c>
      <c r="V410" s="17">
        <f>Q410*Q411/'Advanced - Home'!$S$33</f>
        <v>96.405960043460055</v>
      </c>
      <c r="W410" s="17">
        <f t="shared" ref="W410" si="3819">AVERAGE(V410:V411)</f>
        <v>96.402692716550035</v>
      </c>
      <c r="X410" s="17">
        <f t="shared" si="3218"/>
        <v>0</v>
      </c>
      <c r="Y410" s="19">
        <f>ROUND(Regression!$B$17+Regression!$B$18*Games!R410+Regression!$B$19*Games!T410+Regression!$B$20*Games!U410+Regression!$B$21*Games!S410+Regression!$B$22*Games!W410,0)</f>
        <v>104</v>
      </c>
      <c r="Z410" s="19">
        <f t="shared" ref="Z410" si="3820">Y411-Y410</f>
        <v>4</v>
      </c>
      <c r="AA410" s="19">
        <f t="shared" ref="AA410" si="3821">Y410+Y411</f>
        <v>212</v>
      </c>
      <c r="AB410" s="4">
        <f t="shared" ref="AB410" si="3822">D410-Z410</f>
        <v>-4</v>
      </c>
      <c r="AC410" s="4">
        <f t="shared" ref="AC410" si="3823">AA410-E410</f>
        <v>212</v>
      </c>
      <c r="AD410" s="4">
        <f t="shared" si="3223"/>
        <v>104</v>
      </c>
    </row>
    <row r="411" spans="1:30" x14ac:dyDescent="0.3">
      <c r="A411" t="s">
        <v>134</v>
      </c>
      <c r="B411" s="8" t="s">
        <v>77</v>
      </c>
      <c r="C411" t="str">
        <f>VLOOKUP(B411,'Team Lookup'!A:B,2,FALSE)</f>
        <v>Portland Trail Blazers</v>
      </c>
      <c r="D411" s="9">
        <f t="shared" ref="D411" si="3824">D410*-1</f>
        <v>0</v>
      </c>
      <c r="E411" s="9">
        <f t="shared" ref="E411" si="3825">E410</f>
        <v>0</v>
      </c>
      <c r="F411" t="str">
        <f>B410</f>
        <v>DAL</v>
      </c>
      <c r="G411" t="str">
        <f t="shared" ref="G411" si="3826">C410</f>
        <v>Dallas Mavericks</v>
      </c>
      <c r="H411" s="31">
        <f>VLOOKUP($C411,'Four Factors - Home'!$B:$O,7,FALSE)/100</f>
        <v>0.52500000000000002</v>
      </c>
      <c r="I411" s="31">
        <f>VLOOKUP($C411,'Four Factors - Home'!$B:$O,8,FALSE)</f>
        <v>0.26100000000000001</v>
      </c>
      <c r="J411" s="31">
        <f>VLOOKUP($C411,'Four Factors - Home'!$B:$O,9,FALSE)/100</f>
        <v>0.13500000000000001</v>
      </c>
      <c r="K411" s="31">
        <f>VLOOKUP($C411,'Four Factors - Home'!$B:$O,10,FALSE)/100</f>
        <v>0.23</v>
      </c>
      <c r="L411" s="31">
        <f>VLOOKUP($C411,'Four Factors - Home'!$B:$O,11,FALSE)/100</f>
        <v>0.503</v>
      </c>
      <c r="M411" s="31">
        <f>VLOOKUP($C411,'Four Factors - Home'!$B:$O,12,FALSE)</f>
        <v>0.32300000000000001</v>
      </c>
      <c r="N411" s="31">
        <f>VLOOKUP($C411,'Four Factors - Home'!$B:$O,13,FALSE)/100</f>
        <v>0.129</v>
      </c>
      <c r="O411" s="31">
        <f>VLOOKUP($C411,'Four Factors - Home'!$B:$O,14,FALSE)/100</f>
        <v>0.22899999999999998</v>
      </c>
      <c r="P411" s="17">
        <f>VLOOKUP($C411,'Advanced - Home'!B:T,18,FALSE)</f>
        <v>99.04</v>
      </c>
      <c r="Q411" s="17">
        <f>(P411+'Advanced - Home'!$S$33)/2</f>
        <v>98.946912943871709</v>
      </c>
      <c r="R411" s="31">
        <f t="shared" ref="R411" si="3827">AVERAGE(H411,L410)</f>
        <v>0.53800000000000003</v>
      </c>
      <c r="S411" s="31">
        <f t="shared" ref="S411" si="3828">AVERAGE(I411,M410)</f>
        <v>0.27900000000000003</v>
      </c>
      <c r="T411" s="31">
        <f t="shared" ref="T411" si="3829">AVERAGE(J411,N410)</f>
        <v>0.14750000000000002</v>
      </c>
      <c r="U411" s="31">
        <f t="shared" ref="U411" si="3830">AVERAGE(K411,O410)</f>
        <v>0.22750000000000001</v>
      </c>
      <c r="V411" s="17">
        <f>Q411*Q410/'Advanced - Road'!$S$33</f>
        <v>96.399425389640029</v>
      </c>
      <c r="W411" s="17">
        <f t="shared" ref="W411" si="3831">W410</f>
        <v>96.402692716550035</v>
      </c>
      <c r="X411" s="17">
        <f t="shared" si="3218"/>
        <v>0</v>
      </c>
      <c r="Y411" s="19">
        <f>ROUND(Regression!$B$17+Regression!$B$18*Games!R411+Regression!$B$19*Games!T411+Regression!$B$20*Games!U411+Regression!$B$21*Games!S411+Regression!$B$22*Games!W411,0)</f>
        <v>108</v>
      </c>
      <c r="Z411" s="19">
        <f t="shared" ref="Z411" si="3832">-Z410</f>
        <v>-4</v>
      </c>
      <c r="AA411" s="19">
        <f t="shared" ref="AA411" si="3833">AA410</f>
        <v>212</v>
      </c>
      <c r="AB411" s="4"/>
      <c r="AC411" s="4"/>
      <c r="AD411" s="4">
        <f t="shared" si="3223"/>
        <v>108</v>
      </c>
    </row>
    <row r="412" spans="1:30" x14ac:dyDescent="0.3">
      <c r="A412" s="11" t="s">
        <v>133</v>
      </c>
      <c r="B412" s="14" t="s">
        <v>61</v>
      </c>
      <c r="C412" s="11" t="str">
        <f>VLOOKUP(B412,'Team Lookup'!A:B,2,FALSE)</f>
        <v>Dallas Mavericks</v>
      </c>
      <c r="D412" s="12"/>
      <c r="E412" s="12"/>
      <c r="F412" s="13" t="str">
        <f>B413</f>
        <v>SAC</v>
      </c>
      <c r="G412" s="11" t="str">
        <f t="shared" ref="G412" si="3834">C413</f>
        <v>Sacramento Kings</v>
      </c>
      <c r="H412" s="32">
        <f>VLOOKUP($C412,'Four Factors - Road'!$B:$O,7,FALSE)/100</f>
        <v>0.5</v>
      </c>
      <c r="I412" s="32">
        <f>VLOOKUP($C412,'Four Factors - Road'!$B:$O,8,FALSE)</f>
        <v>0.19400000000000001</v>
      </c>
      <c r="J412" s="32">
        <f>VLOOKUP($C412,'Four Factors - Road'!$B:$O,9,FALSE)/100</f>
        <v>0.122</v>
      </c>
      <c r="K412" s="32">
        <f>VLOOKUP($C412,'Four Factors - Road'!$B:$O,10,FALSE)/100</f>
        <v>0.17600000000000002</v>
      </c>
      <c r="L412" s="32">
        <f>VLOOKUP($C412,'Four Factors - Road'!$B:$O,11,FALSE)/100</f>
        <v>0.55100000000000005</v>
      </c>
      <c r="M412" s="32">
        <f>VLOOKUP($C412,'Four Factors - Road'!$B:$O,12,FALSE)</f>
        <v>0.29699999999999999</v>
      </c>
      <c r="N412" s="32">
        <f>VLOOKUP($C412,'Four Factors - Road'!$B:$O,13,FALSE)/100</f>
        <v>0.16</v>
      </c>
      <c r="O412" s="32">
        <f>VLOOKUP($C412,'Four Factors - Road'!$B:$O,14,FALSE)/100</f>
        <v>0.22500000000000001</v>
      </c>
      <c r="P412" s="21">
        <f>VLOOKUP($C412,'Advanced - Road'!B:T,18,FALSE)</f>
        <v>93.77</v>
      </c>
      <c r="Q412" s="21">
        <f>(P412+'Advanced - Road'!$S$33)/2</f>
        <v>96.315263459335625</v>
      </c>
      <c r="R412" s="32">
        <f t="shared" ref="R412" si="3835">AVERAGE(H412,L413)</f>
        <v>0.51449999999999996</v>
      </c>
      <c r="S412" s="32">
        <f t="shared" ref="S412" si="3836">AVERAGE(I412,M413)</f>
        <v>0.2495</v>
      </c>
      <c r="T412" s="32">
        <f t="shared" ref="T412" si="3837">AVERAGE(J412,N413)</f>
        <v>0.13450000000000001</v>
      </c>
      <c r="U412" s="32">
        <f t="shared" ref="U412" si="3838">AVERAGE(K412,O413)</f>
        <v>0.19900000000000001</v>
      </c>
      <c r="V412" s="21">
        <f>Q412*Q413/'Advanced - Home'!$S$33</f>
        <v>95.792138419112547</v>
      </c>
      <c r="W412" s="21">
        <f t="shared" ref="W412" si="3839">AVERAGE(V412:V413)</f>
        <v>95.78889189543824</v>
      </c>
      <c r="X412" s="21">
        <f t="shared" si="3218"/>
        <v>0</v>
      </c>
      <c r="Y412" s="23">
        <f>ROUND(Regression!$B$17+Regression!$B$18*Games!R412+Regression!$B$19*Games!T412+Regression!$B$20*Games!U412+Regression!$B$21*Games!S412+Regression!$B$22*Games!W412,0)</f>
        <v>103</v>
      </c>
      <c r="Z412" s="23">
        <f t="shared" ref="Z412" si="3840">Y413-Y412</f>
        <v>3</v>
      </c>
      <c r="AA412" s="23">
        <f t="shared" ref="AA412" si="3841">Y412+Y413</f>
        <v>209</v>
      </c>
      <c r="AB412" s="22">
        <f t="shared" ref="AB412" si="3842">D412-Z412</f>
        <v>-3</v>
      </c>
      <c r="AC412" s="22">
        <f t="shared" ref="AC412" si="3843">AA412-E412</f>
        <v>209</v>
      </c>
      <c r="AD412" s="22">
        <f t="shared" si="3223"/>
        <v>103</v>
      </c>
    </row>
    <row r="413" spans="1:30" x14ac:dyDescent="0.3">
      <c r="A413" s="11" t="s">
        <v>134</v>
      </c>
      <c r="B413" s="14" t="s">
        <v>78</v>
      </c>
      <c r="C413" s="11" t="str">
        <f>VLOOKUP(B413,'Team Lookup'!A:B,2,FALSE)</f>
        <v>Sacramento Kings</v>
      </c>
      <c r="D413" s="15">
        <f t="shared" ref="D413" si="3844">D412*-1</f>
        <v>0</v>
      </c>
      <c r="E413" s="15">
        <f t="shared" ref="E413" si="3845">E412</f>
        <v>0</v>
      </c>
      <c r="F413" s="11" t="str">
        <f>B412</f>
        <v>DAL</v>
      </c>
      <c r="G413" s="11" t="str">
        <f t="shared" ref="G413" si="3846">C412</f>
        <v>Dallas Mavericks</v>
      </c>
      <c r="H413" s="32">
        <f>VLOOKUP($C413,'Four Factors - Home'!$B:$O,7,FALSE)/100</f>
        <v>0.52700000000000002</v>
      </c>
      <c r="I413" s="32">
        <f>VLOOKUP($C413,'Four Factors - Home'!$B:$O,8,FALSE)</f>
        <v>0.30199999999999999</v>
      </c>
      <c r="J413" s="32">
        <f>VLOOKUP($C413,'Four Factors - Home'!$B:$O,9,FALSE)/100</f>
        <v>0.157</v>
      </c>
      <c r="K413" s="32">
        <f>VLOOKUP($C413,'Four Factors - Home'!$B:$O,10,FALSE)/100</f>
        <v>0.21100000000000002</v>
      </c>
      <c r="L413" s="32">
        <f>VLOOKUP($C413,'Four Factors - Home'!$B:$O,11,FALSE)/100</f>
        <v>0.52900000000000003</v>
      </c>
      <c r="M413" s="32">
        <f>VLOOKUP($C413,'Four Factors - Home'!$B:$O,12,FALSE)</f>
        <v>0.30499999999999999</v>
      </c>
      <c r="N413" s="32">
        <f>VLOOKUP($C413,'Four Factors - Home'!$B:$O,13,FALSE)/100</f>
        <v>0.14699999999999999</v>
      </c>
      <c r="O413" s="32">
        <f>VLOOKUP($C413,'Four Factors - Home'!$B:$O,14,FALSE)/100</f>
        <v>0.222</v>
      </c>
      <c r="P413" s="21">
        <f>VLOOKUP($C413,'Advanced - Home'!B:T,18,FALSE)</f>
        <v>97.78</v>
      </c>
      <c r="Q413" s="21">
        <f>(P413+'Advanced - Home'!$S$33)/2</f>
        <v>98.316912943871699</v>
      </c>
      <c r="R413" s="32">
        <f t="shared" ref="R413" si="3847">AVERAGE(H413,L412)</f>
        <v>0.53900000000000003</v>
      </c>
      <c r="S413" s="32">
        <f t="shared" ref="S413" si="3848">AVERAGE(I413,M412)</f>
        <v>0.29949999999999999</v>
      </c>
      <c r="T413" s="32">
        <f t="shared" ref="T413" si="3849">AVERAGE(J413,N412)</f>
        <v>0.1585</v>
      </c>
      <c r="U413" s="32">
        <f t="shared" ref="U413" si="3850">AVERAGE(K413,O412)</f>
        <v>0.21800000000000003</v>
      </c>
      <c r="V413" s="21">
        <f>Q413*Q412/'Advanced - Road'!$S$33</f>
        <v>95.785645371763948</v>
      </c>
      <c r="W413" s="21">
        <f t="shared" ref="W413" si="3851">W412</f>
        <v>95.78889189543824</v>
      </c>
      <c r="X413" s="21">
        <f t="shared" si="3218"/>
        <v>0</v>
      </c>
      <c r="Y413" s="23">
        <f>ROUND(Regression!$B$17+Regression!$B$18*Games!R413+Regression!$B$19*Games!T413+Regression!$B$20*Games!U413+Regression!$B$21*Games!S413+Regression!$B$22*Games!W413,0)</f>
        <v>106</v>
      </c>
      <c r="Z413" s="23">
        <f t="shared" ref="Z413" si="3852">-Z412</f>
        <v>-3</v>
      </c>
      <c r="AA413" s="23">
        <f t="shared" ref="AA413" si="3853">AA412</f>
        <v>209</v>
      </c>
      <c r="AB413" s="22"/>
      <c r="AC413" s="22"/>
      <c r="AD413" s="22">
        <f t="shared" si="3223"/>
        <v>106</v>
      </c>
    </row>
    <row r="414" spans="1:30" x14ac:dyDescent="0.3">
      <c r="A414" t="s">
        <v>133</v>
      </c>
      <c r="B414" s="8" t="s">
        <v>61</v>
      </c>
      <c r="C414" t="str">
        <f>VLOOKUP(B414,'Team Lookup'!A:B,2,FALSE)</f>
        <v>Dallas Mavericks</v>
      </c>
      <c r="D414" s="6"/>
      <c r="E414" s="6"/>
      <c r="F414" s="7" t="str">
        <f>B415</f>
        <v>SAS</v>
      </c>
      <c r="G414" t="str">
        <f t="shared" ref="G414" si="3854">C415</f>
        <v>San Antonio Spurs</v>
      </c>
      <c r="H414" s="31">
        <f>VLOOKUP($C414,'Four Factors - Road'!$B:$O,7,FALSE)/100</f>
        <v>0.5</v>
      </c>
      <c r="I414" s="31">
        <f>VLOOKUP($C414,'Four Factors - Road'!$B:$O,8,FALSE)</f>
        <v>0.19400000000000001</v>
      </c>
      <c r="J414" s="31">
        <f>VLOOKUP($C414,'Four Factors - Road'!$B:$O,9,FALSE)/100</f>
        <v>0.122</v>
      </c>
      <c r="K414" s="31">
        <f>VLOOKUP($C414,'Four Factors - Road'!$B:$O,10,FALSE)/100</f>
        <v>0.17600000000000002</v>
      </c>
      <c r="L414" s="31">
        <f>VLOOKUP($C414,'Four Factors - Road'!$B:$O,11,FALSE)/100</f>
        <v>0.55100000000000005</v>
      </c>
      <c r="M414" s="31">
        <f>VLOOKUP($C414,'Four Factors - Road'!$B:$O,12,FALSE)</f>
        <v>0.29699999999999999</v>
      </c>
      <c r="N414" s="31">
        <f>VLOOKUP($C414,'Four Factors - Road'!$B:$O,13,FALSE)/100</f>
        <v>0.16</v>
      </c>
      <c r="O414" s="31">
        <f>VLOOKUP($C414,'Four Factors - Road'!$B:$O,14,FALSE)/100</f>
        <v>0.22500000000000001</v>
      </c>
      <c r="P414" s="17">
        <f>VLOOKUP($C414,'Advanced - Road'!B:T,18,FALSE)</f>
        <v>93.77</v>
      </c>
      <c r="Q414" s="17">
        <f>(P414+'Advanced - Road'!$S$33)/2</f>
        <v>96.315263459335625</v>
      </c>
      <c r="R414" s="31">
        <f t="shared" ref="R414" si="3855">AVERAGE(H414,L415)</f>
        <v>0.49399999999999999</v>
      </c>
      <c r="S414" s="31">
        <f t="shared" ref="S414" si="3856">AVERAGE(I414,M415)</f>
        <v>0.222</v>
      </c>
      <c r="T414" s="31">
        <f t="shared" ref="T414" si="3857">AVERAGE(J414,N415)</f>
        <v>0.13650000000000001</v>
      </c>
      <c r="U414" s="31">
        <f t="shared" ref="U414" si="3858">AVERAGE(K414,O415)</f>
        <v>0.191</v>
      </c>
      <c r="V414" s="17">
        <f>Q414*Q415/'Advanced - Home'!$S$33</f>
        <v>95.650862013508757</v>
      </c>
      <c r="W414" s="17">
        <f t="shared" ref="W414" si="3859">AVERAGE(V414:V415)</f>
        <v>95.647620277880776</v>
      </c>
      <c r="X414" s="17">
        <f t="shared" ref="X414:X477" si="3860">E414/2-D414/2</f>
        <v>0</v>
      </c>
      <c r="Y414" s="19">
        <f>ROUND(Regression!$B$17+Regression!$B$18*Games!R414+Regression!$B$19*Games!T414+Regression!$B$20*Games!U414+Regression!$B$21*Games!S414+Regression!$B$22*Games!W414,0)</f>
        <v>99</v>
      </c>
      <c r="Z414" s="19">
        <f t="shared" ref="Z414" si="3861">Y415-Y414</f>
        <v>9</v>
      </c>
      <c r="AA414" s="19">
        <f t="shared" ref="AA414" si="3862">Y414+Y415</f>
        <v>207</v>
      </c>
      <c r="AB414" s="4">
        <f t="shared" ref="AB414" si="3863">D414-Z414</f>
        <v>-9</v>
      </c>
      <c r="AC414" s="4">
        <f t="shared" ref="AC414" si="3864">AA414-E414</f>
        <v>207</v>
      </c>
      <c r="AD414" s="4">
        <f t="shared" ref="AD414:AD477" si="3865">Y414-X414</f>
        <v>99</v>
      </c>
    </row>
    <row r="415" spans="1:30" x14ac:dyDescent="0.3">
      <c r="A415" t="s">
        <v>134</v>
      </c>
      <c r="B415" s="8" t="s">
        <v>79</v>
      </c>
      <c r="C415" t="str">
        <f>VLOOKUP(B415,'Team Lookup'!A:B,2,FALSE)</f>
        <v>San Antonio Spurs</v>
      </c>
      <c r="D415" s="9">
        <f t="shared" ref="D415" si="3866">D414*-1</f>
        <v>0</v>
      </c>
      <c r="E415" s="9">
        <f t="shared" ref="E415" si="3867">E414</f>
        <v>0</v>
      </c>
      <c r="F415" t="str">
        <f>B414</f>
        <v>DAL</v>
      </c>
      <c r="G415" t="str">
        <f t="shared" ref="G415" si="3868">C414</f>
        <v>Dallas Mavericks</v>
      </c>
      <c r="H415" s="31">
        <f>VLOOKUP($C415,'Four Factors - Home'!$B:$O,7,FALSE)/100</f>
        <v>0.53299999999999992</v>
      </c>
      <c r="I415" s="31">
        <f>VLOOKUP($C415,'Four Factors - Home'!$B:$O,8,FALSE)</f>
        <v>0.29299999999999998</v>
      </c>
      <c r="J415" s="31">
        <f>VLOOKUP($C415,'Four Factors - Home'!$B:$O,9,FALSE)/100</f>
        <v>0.13500000000000001</v>
      </c>
      <c r="K415" s="31">
        <f>VLOOKUP($C415,'Four Factors - Home'!$B:$O,10,FALSE)/100</f>
        <v>0.22500000000000001</v>
      </c>
      <c r="L415" s="31">
        <f>VLOOKUP($C415,'Four Factors - Home'!$B:$O,11,FALSE)/100</f>
        <v>0.48799999999999999</v>
      </c>
      <c r="M415" s="31">
        <f>VLOOKUP($C415,'Four Factors - Home'!$B:$O,12,FALSE)</f>
        <v>0.25</v>
      </c>
      <c r="N415" s="31">
        <f>VLOOKUP($C415,'Four Factors - Home'!$B:$O,13,FALSE)/100</f>
        <v>0.151</v>
      </c>
      <c r="O415" s="31">
        <f>VLOOKUP($C415,'Four Factors - Home'!$B:$O,14,FALSE)/100</f>
        <v>0.20600000000000002</v>
      </c>
      <c r="P415" s="17">
        <f>VLOOKUP($C415,'Advanced - Home'!B:T,18,FALSE)</f>
        <v>97.49</v>
      </c>
      <c r="Q415" s="17">
        <f>(P415+'Advanced - Home'!$S$33)/2</f>
        <v>98.171912943871703</v>
      </c>
      <c r="R415" s="31">
        <f t="shared" ref="R415" si="3869">AVERAGE(H415,L414)</f>
        <v>0.54200000000000004</v>
      </c>
      <c r="S415" s="31">
        <f t="shared" ref="S415" si="3870">AVERAGE(I415,M414)</f>
        <v>0.29499999999999998</v>
      </c>
      <c r="T415" s="31">
        <f t="shared" ref="T415" si="3871">AVERAGE(J415,N414)</f>
        <v>0.14750000000000002</v>
      </c>
      <c r="U415" s="31">
        <f t="shared" ref="U415" si="3872">AVERAGE(K415,O414)</f>
        <v>0.22500000000000001</v>
      </c>
      <c r="V415" s="17">
        <f>Q415*Q414/'Advanced - Road'!$S$33</f>
        <v>95.644378542252781</v>
      </c>
      <c r="W415" s="17">
        <f t="shared" ref="W415" si="3873">W414</f>
        <v>95.647620277880776</v>
      </c>
      <c r="X415" s="17">
        <f t="shared" si="3860"/>
        <v>0</v>
      </c>
      <c r="Y415" s="19">
        <f>ROUND(Regression!$B$17+Regression!$B$18*Games!R415+Regression!$B$19*Games!T415+Regression!$B$20*Games!U415+Regression!$B$21*Games!S415+Regression!$B$22*Games!W415,0)</f>
        <v>108</v>
      </c>
      <c r="Z415" s="19">
        <f t="shared" ref="Z415" si="3874">-Z414</f>
        <v>-9</v>
      </c>
      <c r="AA415" s="19">
        <f t="shared" ref="AA415" si="3875">AA414</f>
        <v>207</v>
      </c>
      <c r="AB415" s="4"/>
      <c r="AC415" s="4"/>
      <c r="AD415" s="4">
        <f t="shared" si="3865"/>
        <v>108</v>
      </c>
    </row>
    <row r="416" spans="1:30" x14ac:dyDescent="0.3">
      <c r="A416" s="11" t="s">
        <v>133</v>
      </c>
      <c r="B416" s="14" t="s">
        <v>61</v>
      </c>
      <c r="C416" s="11" t="str">
        <f>VLOOKUP(B416,'Team Lookup'!A:B,2,FALSE)</f>
        <v>Dallas Mavericks</v>
      </c>
      <c r="D416" s="12"/>
      <c r="E416" s="12"/>
      <c r="F416" s="13" t="str">
        <f>B417</f>
        <v>TOR</v>
      </c>
      <c r="G416" s="11" t="str">
        <f t="shared" ref="G416" si="3876">C417</f>
        <v>Toronto Raptors</v>
      </c>
      <c r="H416" s="32">
        <f>VLOOKUP($C416,'Four Factors - Road'!$B:$O,7,FALSE)/100</f>
        <v>0.5</v>
      </c>
      <c r="I416" s="32">
        <f>VLOOKUP($C416,'Four Factors - Road'!$B:$O,8,FALSE)</f>
        <v>0.19400000000000001</v>
      </c>
      <c r="J416" s="32">
        <f>VLOOKUP($C416,'Four Factors - Road'!$B:$O,9,FALSE)/100</f>
        <v>0.122</v>
      </c>
      <c r="K416" s="32">
        <f>VLOOKUP($C416,'Four Factors - Road'!$B:$O,10,FALSE)/100</f>
        <v>0.17600000000000002</v>
      </c>
      <c r="L416" s="32">
        <f>VLOOKUP($C416,'Four Factors - Road'!$B:$O,11,FALSE)/100</f>
        <v>0.55100000000000005</v>
      </c>
      <c r="M416" s="32">
        <f>VLOOKUP($C416,'Four Factors - Road'!$B:$O,12,FALSE)</f>
        <v>0.29699999999999999</v>
      </c>
      <c r="N416" s="32">
        <f>VLOOKUP($C416,'Four Factors - Road'!$B:$O,13,FALSE)/100</f>
        <v>0.16</v>
      </c>
      <c r="O416" s="32">
        <f>VLOOKUP($C416,'Four Factors - Road'!$B:$O,14,FALSE)/100</f>
        <v>0.22500000000000001</v>
      </c>
      <c r="P416" s="21">
        <f>VLOOKUP($C416,'Advanced - Road'!B:T,18,FALSE)</f>
        <v>93.77</v>
      </c>
      <c r="Q416" s="21">
        <f>(P416+'Advanced - Road'!$S$33)/2</f>
        <v>96.315263459335625</v>
      </c>
      <c r="R416" s="32">
        <f t="shared" ref="R416" si="3877">AVERAGE(H416,L417)</f>
        <v>0.502</v>
      </c>
      <c r="S416" s="32">
        <f t="shared" ref="S416" si="3878">AVERAGE(I416,M417)</f>
        <v>0.23150000000000001</v>
      </c>
      <c r="T416" s="32">
        <f t="shared" ref="T416" si="3879">AVERAGE(J416,N417)</f>
        <v>0.13350000000000001</v>
      </c>
      <c r="U416" s="32">
        <f t="shared" ref="U416" si="3880">AVERAGE(K416,O417)</f>
        <v>0.21200000000000002</v>
      </c>
      <c r="V416" s="21">
        <f>Q416*Q417/'Advanced - Home'!$S$33</f>
        <v>95.675220014474917</v>
      </c>
      <c r="W416" s="21">
        <f t="shared" ref="W416" si="3881">AVERAGE(V416:V417)</f>
        <v>95.671977453321716</v>
      </c>
      <c r="X416" s="21">
        <f t="shared" si="3860"/>
        <v>0</v>
      </c>
      <c r="Y416" s="23">
        <f>ROUND(Regression!$B$17+Regression!$B$18*Games!R416+Regression!$B$19*Games!T416+Regression!$B$20*Games!U416+Regression!$B$21*Games!S416+Regression!$B$22*Games!W416,0)</f>
        <v>101</v>
      </c>
      <c r="Z416" s="23">
        <f t="shared" ref="Z416" si="3882">Y417-Y416</f>
        <v>9</v>
      </c>
      <c r="AA416" s="23">
        <f t="shared" ref="AA416" si="3883">Y416+Y417</f>
        <v>211</v>
      </c>
      <c r="AB416" s="22">
        <f t="shared" ref="AB416" si="3884">D416-Z416</f>
        <v>-9</v>
      </c>
      <c r="AC416" s="22">
        <f t="shared" ref="AC416" si="3885">AA416-E416</f>
        <v>211</v>
      </c>
      <c r="AD416" s="22">
        <f t="shared" si="3865"/>
        <v>101</v>
      </c>
    </row>
    <row r="417" spans="1:30" x14ac:dyDescent="0.3">
      <c r="A417" s="11" t="s">
        <v>134</v>
      </c>
      <c r="B417" s="14" t="s">
        <v>80</v>
      </c>
      <c r="C417" s="11" t="str">
        <f>VLOOKUP(B417,'Team Lookup'!A:B,2,FALSE)</f>
        <v>Toronto Raptors</v>
      </c>
      <c r="D417" s="15">
        <f t="shared" ref="D417" si="3886">D416*-1</f>
        <v>0</v>
      </c>
      <c r="E417" s="15">
        <f t="shared" ref="E417" si="3887">E416</f>
        <v>0</v>
      </c>
      <c r="F417" s="11" t="str">
        <f>B416</f>
        <v>DAL</v>
      </c>
      <c r="G417" s="11" t="str">
        <f t="shared" ref="G417" si="3888">C416</f>
        <v>Dallas Mavericks</v>
      </c>
      <c r="H417" s="32">
        <f>VLOOKUP($C417,'Four Factors - Home'!$B:$O,7,FALSE)/100</f>
        <v>0.52900000000000003</v>
      </c>
      <c r="I417" s="32">
        <f>VLOOKUP($C417,'Four Factors - Home'!$B:$O,8,FALSE)</f>
        <v>0.315</v>
      </c>
      <c r="J417" s="32">
        <f>VLOOKUP($C417,'Four Factors - Home'!$B:$O,9,FALSE)/100</f>
        <v>0.128</v>
      </c>
      <c r="K417" s="32">
        <f>VLOOKUP($C417,'Four Factors - Home'!$B:$O,10,FALSE)/100</f>
        <v>0.27100000000000002</v>
      </c>
      <c r="L417" s="32">
        <f>VLOOKUP($C417,'Four Factors - Home'!$B:$O,11,FALSE)/100</f>
        <v>0.504</v>
      </c>
      <c r="M417" s="32">
        <f>VLOOKUP($C417,'Four Factors - Home'!$B:$O,12,FALSE)</f>
        <v>0.26900000000000002</v>
      </c>
      <c r="N417" s="32">
        <f>VLOOKUP($C417,'Four Factors - Home'!$B:$O,13,FALSE)/100</f>
        <v>0.14499999999999999</v>
      </c>
      <c r="O417" s="32">
        <f>VLOOKUP($C417,'Four Factors - Home'!$B:$O,14,FALSE)/100</f>
        <v>0.248</v>
      </c>
      <c r="P417" s="21">
        <f>VLOOKUP($C417,'Advanced - Home'!B:T,18,FALSE)</f>
        <v>97.54</v>
      </c>
      <c r="Q417" s="21">
        <f>(P417+'Advanced - Home'!$S$33)/2</f>
        <v>98.196912943871709</v>
      </c>
      <c r="R417" s="32">
        <f t="shared" ref="R417" si="3889">AVERAGE(H417,L416)</f>
        <v>0.54</v>
      </c>
      <c r="S417" s="32">
        <f t="shared" ref="S417" si="3890">AVERAGE(I417,M416)</f>
        <v>0.30599999999999999</v>
      </c>
      <c r="T417" s="32">
        <f t="shared" ref="T417" si="3891">AVERAGE(J417,N416)</f>
        <v>0.14400000000000002</v>
      </c>
      <c r="U417" s="32">
        <f t="shared" ref="U417" si="3892">AVERAGE(K417,O416)</f>
        <v>0.248</v>
      </c>
      <c r="V417" s="21">
        <f>Q417*Q416/'Advanced - Road'!$S$33</f>
        <v>95.668734892168501</v>
      </c>
      <c r="W417" s="21">
        <f t="shared" ref="W417" si="3893">W416</f>
        <v>95.671977453321716</v>
      </c>
      <c r="X417" s="21">
        <f t="shared" si="3860"/>
        <v>0</v>
      </c>
      <c r="Y417" s="23">
        <f>ROUND(Regression!$B$17+Regression!$B$18*Games!R417+Regression!$B$19*Games!T417+Regression!$B$20*Games!U417+Regression!$B$21*Games!S417+Regression!$B$22*Games!W417,0)</f>
        <v>110</v>
      </c>
      <c r="Z417" s="23">
        <f t="shared" ref="Z417" si="3894">-Z416</f>
        <v>-9</v>
      </c>
      <c r="AA417" s="23">
        <f t="shared" ref="AA417" si="3895">AA416</f>
        <v>211</v>
      </c>
      <c r="AB417" s="22"/>
      <c r="AC417" s="22"/>
      <c r="AD417" s="22">
        <f t="shared" si="3865"/>
        <v>110</v>
      </c>
    </row>
    <row r="418" spans="1:30" x14ac:dyDescent="0.3">
      <c r="A418" t="s">
        <v>133</v>
      </c>
      <c r="B418" s="8" t="s">
        <v>61</v>
      </c>
      <c r="C418" t="str">
        <f>VLOOKUP(B418,'Team Lookup'!A:B,2,FALSE)</f>
        <v>Dallas Mavericks</v>
      </c>
      <c r="D418" s="6"/>
      <c r="E418" s="6"/>
      <c r="F418" s="7" t="str">
        <f>B419</f>
        <v>UTA</v>
      </c>
      <c r="G418" t="str">
        <f t="shared" ref="G418" si="3896">C419</f>
        <v>Utah Jazz</v>
      </c>
      <c r="H418" s="31">
        <f>VLOOKUP($C418,'Four Factors - Road'!$B:$O,7,FALSE)/100</f>
        <v>0.5</v>
      </c>
      <c r="I418" s="31">
        <f>VLOOKUP($C418,'Four Factors - Road'!$B:$O,8,FALSE)</f>
        <v>0.19400000000000001</v>
      </c>
      <c r="J418" s="31">
        <f>VLOOKUP($C418,'Four Factors - Road'!$B:$O,9,FALSE)/100</f>
        <v>0.122</v>
      </c>
      <c r="K418" s="31">
        <f>VLOOKUP($C418,'Four Factors - Road'!$B:$O,10,FALSE)/100</f>
        <v>0.17600000000000002</v>
      </c>
      <c r="L418" s="31">
        <f>VLOOKUP($C418,'Four Factors - Road'!$B:$O,11,FALSE)/100</f>
        <v>0.55100000000000005</v>
      </c>
      <c r="M418" s="31">
        <f>VLOOKUP($C418,'Four Factors - Road'!$B:$O,12,FALSE)</f>
        <v>0.29699999999999999</v>
      </c>
      <c r="N418" s="31">
        <f>VLOOKUP($C418,'Four Factors - Road'!$B:$O,13,FALSE)/100</f>
        <v>0.16</v>
      </c>
      <c r="O418" s="31">
        <f>VLOOKUP($C418,'Four Factors - Road'!$B:$O,14,FALSE)/100</f>
        <v>0.22500000000000001</v>
      </c>
      <c r="P418" s="17">
        <f>VLOOKUP($C418,'Advanced - Road'!B:T,18,FALSE)</f>
        <v>93.77</v>
      </c>
      <c r="Q418" s="17">
        <f>(P418+'Advanced - Road'!$S$33)/2</f>
        <v>96.315263459335625</v>
      </c>
      <c r="R418" s="31">
        <f t="shared" ref="R418" si="3897">AVERAGE(H418,L419)</f>
        <v>0.49299999999999999</v>
      </c>
      <c r="S418" s="31">
        <f t="shared" ref="S418" si="3898">AVERAGE(I418,M419)</f>
        <v>0.21300000000000002</v>
      </c>
      <c r="T418" s="31">
        <f t="shared" ref="T418" si="3899">AVERAGE(J418,N419)</f>
        <v>0.1285</v>
      </c>
      <c r="U418" s="31">
        <f t="shared" ref="U418" si="3900">AVERAGE(K418,O419)</f>
        <v>0.191</v>
      </c>
      <c r="V418" s="17">
        <f>Q418*Q419/'Advanced - Home'!$S$33</f>
        <v>93.760681138533855</v>
      </c>
      <c r="W418" s="17">
        <f t="shared" ref="W418" si="3901">AVERAGE(V418:V419)</f>
        <v>93.757503463663468</v>
      </c>
      <c r="X418" s="17">
        <f t="shared" si="3860"/>
        <v>0</v>
      </c>
      <c r="Y418" s="19">
        <f>ROUND(Regression!$B$17+Regression!$B$18*Games!R418+Regression!$B$19*Games!T418+Regression!$B$20*Games!U418+Regression!$B$21*Games!S418+Regression!$B$22*Games!W418,0)</f>
        <v>97</v>
      </c>
      <c r="Z418" s="19">
        <f t="shared" ref="Z418" si="3902">Y419-Y418</f>
        <v>8</v>
      </c>
      <c r="AA418" s="19">
        <f t="shared" ref="AA418" si="3903">Y418+Y419</f>
        <v>202</v>
      </c>
      <c r="AB418" s="4">
        <f t="shared" ref="AB418" si="3904">D418-Z418</f>
        <v>-8</v>
      </c>
      <c r="AC418" s="4">
        <f t="shared" ref="AC418" si="3905">AA418-E418</f>
        <v>202</v>
      </c>
      <c r="AD418" s="4">
        <f t="shared" si="3865"/>
        <v>97</v>
      </c>
    </row>
    <row r="419" spans="1:30" x14ac:dyDescent="0.3">
      <c r="A419" t="s">
        <v>134</v>
      </c>
      <c r="B419" s="8" t="s">
        <v>81</v>
      </c>
      <c r="C419" t="str">
        <f>VLOOKUP(B419,'Team Lookup'!A:B,2,FALSE)</f>
        <v>Utah Jazz</v>
      </c>
      <c r="D419" s="9">
        <f t="shared" ref="D419" si="3906">D418*-1</f>
        <v>0</v>
      </c>
      <c r="E419" s="9">
        <f t="shared" ref="E419" si="3907">E418</f>
        <v>0</v>
      </c>
      <c r="F419" t="str">
        <f>B418</f>
        <v>DAL</v>
      </c>
      <c r="G419" t="str">
        <f t="shared" ref="G419" si="3908">C418</f>
        <v>Dallas Mavericks</v>
      </c>
      <c r="H419" s="31">
        <f>VLOOKUP($C419,'Four Factors - Home'!$B:$O,7,FALSE)/100</f>
        <v>0.52800000000000002</v>
      </c>
      <c r="I419" s="31">
        <f>VLOOKUP($C419,'Four Factors - Home'!$B:$O,8,FALSE)</f>
        <v>0.314</v>
      </c>
      <c r="J419" s="31">
        <f>VLOOKUP($C419,'Four Factors - Home'!$B:$O,9,FALSE)/100</f>
        <v>0.14499999999999999</v>
      </c>
      <c r="K419" s="31">
        <f>VLOOKUP($C419,'Four Factors - Home'!$B:$O,10,FALSE)/100</f>
        <v>0.214</v>
      </c>
      <c r="L419" s="31">
        <f>VLOOKUP($C419,'Four Factors - Home'!$B:$O,11,FALSE)/100</f>
        <v>0.48599999999999999</v>
      </c>
      <c r="M419" s="31">
        <f>VLOOKUP($C419,'Four Factors - Home'!$B:$O,12,FALSE)</f>
        <v>0.23200000000000001</v>
      </c>
      <c r="N419" s="31">
        <f>VLOOKUP($C419,'Four Factors - Home'!$B:$O,13,FALSE)/100</f>
        <v>0.13500000000000001</v>
      </c>
      <c r="O419" s="31">
        <f>VLOOKUP($C419,'Four Factors - Home'!$B:$O,14,FALSE)/100</f>
        <v>0.20600000000000002</v>
      </c>
      <c r="P419" s="17">
        <f>VLOOKUP($C419,'Advanced - Home'!B:T,18,FALSE)</f>
        <v>93.61</v>
      </c>
      <c r="Q419" s="17">
        <f>(P419+'Advanced - Home'!$S$33)/2</f>
        <v>96.231912943871706</v>
      </c>
      <c r="R419" s="31">
        <f t="shared" ref="R419" si="3909">AVERAGE(H419,L418)</f>
        <v>0.53950000000000009</v>
      </c>
      <c r="S419" s="31">
        <f t="shared" ref="S419" si="3910">AVERAGE(I419,M418)</f>
        <v>0.30549999999999999</v>
      </c>
      <c r="T419" s="31">
        <f t="shared" ref="T419" si="3911">AVERAGE(J419,N418)</f>
        <v>0.1525</v>
      </c>
      <c r="U419" s="31">
        <f t="shared" ref="U419" si="3912">AVERAGE(K419,O418)</f>
        <v>0.2195</v>
      </c>
      <c r="V419" s="17">
        <f>Q419*Q418/'Advanced - Road'!$S$33</f>
        <v>93.754325788793082</v>
      </c>
      <c r="W419" s="17">
        <f t="shared" ref="W419" si="3913">W418</f>
        <v>93.757503463663468</v>
      </c>
      <c r="X419" s="17">
        <f t="shared" si="3860"/>
        <v>0</v>
      </c>
      <c r="Y419" s="19">
        <f>ROUND(Regression!$B$17+Regression!$B$18*Games!R419+Regression!$B$19*Games!T419+Regression!$B$20*Games!U419+Regression!$B$21*Games!S419+Regression!$B$22*Games!W419,0)</f>
        <v>105</v>
      </c>
      <c r="Z419" s="19">
        <f t="shared" ref="Z419" si="3914">-Z418</f>
        <v>-8</v>
      </c>
      <c r="AA419" s="19">
        <f t="shared" ref="AA419" si="3915">AA418</f>
        <v>202</v>
      </c>
      <c r="AB419" s="4"/>
      <c r="AC419" s="4"/>
      <c r="AD419" s="4">
        <f t="shared" si="3865"/>
        <v>105</v>
      </c>
    </row>
    <row r="420" spans="1:30" x14ac:dyDescent="0.3">
      <c r="A420" s="11" t="s">
        <v>133</v>
      </c>
      <c r="B420" s="14" t="s">
        <v>61</v>
      </c>
      <c r="C420" s="11" t="str">
        <f>VLOOKUP(B420,'Team Lookup'!A:B,2,FALSE)</f>
        <v>Dallas Mavericks</v>
      </c>
      <c r="D420" s="12"/>
      <c r="E420" s="12"/>
      <c r="F420" s="13" t="str">
        <f>B421</f>
        <v>WAS</v>
      </c>
      <c r="G420" s="11" t="str">
        <f t="shared" ref="G420" si="3916">C421</f>
        <v>Washington Wizards</v>
      </c>
      <c r="H420" s="32">
        <f>VLOOKUP($C420,'Four Factors - Road'!$B:$O,7,FALSE)/100</f>
        <v>0.5</v>
      </c>
      <c r="I420" s="32">
        <f>VLOOKUP($C420,'Four Factors - Road'!$B:$O,8,FALSE)</f>
        <v>0.19400000000000001</v>
      </c>
      <c r="J420" s="32">
        <f>VLOOKUP($C420,'Four Factors - Road'!$B:$O,9,FALSE)/100</f>
        <v>0.122</v>
      </c>
      <c r="K420" s="32">
        <f>VLOOKUP($C420,'Four Factors - Road'!$B:$O,10,FALSE)/100</f>
        <v>0.17600000000000002</v>
      </c>
      <c r="L420" s="32">
        <f>VLOOKUP($C420,'Four Factors - Road'!$B:$O,11,FALSE)/100</f>
        <v>0.55100000000000005</v>
      </c>
      <c r="M420" s="32">
        <f>VLOOKUP($C420,'Four Factors - Road'!$B:$O,12,FALSE)</f>
        <v>0.29699999999999999</v>
      </c>
      <c r="N420" s="32">
        <f>VLOOKUP($C420,'Four Factors - Road'!$B:$O,13,FALSE)/100</f>
        <v>0.16</v>
      </c>
      <c r="O420" s="32">
        <f>VLOOKUP($C420,'Four Factors - Road'!$B:$O,14,FALSE)/100</f>
        <v>0.22500000000000001</v>
      </c>
      <c r="P420" s="21">
        <f>VLOOKUP($C420,'Advanced - Road'!B:T,18,FALSE)</f>
        <v>93.77</v>
      </c>
      <c r="Q420" s="21">
        <f>(P420+'Advanced - Road'!$S$33)/2</f>
        <v>96.315263459335625</v>
      </c>
      <c r="R420" s="32">
        <f t="shared" ref="R420" si="3917">AVERAGE(H420,L421)</f>
        <v>0.50550000000000006</v>
      </c>
      <c r="S420" s="32">
        <f t="shared" ref="S420" si="3918">AVERAGE(I420,M421)</f>
        <v>0.24099999999999999</v>
      </c>
      <c r="T420" s="32">
        <f t="shared" ref="T420" si="3919">AVERAGE(J420,N421)</f>
        <v>0.14050000000000001</v>
      </c>
      <c r="U420" s="32">
        <f t="shared" ref="U420" si="3920">AVERAGE(K420,O421)</f>
        <v>0.21350000000000002</v>
      </c>
      <c r="V420" s="21">
        <f>Q420*Q421/'Advanced - Home'!$S$33</f>
        <v>96.459547645585644</v>
      </c>
      <c r="W420" s="21">
        <f t="shared" ref="W420" si="3921">AVERAGE(V420:V421)</f>
        <v>96.456278502520121</v>
      </c>
      <c r="X420" s="21">
        <f t="shared" si="3860"/>
        <v>0</v>
      </c>
      <c r="Y420" s="23">
        <f>ROUND(Regression!$B$17+Regression!$B$18*Games!R420+Regression!$B$19*Games!T420+Regression!$B$20*Games!U420+Regression!$B$21*Games!S420+Regression!$B$22*Games!W420,0)</f>
        <v>102</v>
      </c>
      <c r="Z420" s="23">
        <f t="shared" ref="Z420" si="3922">Y421-Y420</f>
        <v>7</v>
      </c>
      <c r="AA420" s="23">
        <f t="shared" ref="AA420" si="3923">Y420+Y421</f>
        <v>211</v>
      </c>
      <c r="AB420" s="22">
        <f t="shared" ref="AB420" si="3924">D420-Z420</f>
        <v>-7</v>
      </c>
      <c r="AC420" s="22">
        <f t="shared" ref="AC420" si="3925">AA420-E420</f>
        <v>211</v>
      </c>
      <c r="AD420" s="22">
        <f t="shared" si="3865"/>
        <v>102</v>
      </c>
    </row>
    <row r="421" spans="1:30" x14ac:dyDescent="0.3">
      <c r="A421" s="11" t="s">
        <v>134</v>
      </c>
      <c r="B421" s="14" t="s">
        <v>82</v>
      </c>
      <c r="C421" s="11" t="str">
        <f>VLOOKUP(B421,'Team Lookup'!A:B,2,FALSE)</f>
        <v>Washington Wizards</v>
      </c>
      <c r="D421" s="15">
        <f t="shared" ref="D421" si="3926">D420*-1</f>
        <v>0</v>
      </c>
      <c r="E421" s="15">
        <f t="shared" ref="E421" si="3927">E420</f>
        <v>0</v>
      </c>
      <c r="F421" s="11" t="str">
        <f>B420</f>
        <v>DAL</v>
      </c>
      <c r="G421" s="11" t="str">
        <f t="shared" ref="G421" si="3928">C420</f>
        <v>Dallas Mavericks</v>
      </c>
      <c r="H421" s="32">
        <f>VLOOKUP($C421,'Four Factors - Home'!$B:$O,7,FALSE)/100</f>
        <v>0.54700000000000004</v>
      </c>
      <c r="I421" s="32">
        <f>VLOOKUP($C421,'Four Factors - Home'!$B:$O,8,FALSE)</f>
        <v>0.26400000000000001</v>
      </c>
      <c r="J421" s="32">
        <f>VLOOKUP($C421,'Four Factors - Home'!$B:$O,9,FALSE)/100</f>
        <v>0.14899999999999999</v>
      </c>
      <c r="K421" s="32">
        <f>VLOOKUP($C421,'Four Factors - Home'!$B:$O,10,FALSE)/100</f>
        <v>0.252</v>
      </c>
      <c r="L421" s="32">
        <f>VLOOKUP($C421,'Four Factors - Home'!$B:$O,11,FALSE)/100</f>
        <v>0.51100000000000001</v>
      </c>
      <c r="M421" s="32">
        <f>VLOOKUP($C421,'Four Factors - Home'!$B:$O,12,FALSE)</f>
        <v>0.28799999999999998</v>
      </c>
      <c r="N421" s="32">
        <f>VLOOKUP($C421,'Four Factors - Home'!$B:$O,13,FALSE)/100</f>
        <v>0.159</v>
      </c>
      <c r="O421" s="32">
        <f>VLOOKUP($C421,'Four Factors - Home'!$B:$O,14,FALSE)/100</f>
        <v>0.251</v>
      </c>
      <c r="P421" s="21">
        <f>VLOOKUP($C421,'Advanced - Home'!B:T,18,FALSE)</f>
        <v>99.15</v>
      </c>
      <c r="Q421" s="21">
        <f>(P421+'Advanced - Home'!$S$33)/2</f>
        <v>99.001912943871702</v>
      </c>
      <c r="R421" s="32">
        <f t="shared" ref="R421" si="3929">AVERAGE(H421,L420)</f>
        <v>0.54900000000000004</v>
      </c>
      <c r="S421" s="32">
        <f t="shared" ref="S421" si="3930">AVERAGE(I421,M420)</f>
        <v>0.28049999999999997</v>
      </c>
      <c r="T421" s="32">
        <f t="shared" ref="T421" si="3931">AVERAGE(J421,N420)</f>
        <v>0.1545</v>
      </c>
      <c r="U421" s="32">
        <f t="shared" ref="U421" si="3932">AVERAGE(K421,O420)</f>
        <v>0.23849999999999999</v>
      </c>
      <c r="V421" s="21">
        <f>Q421*Q420/'Advanced - Road'!$S$33</f>
        <v>96.453009359454612</v>
      </c>
      <c r="W421" s="21">
        <f t="shared" ref="W421" si="3933">W420</f>
        <v>96.456278502520121</v>
      </c>
      <c r="X421" s="21">
        <f t="shared" si="3860"/>
        <v>0</v>
      </c>
      <c r="Y421" s="23">
        <f>ROUND(Regression!$B$17+Regression!$B$18*Games!R421+Regression!$B$19*Games!T421+Regression!$B$20*Games!U421+Regression!$B$21*Games!S421+Regression!$B$22*Games!W421,0)</f>
        <v>109</v>
      </c>
      <c r="Z421" s="23">
        <f t="shared" ref="Z421" si="3934">-Z420</f>
        <v>-7</v>
      </c>
      <c r="AA421" s="23">
        <f t="shared" ref="AA421" si="3935">AA420</f>
        <v>211</v>
      </c>
      <c r="AB421" s="22"/>
      <c r="AC421" s="22"/>
      <c r="AD421" s="22">
        <f t="shared" si="3865"/>
        <v>109</v>
      </c>
    </row>
    <row r="422" spans="1:30" x14ac:dyDescent="0.3">
      <c r="A422" t="s">
        <v>133</v>
      </c>
      <c r="B422" s="5" t="s">
        <v>62</v>
      </c>
      <c r="C422" t="str">
        <f>VLOOKUP(B422,'Team Lookup'!A:B,2,FALSE)</f>
        <v>Denver Nuggets</v>
      </c>
      <c r="D422" s="6"/>
      <c r="E422" s="6"/>
      <c r="F422" s="7" t="str">
        <f>B423</f>
        <v>ATL</v>
      </c>
      <c r="G422" t="str">
        <f t="shared" ref="G422" si="3936">C423</f>
        <v>Atlanta Hawks</v>
      </c>
      <c r="H422" s="31">
        <f>VLOOKUP($C422,'Four Factors - Road'!$B:$O,7,FALSE)/100</f>
        <v>0.502</v>
      </c>
      <c r="I422" s="31">
        <f>VLOOKUP($C422,'Four Factors - Road'!$B:$O,8,FALSE)</f>
        <v>0.27900000000000003</v>
      </c>
      <c r="J422" s="31">
        <f>VLOOKUP($C422,'Four Factors - Road'!$B:$O,9,FALSE)/100</f>
        <v>0.158</v>
      </c>
      <c r="K422" s="31">
        <f>VLOOKUP($C422,'Four Factors - Road'!$B:$O,10,FALSE)/100</f>
        <v>0.29399999999999998</v>
      </c>
      <c r="L422" s="31">
        <f>VLOOKUP($C422,'Four Factors - Road'!$B:$O,11,FALSE)/100</f>
        <v>0.53700000000000003</v>
      </c>
      <c r="M422" s="31">
        <f>VLOOKUP($C422,'Four Factors - Road'!$B:$O,12,FALSE)</f>
        <v>0.26</v>
      </c>
      <c r="N422" s="31">
        <f>VLOOKUP($C422,'Four Factors - Road'!$B:$O,13,FALSE)/100</f>
        <v>0.124</v>
      </c>
      <c r="O422" s="31">
        <f>VLOOKUP($C422,'Four Factors - Road'!$B:$O,14,FALSE)/100</f>
        <v>0.21299999999999999</v>
      </c>
      <c r="P422" s="17">
        <f>VLOOKUP($C422,'Advanced - Road'!B:T,18,FALSE)</f>
        <v>101.19</v>
      </c>
      <c r="Q422" s="17">
        <f>(P422+'Advanced - Road'!$S$33)/2</f>
        <v>100.02526345933563</v>
      </c>
      <c r="R422" s="31">
        <f t="shared" ref="R422" si="3937">AVERAGE(H422,L423)</f>
        <v>0.51</v>
      </c>
      <c r="S422" s="31">
        <f t="shared" ref="S422" si="3938">AVERAGE(I422,M423)</f>
        <v>0.2485</v>
      </c>
      <c r="T422" s="31">
        <f t="shared" ref="T422" si="3939">AVERAGE(J422,N423)</f>
        <v>0.1575</v>
      </c>
      <c r="U422" s="31">
        <f t="shared" ref="U422" si="3940">AVERAGE(K422,O423)</f>
        <v>0.27049999999999996</v>
      </c>
      <c r="V422" s="17">
        <f>Q422*Q423/'Advanced - Home'!$S$33</f>
        <v>100.03344634869353</v>
      </c>
      <c r="W422" s="17">
        <f t="shared" ref="W422" si="3941">AVERAGE(V422:V423)</f>
        <v>100.03005608142158</v>
      </c>
      <c r="X422" s="17">
        <f t="shared" si="3860"/>
        <v>0</v>
      </c>
      <c r="Y422" s="19">
        <f>ROUND(Regression!$B$17+Regression!$B$18*Games!R422+Regression!$B$19*Games!T422+Regression!$B$20*Games!U422+Regression!$B$21*Games!S422+Regression!$B$22*Games!W422,0)</f>
        <v>107</v>
      </c>
      <c r="Z422" s="19">
        <f t="shared" ref="Z422" si="3942">Y423-Y422</f>
        <v>4</v>
      </c>
      <c r="AA422" s="19">
        <f t="shared" ref="AA422" si="3943">Y422+Y423</f>
        <v>218</v>
      </c>
      <c r="AB422" s="4">
        <f t="shared" ref="AB422" si="3944">D422-Z422</f>
        <v>-4</v>
      </c>
      <c r="AC422" s="4">
        <f t="shared" ref="AC422" si="3945">AA422-E422</f>
        <v>218</v>
      </c>
      <c r="AD422" s="4">
        <f t="shared" si="3865"/>
        <v>107</v>
      </c>
    </row>
    <row r="423" spans="1:30" x14ac:dyDescent="0.3">
      <c r="A423" t="s">
        <v>134</v>
      </c>
      <c r="B423" s="8" t="s">
        <v>56</v>
      </c>
      <c r="C423" t="str">
        <f>VLOOKUP(B423,'Team Lookup'!A:B,2,FALSE)</f>
        <v>Atlanta Hawks</v>
      </c>
      <c r="D423" s="9">
        <f t="shared" ref="D423" si="3946">D422*-1</f>
        <v>0</v>
      </c>
      <c r="E423" s="9">
        <f t="shared" ref="E423" si="3947">E422</f>
        <v>0</v>
      </c>
      <c r="F423" t="str">
        <f>B422</f>
        <v>DEN</v>
      </c>
      <c r="G423" t="str">
        <f t="shared" ref="G423" si="3948">C422</f>
        <v>Denver Nuggets</v>
      </c>
      <c r="H423" s="31">
        <f>VLOOKUP($C423,'Four Factors - Home'!$B:$O,7,FALSE)/100</f>
        <v>0.51100000000000001</v>
      </c>
      <c r="I423" s="31">
        <f>VLOOKUP($C423,'Four Factors - Home'!$B:$O,8,FALSE)</f>
        <v>0.28199999999999997</v>
      </c>
      <c r="J423" s="31">
        <f>VLOOKUP($C423,'Four Factors - Home'!$B:$O,9,FALSE)/100</f>
        <v>0.14800000000000002</v>
      </c>
      <c r="K423" s="31">
        <f>VLOOKUP($C423,'Four Factors - Home'!$B:$O,10,FALSE)/100</f>
        <v>0.249</v>
      </c>
      <c r="L423" s="31">
        <f>VLOOKUP($C423,'Four Factors - Home'!$B:$O,11,FALSE)/100</f>
        <v>0.51800000000000002</v>
      </c>
      <c r="M423" s="31">
        <f>VLOOKUP($C423,'Four Factors - Home'!$B:$O,12,FALSE)</f>
        <v>0.218</v>
      </c>
      <c r="N423" s="31">
        <f>VLOOKUP($C423,'Four Factors - Home'!$B:$O,13,FALSE)/100</f>
        <v>0.157</v>
      </c>
      <c r="O423" s="31">
        <f>VLOOKUP($C423,'Four Factors - Home'!$B:$O,14,FALSE)/100</f>
        <v>0.247</v>
      </c>
      <c r="P423" s="17">
        <f>VLOOKUP($C423,'Advanced - Home'!B:T,18,FALSE)</f>
        <v>98.87</v>
      </c>
      <c r="Q423" s="17">
        <f>(P423+'Advanced - Home'!$S$33)/2</f>
        <v>98.861912943871715</v>
      </c>
      <c r="R423" s="31">
        <f t="shared" ref="R423" si="3949">AVERAGE(H423,L422)</f>
        <v>0.52400000000000002</v>
      </c>
      <c r="S423" s="31">
        <f t="shared" ref="S423" si="3950">AVERAGE(I423,M422)</f>
        <v>0.27100000000000002</v>
      </c>
      <c r="T423" s="31">
        <f t="shared" ref="T423" si="3951">AVERAGE(J423,N422)</f>
        <v>0.13600000000000001</v>
      </c>
      <c r="U423" s="31">
        <f t="shared" ref="U423" si="3952">AVERAGE(K423,O422)</f>
        <v>0.23099999999999998</v>
      </c>
      <c r="V423" s="17">
        <f>Q423*Q422/'Advanced - Road'!$S$33</f>
        <v>100.02666581414962</v>
      </c>
      <c r="W423" s="17">
        <f t="shared" ref="W423" si="3953">W422</f>
        <v>100.03005608142158</v>
      </c>
      <c r="X423" s="17">
        <f t="shared" si="3860"/>
        <v>0</v>
      </c>
      <c r="Y423" s="19">
        <f>ROUND(Regression!$B$17+Regression!$B$18*Games!R423+Regression!$B$19*Games!T423+Regression!$B$20*Games!U423+Regression!$B$21*Games!S423+Regression!$B$22*Games!W423,0)</f>
        <v>111</v>
      </c>
      <c r="Z423" s="19">
        <f t="shared" ref="Z423" si="3954">-Z422</f>
        <v>-4</v>
      </c>
      <c r="AA423" s="19">
        <f t="shared" ref="AA423" si="3955">AA422</f>
        <v>218</v>
      </c>
      <c r="AB423" s="4"/>
      <c r="AC423" s="4"/>
      <c r="AD423" s="4">
        <f t="shared" si="3865"/>
        <v>111</v>
      </c>
    </row>
    <row r="424" spans="1:30" x14ac:dyDescent="0.3">
      <c r="A424" s="11" t="s">
        <v>133</v>
      </c>
      <c r="B424" s="10" t="s">
        <v>62</v>
      </c>
      <c r="C424" s="11" t="str">
        <f>VLOOKUP(B424,'Team Lookup'!A:B,2,FALSE)</f>
        <v>Denver Nuggets</v>
      </c>
      <c r="D424" s="12"/>
      <c r="E424" s="12"/>
      <c r="F424" s="13" t="str">
        <f>B425</f>
        <v>BRK</v>
      </c>
      <c r="G424" s="11" t="str">
        <f t="shared" ref="G424" si="3956">C425</f>
        <v>Brooklyn Nets</v>
      </c>
      <c r="H424" s="32">
        <f>VLOOKUP($C424,'Four Factors - Road'!$B:$O,7,FALSE)/100</f>
        <v>0.502</v>
      </c>
      <c r="I424" s="32">
        <f>VLOOKUP($C424,'Four Factors - Road'!$B:$O,8,FALSE)</f>
        <v>0.27900000000000003</v>
      </c>
      <c r="J424" s="32">
        <f>VLOOKUP($C424,'Four Factors - Road'!$B:$O,9,FALSE)/100</f>
        <v>0.158</v>
      </c>
      <c r="K424" s="32">
        <f>VLOOKUP($C424,'Four Factors - Road'!$B:$O,10,FALSE)/100</f>
        <v>0.29399999999999998</v>
      </c>
      <c r="L424" s="32">
        <f>VLOOKUP($C424,'Four Factors - Road'!$B:$O,11,FALSE)/100</f>
        <v>0.53700000000000003</v>
      </c>
      <c r="M424" s="32">
        <f>VLOOKUP($C424,'Four Factors - Road'!$B:$O,12,FALSE)</f>
        <v>0.26</v>
      </c>
      <c r="N424" s="32">
        <f>VLOOKUP($C424,'Four Factors - Road'!$B:$O,13,FALSE)/100</f>
        <v>0.124</v>
      </c>
      <c r="O424" s="32">
        <f>VLOOKUP($C424,'Four Factors - Road'!$B:$O,14,FALSE)/100</f>
        <v>0.21299999999999999</v>
      </c>
      <c r="P424" s="21">
        <f>VLOOKUP($C424,'Advanced - Road'!B:T,18,FALSE)</f>
        <v>101.19</v>
      </c>
      <c r="Q424" s="21">
        <f>(P424+'Advanced - Road'!$S$33)/2</f>
        <v>100.02526345933563</v>
      </c>
      <c r="R424" s="32">
        <f t="shared" ref="R424" si="3957">AVERAGE(H424,L425)</f>
        <v>0.505</v>
      </c>
      <c r="S424" s="32">
        <f t="shared" ref="S424" si="3958">AVERAGE(I424,M425)</f>
        <v>0.27350000000000002</v>
      </c>
      <c r="T424" s="32">
        <f t="shared" ref="T424" si="3959">AVERAGE(J424,N425)</f>
        <v>0.14350000000000002</v>
      </c>
      <c r="U424" s="32">
        <f t="shared" ref="U424" si="3960">AVERAGE(K424,O425)</f>
        <v>0.27100000000000002</v>
      </c>
      <c r="V424" s="21">
        <f>Q424*Q425/'Advanced - Home'!$S$33</f>
        <v>102.19880577591542</v>
      </c>
      <c r="W424" s="21">
        <f t="shared" ref="W424" si="3961">AVERAGE(V424:V425)</f>
        <v>102.19534212171672</v>
      </c>
      <c r="X424" s="21">
        <f t="shared" si="3860"/>
        <v>0</v>
      </c>
      <c r="Y424" s="23">
        <f>ROUND(Regression!$B$17+Regression!$B$18*Games!R424+Regression!$B$19*Games!T424+Regression!$B$20*Games!U424+Regression!$B$21*Games!S424+Regression!$B$22*Games!W424,0)</f>
        <v>111</v>
      </c>
      <c r="Z424" s="23">
        <f t="shared" ref="Z424" si="3962">Y425-Y424</f>
        <v>-2</v>
      </c>
      <c r="AA424" s="23">
        <f t="shared" ref="AA424" si="3963">Y424+Y425</f>
        <v>220</v>
      </c>
      <c r="AB424" s="22">
        <f t="shared" ref="AB424" si="3964">D424-Z424</f>
        <v>2</v>
      </c>
      <c r="AC424" s="22">
        <f t="shared" ref="AC424" si="3965">AA424-E424</f>
        <v>220</v>
      </c>
      <c r="AD424" s="22">
        <f t="shared" si="3865"/>
        <v>111</v>
      </c>
    </row>
    <row r="425" spans="1:30" x14ac:dyDescent="0.3">
      <c r="A425" s="11" t="s">
        <v>134</v>
      </c>
      <c r="B425" s="14" t="s">
        <v>57</v>
      </c>
      <c r="C425" s="11" t="str">
        <f>VLOOKUP(B425,'Team Lookup'!A:B,2,FALSE)</f>
        <v>Brooklyn Nets</v>
      </c>
      <c r="D425" s="15">
        <f t="shared" ref="D425" si="3966">D424*-1</f>
        <v>0</v>
      </c>
      <c r="E425" s="15">
        <f t="shared" ref="E425" si="3967">E424</f>
        <v>0</v>
      </c>
      <c r="F425" s="11" t="str">
        <f>B424</f>
        <v>DEN</v>
      </c>
      <c r="G425" s="11" t="str">
        <f t="shared" ref="G425" si="3968">C424</f>
        <v>Denver Nuggets</v>
      </c>
      <c r="H425" s="32">
        <f>VLOOKUP($C425,'Four Factors - Home'!$B:$O,7,FALSE)/100</f>
        <v>0.49700000000000005</v>
      </c>
      <c r="I425" s="32">
        <f>VLOOKUP($C425,'Four Factors - Home'!$B:$O,8,FALSE)</f>
        <v>0.27</v>
      </c>
      <c r="J425" s="32">
        <f>VLOOKUP($C425,'Four Factors - Home'!$B:$O,9,FALSE)/100</f>
        <v>0.16699999999999998</v>
      </c>
      <c r="K425" s="32">
        <f>VLOOKUP($C425,'Four Factors - Home'!$B:$O,10,FALSE)/100</f>
        <v>0.20600000000000002</v>
      </c>
      <c r="L425" s="32">
        <f>VLOOKUP($C425,'Four Factors - Home'!$B:$O,11,FALSE)/100</f>
        <v>0.50800000000000001</v>
      </c>
      <c r="M425" s="32">
        <f>VLOOKUP($C425,'Four Factors - Home'!$B:$O,12,FALSE)</f>
        <v>0.26800000000000002</v>
      </c>
      <c r="N425" s="32">
        <f>VLOOKUP($C425,'Four Factors - Home'!$B:$O,13,FALSE)/100</f>
        <v>0.129</v>
      </c>
      <c r="O425" s="32">
        <f>VLOOKUP($C425,'Four Factors - Home'!$B:$O,14,FALSE)/100</f>
        <v>0.248</v>
      </c>
      <c r="P425" s="21">
        <f>VLOOKUP($C425,'Advanced - Home'!B:T,18,FALSE)</f>
        <v>103.15</v>
      </c>
      <c r="Q425" s="21">
        <f>(P425+'Advanced - Home'!$S$33)/2</f>
        <v>101.0019129438717</v>
      </c>
      <c r="R425" s="32">
        <f t="shared" ref="R425" si="3969">AVERAGE(H425,L424)</f>
        <v>0.51700000000000002</v>
      </c>
      <c r="S425" s="32">
        <f t="shared" ref="S425" si="3970">AVERAGE(I425,M424)</f>
        <v>0.26500000000000001</v>
      </c>
      <c r="T425" s="32">
        <f t="shared" ref="T425" si="3971">AVERAGE(J425,N424)</f>
        <v>0.14549999999999999</v>
      </c>
      <c r="U425" s="32">
        <f t="shared" ref="U425" si="3972">AVERAGE(K425,O424)</f>
        <v>0.20950000000000002</v>
      </c>
      <c r="V425" s="21">
        <f>Q425*Q424/'Advanced - Road'!$S$33</f>
        <v>102.19187846751804</v>
      </c>
      <c r="W425" s="21">
        <f t="shared" ref="W425" si="3973">W424</f>
        <v>102.19534212171672</v>
      </c>
      <c r="X425" s="21">
        <f t="shared" si="3860"/>
        <v>0</v>
      </c>
      <c r="Y425" s="23">
        <f>ROUND(Regression!$B$17+Regression!$B$18*Games!R425+Regression!$B$19*Games!T425+Regression!$B$20*Games!U425+Regression!$B$21*Games!S425+Regression!$B$22*Games!W425,0)</f>
        <v>109</v>
      </c>
      <c r="Z425" s="23">
        <f t="shared" ref="Z425" si="3974">-Z424</f>
        <v>2</v>
      </c>
      <c r="AA425" s="23">
        <f t="shared" ref="AA425" si="3975">AA424</f>
        <v>220</v>
      </c>
      <c r="AB425" s="22"/>
      <c r="AC425" s="22"/>
      <c r="AD425" s="22">
        <f t="shared" si="3865"/>
        <v>109</v>
      </c>
    </row>
    <row r="426" spans="1:30" x14ac:dyDescent="0.3">
      <c r="A426" t="s">
        <v>133</v>
      </c>
      <c r="B426" s="5" t="s">
        <v>62</v>
      </c>
      <c r="C426" t="str">
        <f>VLOOKUP(B426,'Team Lookup'!A:B,2,FALSE)</f>
        <v>Denver Nuggets</v>
      </c>
      <c r="D426" s="6"/>
      <c r="E426" s="6"/>
      <c r="F426" s="7" t="str">
        <f>B427</f>
        <v>BOS</v>
      </c>
      <c r="G426" t="str">
        <f t="shared" ref="G426" si="3976">C427</f>
        <v>Boston Celtics</v>
      </c>
      <c r="H426" s="31">
        <f>VLOOKUP($C426,'Four Factors - Road'!$B:$O,7,FALSE)/100</f>
        <v>0.502</v>
      </c>
      <c r="I426" s="31">
        <f>VLOOKUP($C426,'Four Factors - Road'!$B:$O,8,FALSE)</f>
        <v>0.27900000000000003</v>
      </c>
      <c r="J426" s="31">
        <f>VLOOKUP($C426,'Four Factors - Road'!$B:$O,9,FALSE)/100</f>
        <v>0.158</v>
      </c>
      <c r="K426" s="31">
        <f>VLOOKUP($C426,'Four Factors - Road'!$B:$O,10,FALSE)/100</f>
        <v>0.29399999999999998</v>
      </c>
      <c r="L426" s="31">
        <f>VLOOKUP($C426,'Four Factors - Road'!$B:$O,11,FALSE)/100</f>
        <v>0.53700000000000003</v>
      </c>
      <c r="M426" s="31">
        <f>VLOOKUP($C426,'Four Factors - Road'!$B:$O,12,FALSE)</f>
        <v>0.26</v>
      </c>
      <c r="N426" s="31">
        <f>VLOOKUP($C426,'Four Factors - Road'!$B:$O,13,FALSE)/100</f>
        <v>0.124</v>
      </c>
      <c r="O426" s="31">
        <f>VLOOKUP($C426,'Four Factors - Road'!$B:$O,14,FALSE)/100</f>
        <v>0.21299999999999999</v>
      </c>
      <c r="P426" s="17">
        <f>VLOOKUP($C426,'Advanced - Road'!B:T,18,FALSE)</f>
        <v>101.19</v>
      </c>
      <c r="Q426" s="17">
        <f>(P426+'Advanced - Road'!$S$33)/2</f>
        <v>100.02526345933563</v>
      </c>
      <c r="R426" s="31">
        <f t="shared" ref="R426" si="3977">AVERAGE(H426,L427)</f>
        <v>0.503</v>
      </c>
      <c r="S426" s="31">
        <f t="shared" ref="S426" si="3978">AVERAGE(I426,M427)</f>
        <v>0.27150000000000002</v>
      </c>
      <c r="T426" s="31">
        <f t="shared" ref="T426" si="3979">AVERAGE(J426,N427)</f>
        <v>0.14749999999999999</v>
      </c>
      <c r="U426" s="31">
        <f t="shared" ref="U426" si="3980">AVERAGE(K426,O427)</f>
        <v>0.27349999999999997</v>
      </c>
      <c r="V426" s="17">
        <f>Q426*Q427/'Advanced - Home'!$S$33</f>
        <v>100.46854193453717</v>
      </c>
      <c r="W426" s="17">
        <f t="shared" ref="W426" si="3981">AVERAGE(V426:V427)</f>
        <v>100.46513692129395</v>
      </c>
      <c r="X426" s="17">
        <f t="shared" si="3860"/>
        <v>0</v>
      </c>
      <c r="Y426" s="19">
        <f>ROUND(Regression!$B$17+Regression!$B$18*Games!R426+Regression!$B$19*Games!T426+Regression!$B$20*Games!U426+Regression!$B$21*Games!S426+Regression!$B$22*Games!W426,0)</f>
        <v>109</v>
      </c>
      <c r="Z426" s="19">
        <f t="shared" ref="Z426" si="3982">Y427-Y426</f>
        <v>3</v>
      </c>
      <c r="AA426" s="19">
        <f t="shared" ref="AA426" si="3983">Y426+Y427</f>
        <v>221</v>
      </c>
      <c r="AB426" s="4">
        <f t="shared" ref="AB426" si="3984">D426-Z426</f>
        <v>-3</v>
      </c>
      <c r="AC426" s="4">
        <f t="shared" ref="AC426" si="3985">AA426-E426</f>
        <v>221</v>
      </c>
      <c r="AD426" s="4">
        <f t="shared" si="3865"/>
        <v>109</v>
      </c>
    </row>
    <row r="427" spans="1:30" x14ac:dyDescent="0.3">
      <c r="A427" t="s">
        <v>134</v>
      </c>
      <c r="B427" s="8" t="s">
        <v>58</v>
      </c>
      <c r="C427" t="str">
        <f>VLOOKUP(B427,'Team Lookup'!A:B,2,FALSE)</f>
        <v>Boston Celtics</v>
      </c>
      <c r="D427" s="9">
        <f t="shared" ref="D427" si="3986">D426*-1</f>
        <v>0</v>
      </c>
      <c r="E427" s="9">
        <f t="shared" ref="E427" si="3987">E426</f>
        <v>0</v>
      </c>
      <c r="F427" t="str">
        <f>B426</f>
        <v>DEN</v>
      </c>
      <c r="G427" t="str">
        <f t="shared" ref="G427" si="3988">C426</f>
        <v>Denver Nuggets</v>
      </c>
      <c r="H427" s="31">
        <f>VLOOKUP($C427,'Four Factors - Home'!$B:$O,7,FALSE)/100</f>
        <v>0.53100000000000003</v>
      </c>
      <c r="I427" s="31">
        <f>VLOOKUP($C427,'Four Factors - Home'!$B:$O,8,FALSE)</f>
        <v>0.26600000000000001</v>
      </c>
      <c r="J427" s="31">
        <f>VLOOKUP($C427,'Four Factors - Home'!$B:$O,9,FALSE)/100</f>
        <v>0.13800000000000001</v>
      </c>
      <c r="K427" s="31">
        <f>VLOOKUP($C427,'Four Factors - Home'!$B:$O,10,FALSE)/100</f>
        <v>0.22500000000000001</v>
      </c>
      <c r="L427" s="31">
        <f>VLOOKUP($C427,'Four Factors - Home'!$B:$O,11,FALSE)/100</f>
        <v>0.504</v>
      </c>
      <c r="M427" s="31">
        <f>VLOOKUP($C427,'Four Factors - Home'!$B:$O,12,FALSE)</f>
        <v>0.26400000000000001</v>
      </c>
      <c r="N427" s="31">
        <f>VLOOKUP($C427,'Four Factors - Home'!$B:$O,13,FALSE)/100</f>
        <v>0.13699999999999998</v>
      </c>
      <c r="O427" s="31">
        <f>VLOOKUP($C427,'Four Factors - Home'!$B:$O,14,FALSE)/100</f>
        <v>0.253</v>
      </c>
      <c r="P427" s="17">
        <f>VLOOKUP($C427,'Advanced - Home'!B:T,18,FALSE)</f>
        <v>99.73</v>
      </c>
      <c r="Q427" s="17">
        <f>(P427+'Advanced - Home'!$S$33)/2</f>
        <v>99.291912943871708</v>
      </c>
      <c r="R427" s="31">
        <f t="shared" ref="R427" si="3989">AVERAGE(H427,L426)</f>
        <v>0.53400000000000003</v>
      </c>
      <c r="S427" s="31">
        <f t="shared" ref="S427" si="3990">AVERAGE(I427,M426)</f>
        <v>0.26300000000000001</v>
      </c>
      <c r="T427" s="31">
        <f t="shared" ref="T427" si="3991">AVERAGE(J427,N426)</f>
        <v>0.13100000000000001</v>
      </c>
      <c r="U427" s="31">
        <f t="shared" ref="U427" si="3992">AVERAGE(K427,O426)</f>
        <v>0.219</v>
      </c>
      <c r="V427" s="17">
        <f>Q427*Q426/'Advanced - Road'!$S$33</f>
        <v>100.46173190805074</v>
      </c>
      <c r="W427" s="17">
        <f t="shared" ref="W427" si="3993">W426</f>
        <v>100.46513692129395</v>
      </c>
      <c r="X427" s="17">
        <f t="shared" si="3860"/>
        <v>0</v>
      </c>
      <c r="Y427" s="19">
        <f>ROUND(Regression!$B$17+Regression!$B$18*Games!R427+Regression!$B$19*Games!T427+Regression!$B$20*Games!U427+Regression!$B$21*Games!S427+Regression!$B$22*Games!W427,0)</f>
        <v>112</v>
      </c>
      <c r="Z427" s="19">
        <f t="shared" ref="Z427" si="3994">-Z426</f>
        <v>-3</v>
      </c>
      <c r="AA427" s="19">
        <f t="shared" ref="AA427" si="3995">AA426</f>
        <v>221</v>
      </c>
      <c r="AB427" s="4"/>
      <c r="AC427" s="4"/>
      <c r="AD427" s="4">
        <f t="shared" si="3865"/>
        <v>112</v>
      </c>
    </row>
    <row r="428" spans="1:30" x14ac:dyDescent="0.3">
      <c r="A428" s="11" t="s">
        <v>133</v>
      </c>
      <c r="B428" s="10" t="s">
        <v>62</v>
      </c>
      <c r="C428" s="11" t="str">
        <f>VLOOKUP(B428,'Team Lookup'!A:B,2,FALSE)</f>
        <v>Denver Nuggets</v>
      </c>
      <c r="D428" s="12"/>
      <c r="E428" s="12"/>
      <c r="F428" s="13" t="str">
        <f>B429</f>
        <v>CHO</v>
      </c>
      <c r="G428" s="11" t="str">
        <f t="shared" ref="G428" si="3996">C429</f>
        <v>Charlotte Hornets</v>
      </c>
      <c r="H428" s="32">
        <f>VLOOKUP($C428,'Four Factors - Road'!$B:$O,7,FALSE)/100</f>
        <v>0.502</v>
      </c>
      <c r="I428" s="32">
        <f>VLOOKUP($C428,'Four Factors - Road'!$B:$O,8,FALSE)</f>
        <v>0.27900000000000003</v>
      </c>
      <c r="J428" s="32">
        <f>VLOOKUP($C428,'Four Factors - Road'!$B:$O,9,FALSE)/100</f>
        <v>0.158</v>
      </c>
      <c r="K428" s="32">
        <f>VLOOKUP($C428,'Four Factors - Road'!$B:$O,10,FALSE)/100</f>
        <v>0.29399999999999998</v>
      </c>
      <c r="L428" s="32">
        <f>VLOOKUP($C428,'Four Factors - Road'!$B:$O,11,FALSE)/100</f>
        <v>0.53700000000000003</v>
      </c>
      <c r="M428" s="32">
        <f>VLOOKUP($C428,'Four Factors - Road'!$B:$O,12,FALSE)</f>
        <v>0.26</v>
      </c>
      <c r="N428" s="32">
        <f>VLOOKUP($C428,'Four Factors - Road'!$B:$O,13,FALSE)/100</f>
        <v>0.124</v>
      </c>
      <c r="O428" s="32">
        <f>VLOOKUP($C428,'Four Factors - Road'!$B:$O,14,FALSE)/100</f>
        <v>0.21299999999999999</v>
      </c>
      <c r="P428" s="21">
        <f>VLOOKUP($C428,'Advanced - Road'!B:T,18,FALSE)</f>
        <v>101.19</v>
      </c>
      <c r="Q428" s="21">
        <f>(P428+'Advanced - Road'!$S$33)/2</f>
        <v>100.02526345933563</v>
      </c>
      <c r="R428" s="32">
        <f t="shared" ref="R428" si="3997">AVERAGE(H428,L429)</f>
        <v>0.50249999999999995</v>
      </c>
      <c r="S428" s="32">
        <f t="shared" ref="S428" si="3998">AVERAGE(I428,M429)</f>
        <v>0.23800000000000002</v>
      </c>
      <c r="T428" s="32">
        <f t="shared" ref="T428" si="3999">AVERAGE(J428,N429)</f>
        <v>0.14400000000000002</v>
      </c>
      <c r="U428" s="32">
        <f t="shared" ref="U428" si="4000">AVERAGE(K428,O429)</f>
        <v>0.245</v>
      </c>
      <c r="V428" s="21">
        <f>Q428*Q429/'Advanced - Home'!$S$33</f>
        <v>100.11439436466442</v>
      </c>
      <c r="W428" s="21">
        <f t="shared" ref="W428" si="4001">AVERAGE(V428:V429)</f>
        <v>100.11100135395596</v>
      </c>
      <c r="X428" s="21">
        <f t="shared" si="3860"/>
        <v>0</v>
      </c>
      <c r="Y428" s="23">
        <f>ROUND(Regression!$B$17+Regression!$B$18*Games!R428+Regression!$B$19*Games!T428+Regression!$B$20*Games!U428+Regression!$B$21*Games!S428+Regression!$B$22*Games!W428,0)</f>
        <v>106</v>
      </c>
      <c r="Z428" s="23">
        <f t="shared" ref="Z428" si="4002">Y429-Y428</f>
        <v>5</v>
      </c>
      <c r="AA428" s="23">
        <f t="shared" ref="AA428" si="4003">Y428+Y429</f>
        <v>217</v>
      </c>
      <c r="AB428" s="22">
        <f t="shared" ref="AB428" si="4004">D428-Z428</f>
        <v>-5</v>
      </c>
      <c r="AC428" s="22">
        <f t="shared" ref="AC428" si="4005">AA428-E428</f>
        <v>217</v>
      </c>
      <c r="AD428" s="22">
        <f t="shared" si="3865"/>
        <v>106</v>
      </c>
    </row>
    <row r="429" spans="1:30" x14ac:dyDescent="0.3">
      <c r="A429" s="11" t="s">
        <v>134</v>
      </c>
      <c r="B429" s="14" t="s">
        <v>59</v>
      </c>
      <c r="C429" s="11" t="str">
        <f>VLOOKUP(B429,'Team Lookup'!A:B,2,FALSE)</f>
        <v>Charlotte Hornets</v>
      </c>
      <c r="D429" s="15">
        <f t="shared" ref="D429" si="4006">D428*-1</f>
        <v>0</v>
      </c>
      <c r="E429" s="15">
        <f t="shared" ref="E429" si="4007">E428</f>
        <v>0</v>
      </c>
      <c r="F429" s="11" t="str">
        <f>B428</f>
        <v>DEN</v>
      </c>
      <c r="G429" s="11" t="str">
        <f t="shared" ref="G429" si="4008">C428</f>
        <v>Denver Nuggets</v>
      </c>
      <c r="H429" s="32">
        <f>VLOOKUP($C429,'Four Factors - Home'!$B:$O,7,FALSE)/100</f>
        <v>0.499</v>
      </c>
      <c r="I429" s="32">
        <f>VLOOKUP($C429,'Four Factors - Home'!$B:$O,8,FALSE)</f>
        <v>0.307</v>
      </c>
      <c r="J429" s="32">
        <f>VLOOKUP($C429,'Four Factors - Home'!$B:$O,9,FALSE)/100</f>
        <v>0.11900000000000001</v>
      </c>
      <c r="K429" s="32">
        <f>VLOOKUP($C429,'Four Factors - Home'!$B:$O,10,FALSE)/100</f>
        <v>0.20499999999999999</v>
      </c>
      <c r="L429" s="32">
        <f>VLOOKUP($C429,'Four Factors - Home'!$B:$O,11,FALSE)/100</f>
        <v>0.503</v>
      </c>
      <c r="M429" s="32">
        <f>VLOOKUP($C429,'Four Factors - Home'!$B:$O,12,FALSE)</f>
        <v>0.19700000000000001</v>
      </c>
      <c r="N429" s="32">
        <f>VLOOKUP($C429,'Four Factors - Home'!$B:$O,13,FALSE)/100</f>
        <v>0.13</v>
      </c>
      <c r="O429" s="32">
        <f>VLOOKUP($C429,'Four Factors - Home'!$B:$O,14,FALSE)/100</f>
        <v>0.19600000000000001</v>
      </c>
      <c r="P429" s="21">
        <f>VLOOKUP($C429,'Advanced - Home'!B:T,18,FALSE)</f>
        <v>99.03</v>
      </c>
      <c r="Q429" s="21">
        <f>(P429+'Advanced - Home'!$S$33)/2</f>
        <v>98.941912943871699</v>
      </c>
      <c r="R429" s="32">
        <f t="shared" ref="R429" si="4009">AVERAGE(H429,L428)</f>
        <v>0.51800000000000002</v>
      </c>
      <c r="S429" s="32">
        <f t="shared" ref="S429" si="4010">AVERAGE(I429,M428)</f>
        <v>0.28349999999999997</v>
      </c>
      <c r="T429" s="32">
        <f t="shared" ref="T429" si="4011">AVERAGE(J429,N428)</f>
        <v>0.1215</v>
      </c>
      <c r="U429" s="32">
        <f t="shared" ref="U429" si="4012">AVERAGE(K429,O428)</f>
        <v>0.20899999999999999</v>
      </c>
      <c r="V429" s="21">
        <f>Q429*Q428/'Advanced - Road'!$S$33</f>
        <v>100.10760834324749</v>
      </c>
      <c r="W429" s="21">
        <f t="shared" ref="W429" si="4013">W428</f>
        <v>100.11100135395596</v>
      </c>
      <c r="X429" s="21">
        <f t="shared" si="3860"/>
        <v>0</v>
      </c>
      <c r="Y429" s="23">
        <f>ROUND(Regression!$B$17+Regression!$B$18*Games!R429+Regression!$B$19*Games!T429+Regression!$B$20*Games!U429+Regression!$B$21*Games!S429+Regression!$B$22*Games!W429,0)</f>
        <v>111</v>
      </c>
      <c r="Z429" s="23">
        <f t="shared" ref="Z429" si="4014">-Z428</f>
        <v>-5</v>
      </c>
      <c r="AA429" s="23">
        <f t="shared" ref="AA429" si="4015">AA428</f>
        <v>217</v>
      </c>
      <c r="AB429" s="22"/>
      <c r="AC429" s="22"/>
      <c r="AD429" s="22">
        <f t="shared" si="3865"/>
        <v>111</v>
      </c>
    </row>
    <row r="430" spans="1:30" x14ac:dyDescent="0.3">
      <c r="A430" t="s">
        <v>133</v>
      </c>
      <c r="B430" s="8" t="s">
        <v>62</v>
      </c>
      <c r="C430" t="str">
        <f>VLOOKUP(B430,'Team Lookup'!A:B,2,FALSE)</f>
        <v>Denver Nuggets</v>
      </c>
      <c r="D430" s="6"/>
      <c r="E430" s="6"/>
      <c r="F430" s="7" t="str">
        <f>B431</f>
        <v>CHI</v>
      </c>
      <c r="G430" t="str">
        <f t="shared" ref="G430" si="4016">C431</f>
        <v>Chicago Bulls</v>
      </c>
      <c r="H430" s="31">
        <f>VLOOKUP($C430,'Four Factors - Road'!$B:$O,7,FALSE)/100</f>
        <v>0.502</v>
      </c>
      <c r="I430" s="31">
        <f>VLOOKUP($C430,'Four Factors - Road'!$B:$O,8,FALSE)</f>
        <v>0.27900000000000003</v>
      </c>
      <c r="J430" s="31">
        <f>VLOOKUP($C430,'Four Factors - Road'!$B:$O,9,FALSE)/100</f>
        <v>0.158</v>
      </c>
      <c r="K430" s="31">
        <f>VLOOKUP($C430,'Four Factors - Road'!$B:$O,10,FALSE)/100</f>
        <v>0.29399999999999998</v>
      </c>
      <c r="L430" s="31">
        <f>VLOOKUP($C430,'Four Factors - Road'!$B:$O,11,FALSE)/100</f>
        <v>0.53700000000000003</v>
      </c>
      <c r="M430" s="31">
        <f>VLOOKUP($C430,'Four Factors - Road'!$B:$O,12,FALSE)</f>
        <v>0.26</v>
      </c>
      <c r="N430" s="31">
        <f>VLOOKUP($C430,'Four Factors - Road'!$B:$O,13,FALSE)/100</f>
        <v>0.124</v>
      </c>
      <c r="O430" s="31">
        <f>VLOOKUP($C430,'Four Factors - Road'!$B:$O,14,FALSE)/100</f>
        <v>0.21299999999999999</v>
      </c>
      <c r="P430" s="17">
        <f>VLOOKUP($C430,'Advanced - Road'!B:T,18,FALSE)</f>
        <v>101.19</v>
      </c>
      <c r="Q430" s="17">
        <f>(P430+'Advanced - Road'!$S$33)/2</f>
        <v>100.02526345933563</v>
      </c>
      <c r="R430" s="31">
        <f t="shared" ref="R430" si="4017">AVERAGE(H430,L431)</f>
        <v>0.50950000000000006</v>
      </c>
      <c r="S430" s="31">
        <f t="shared" ref="S430" si="4018">AVERAGE(I430,M431)</f>
        <v>0.25</v>
      </c>
      <c r="T430" s="31">
        <f t="shared" ref="T430" si="4019">AVERAGE(J430,N431)</f>
        <v>0.14650000000000002</v>
      </c>
      <c r="U430" s="31">
        <f t="shared" ref="U430" si="4020">AVERAGE(K430,O431)</f>
        <v>0.249</v>
      </c>
      <c r="V430" s="17">
        <f>Q430*Q431/'Advanced - Home'!$S$33</f>
        <v>99.269499447968045</v>
      </c>
      <c r="W430" s="17">
        <f t="shared" ref="W430" si="4021">AVERAGE(V430:V431)</f>
        <v>99.266135071878182</v>
      </c>
      <c r="X430" s="17">
        <f t="shared" si="3860"/>
        <v>0</v>
      </c>
      <c r="Y430" s="19">
        <f>ROUND(Regression!$B$17+Regression!$B$18*Games!R430+Regression!$B$19*Games!T430+Regression!$B$20*Games!U430+Regression!$B$21*Games!S430+Regression!$B$22*Games!W430,0)</f>
        <v>107</v>
      </c>
      <c r="Z430" s="19">
        <f t="shared" ref="Z430" si="4022">Y431-Y430</f>
        <v>3</v>
      </c>
      <c r="AA430" s="19">
        <f t="shared" ref="AA430" si="4023">Y430+Y431</f>
        <v>217</v>
      </c>
      <c r="AB430" s="4">
        <f t="shared" ref="AB430" si="4024">D430-Z430</f>
        <v>-3</v>
      </c>
      <c r="AC430" s="4">
        <f t="shared" ref="AC430" si="4025">AA430-E430</f>
        <v>217</v>
      </c>
      <c r="AD430" s="4">
        <f t="shared" si="3865"/>
        <v>107</v>
      </c>
    </row>
    <row r="431" spans="1:30" x14ac:dyDescent="0.3">
      <c r="A431" t="s">
        <v>134</v>
      </c>
      <c r="B431" s="8" t="s">
        <v>60</v>
      </c>
      <c r="C431" t="str">
        <f>VLOOKUP(B431,'Team Lookup'!A:B,2,FALSE)</f>
        <v>Chicago Bulls</v>
      </c>
      <c r="D431" s="9">
        <f t="shared" ref="D431" si="4026">D430*-1</f>
        <v>0</v>
      </c>
      <c r="E431" s="9">
        <f t="shared" ref="E431" si="4027">E430</f>
        <v>0</v>
      </c>
      <c r="F431" t="str">
        <f>B430</f>
        <v>DEN</v>
      </c>
      <c r="G431" t="str">
        <f t="shared" ref="G431" si="4028">C430</f>
        <v>Denver Nuggets</v>
      </c>
      <c r="H431" s="31">
        <f>VLOOKUP($C431,'Four Factors - Home'!$B:$O,7,FALSE)/100</f>
        <v>0.47100000000000003</v>
      </c>
      <c r="I431" s="31">
        <f>VLOOKUP($C431,'Four Factors - Home'!$B:$O,8,FALSE)</f>
        <v>0.29599999999999999</v>
      </c>
      <c r="J431" s="31">
        <f>VLOOKUP($C431,'Four Factors - Home'!$B:$O,9,FALSE)/100</f>
        <v>0.129</v>
      </c>
      <c r="K431" s="31">
        <f>VLOOKUP($C431,'Four Factors - Home'!$B:$O,10,FALSE)/100</f>
        <v>0.30199999999999999</v>
      </c>
      <c r="L431" s="31">
        <f>VLOOKUP($C431,'Four Factors - Home'!$B:$O,11,FALSE)/100</f>
        <v>0.51700000000000002</v>
      </c>
      <c r="M431" s="31">
        <f>VLOOKUP($C431,'Four Factors - Home'!$B:$O,12,FALSE)</f>
        <v>0.221</v>
      </c>
      <c r="N431" s="31">
        <f>VLOOKUP($C431,'Four Factors - Home'!$B:$O,13,FALSE)/100</f>
        <v>0.13500000000000001</v>
      </c>
      <c r="O431" s="31">
        <f>VLOOKUP($C431,'Four Factors - Home'!$B:$O,14,FALSE)/100</f>
        <v>0.20399999999999999</v>
      </c>
      <c r="P431" s="17">
        <f>VLOOKUP($C431,'Advanced - Home'!B:T,18,FALSE)</f>
        <v>97.36</v>
      </c>
      <c r="Q431" s="17">
        <f>(P431+'Advanced - Home'!$S$33)/2</f>
        <v>98.106912943871706</v>
      </c>
      <c r="R431" s="31">
        <f t="shared" ref="R431" si="4029">AVERAGE(H431,L430)</f>
        <v>0.504</v>
      </c>
      <c r="S431" s="31">
        <f t="shared" ref="S431" si="4030">AVERAGE(I431,M430)</f>
        <v>0.27800000000000002</v>
      </c>
      <c r="T431" s="31">
        <f t="shared" ref="T431" si="4031">AVERAGE(J431,N430)</f>
        <v>0.1265</v>
      </c>
      <c r="U431" s="31">
        <f t="shared" ref="U431" si="4032">AVERAGE(K431,O430)</f>
        <v>0.25750000000000001</v>
      </c>
      <c r="V431" s="17">
        <f>Q431*Q430/'Advanced - Road'!$S$33</f>
        <v>99.262770695788319</v>
      </c>
      <c r="W431" s="17">
        <f t="shared" ref="W431" si="4033">W430</f>
        <v>99.266135071878182</v>
      </c>
      <c r="X431" s="17">
        <f t="shared" si="3860"/>
        <v>0</v>
      </c>
      <c r="Y431" s="19">
        <f>ROUND(Regression!$B$17+Regression!$B$18*Games!R431+Regression!$B$19*Games!T431+Regression!$B$20*Games!U431+Regression!$B$21*Games!S431+Regression!$B$22*Games!W431,0)</f>
        <v>110</v>
      </c>
      <c r="Z431" s="19">
        <f t="shared" ref="Z431" si="4034">-Z430</f>
        <v>-3</v>
      </c>
      <c r="AA431" s="19">
        <f t="shared" ref="AA431" si="4035">AA430</f>
        <v>217</v>
      </c>
      <c r="AB431" s="4"/>
      <c r="AC431" s="4"/>
      <c r="AD431" s="4">
        <f t="shared" si="3865"/>
        <v>110</v>
      </c>
    </row>
    <row r="432" spans="1:30" x14ac:dyDescent="0.3">
      <c r="A432" s="11" t="s">
        <v>133</v>
      </c>
      <c r="B432" s="14" t="s">
        <v>62</v>
      </c>
      <c r="C432" s="11" t="str">
        <f>VLOOKUP(B432,'Team Lookup'!A:B,2,FALSE)</f>
        <v>Denver Nuggets</v>
      </c>
      <c r="D432" s="12"/>
      <c r="E432" s="12"/>
      <c r="F432" s="13" t="str">
        <f>B433</f>
        <v>CLE</v>
      </c>
      <c r="G432" s="11" t="str">
        <f t="shared" ref="G432" si="4036">C433</f>
        <v>Cleveland Cavaliers</v>
      </c>
      <c r="H432" s="32">
        <f>VLOOKUP($C432,'Four Factors - Road'!$B:$O,7,FALSE)/100</f>
        <v>0.502</v>
      </c>
      <c r="I432" s="32">
        <f>VLOOKUP($C432,'Four Factors - Road'!$B:$O,8,FALSE)</f>
        <v>0.27900000000000003</v>
      </c>
      <c r="J432" s="32">
        <f>VLOOKUP($C432,'Four Factors - Road'!$B:$O,9,FALSE)/100</f>
        <v>0.158</v>
      </c>
      <c r="K432" s="32">
        <f>VLOOKUP($C432,'Four Factors - Road'!$B:$O,10,FALSE)/100</f>
        <v>0.29399999999999998</v>
      </c>
      <c r="L432" s="32">
        <f>VLOOKUP($C432,'Four Factors - Road'!$B:$O,11,FALSE)/100</f>
        <v>0.53700000000000003</v>
      </c>
      <c r="M432" s="32">
        <f>VLOOKUP($C432,'Four Factors - Road'!$B:$O,12,FALSE)</f>
        <v>0.26</v>
      </c>
      <c r="N432" s="32">
        <f>VLOOKUP($C432,'Four Factors - Road'!$B:$O,13,FALSE)/100</f>
        <v>0.124</v>
      </c>
      <c r="O432" s="32">
        <f>VLOOKUP($C432,'Four Factors - Road'!$B:$O,14,FALSE)/100</f>
        <v>0.21299999999999999</v>
      </c>
      <c r="P432" s="21">
        <f>VLOOKUP($C432,'Advanced - Road'!B:T,18,FALSE)</f>
        <v>101.19</v>
      </c>
      <c r="Q432" s="21">
        <f>(P432+'Advanced - Road'!$S$33)/2</f>
        <v>100.02526345933563</v>
      </c>
      <c r="R432" s="32">
        <f t="shared" ref="R432" si="4037">AVERAGE(H432,L433)</f>
        <v>0.501</v>
      </c>
      <c r="S432" s="32">
        <f t="shared" ref="S432" si="4038">AVERAGE(I432,M433)</f>
        <v>0.247</v>
      </c>
      <c r="T432" s="32">
        <f t="shared" ref="T432" si="4039">AVERAGE(J432,N433)</f>
        <v>0.14300000000000002</v>
      </c>
      <c r="U432" s="32">
        <f t="shared" ref="U432" si="4040">AVERAGE(K432,O433)</f>
        <v>0.26750000000000002</v>
      </c>
      <c r="V432" s="21">
        <f>Q432*Q433/'Advanced - Home'!$S$33</f>
        <v>100.05368335268624</v>
      </c>
      <c r="W432" s="21">
        <f t="shared" ref="W432" si="4041">AVERAGE(V432:V433)</f>
        <v>100.05029239955516</v>
      </c>
      <c r="X432" s="21">
        <f t="shared" si="3860"/>
        <v>0</v>
      </c>
      <c r="Y432" s="23">
        <f>ROUND(Regression!$B$17+Regression!$B$18*Games!R432+Regression!$B$19*Games!T432+Regression!$B$20*Games!U432+Regression!$B$21*Games!S432+Regression!$B$22*Games!W432,0)</f>
        <v>108</v>
      </c>
      <c r="Z432" s="23">
        <f t="shared" ref="Z432" si="4042">Y433-Y432</f>
        <v>7</v>
      </c>
      <c r="AA432" s="23">
        <f t="shared" ref="AA432" si="4043">Y432+Y433</f>
        <v>223</v>
      </c>
      <c r="AB432" s="22">
        <f t="shared" ref="AB432" si="4044">D432-Z432</f>
        <v>-7</v>
      </c>
      <c r="AC432" s="22">
        <f t="shared" ref="AC432" si="4045">AA432-E432</f>
        <v>223</v>
      </c>
      <c r="AD432" s="22">
        <f t="shared" si="3865"/>
        <v>108</v>
      </c>
    </row>
    <row r="433" spans="1:30" x14ac:dyDescent="0.3">
      <c r="A433" s="11" t="s">
        <v>134</v>
      </c>
      <c r="B433" s="14" t="s">
        <v>54</v>
      </c>
      <c r="C433" s="11" t="str">
        <f>VLOOKUP(B433,'Team Lookup'!A:B,2,FALSE)</f>
        <v>Cleveland Cavaliers</v>
      </c>
      <c r="D433" s="15">
        <f t="shared" ref="D433" si="4046">D432*-1</f>
        <v>0</v>
      </c>
      <c r="E433" s="15">
        <f t="shared" ref="E433" si="4047">E432</f>
        <v>0</v>
      </c>
      <c r="F433" s="11" t="str">
        <f>B432</f>
        <v>DEN</v>
      </c>
      <c r="G433" s="11" t="str">
        <f t="shared" ref="G433" si="4048">C432</f>
        <v>Denver Nuggets</v>
      </c>
      <c r="H433" s="32">
        <f>VLOOKUP($C433,'Four Factors - Home'!$B:$O,7,FALSE)/100</f>
        <v>0.55700000000000005</v>
      </c>
      <c r="I433" s="32">
        <f>VLOOKUP($C433,'Four Factors - Home'!$B:$O,8,FALSE)</f>
        <v>0.27700000000000002</v>
      </c>
      <c r="J433" s="32">
        <f>VLOOKUP($C433,'Four Factors - Home'!$B:$O,9,FALSE)/100</f>
        <v>0.129</v>
      </c>
      <c r="K433" s="32">
        <f>VLOOKUP($C433,'Four Factors - Home'!$B:$O,10,FALSE)/100</f>
        <v>0.23899999999999999</v>
      </c>
      <c r="L433" s="32">
        <f>VLOOKUP($C433,'Four Factors - Home'!$B:$O,11,FALSE)/100</f>
        <v>0.5</v>
      </c>
      <c r="M433" s="32">
        <f>VLOOKUP($C433,'Four Factors - Home'!$B:$O,12,FALSE)</f>
        <v>0.215</v>
      </c>
      <c r="N433" s="32">
        <f>VLOOKUP($C433,'Four Factors - Home'!$B:$O,13,FALSE)/100</f>
        <v>0.128</v>
      </c>
      <c r="O433" s="32">
        <f>VLOOKUP($C433,'Four Factors - Home'!$B:$O,14,FALSE)/100</f>
        <v>0.24100000000000002</v>
      </c>
      <c r="P433" s="21">
        <f>VLOOKUP($C433,'Advanced - Home'!B:T,18,FALSE)</f>
        <v>98.91</v>
      </c>
      <c r="Q433" s="21">
        <f>(P433+'Advanced - Home'!$S$33)/2</f>
        <v>98.881912943871697</v>
      </c>
      <c r="R433" s="32">
        <f t="shared" ref="R433" si="4049">AVERAGE(H433,L432)</f>
        <v>0.54700000000000004</v>
      </c>
      <c r="S433" s="32">
        <f t="shared" ref="S433" si="4050">AVERAGE(I433,M432)</f>
        <v>0.26850000000000002</v>
      </c>
      <c r="T433" s="32">
        <f t="shared" ref="T433" si="4051">AVERAGE(J433,N432)</f>
        <v>0.1265</v>
      </c>
      <c r="U433" s="32">
        <f t="shared" ref="U433" si="4052">AVERAGE(K433,O432)</f>
        <v>0.22599999999999998</v>
      </c>
      <c r="V433" s="21">
        <f>Q433*Q432/'Advanced - Road'!$S$33</f>
        <v>100.04690144642407</v>
      </c>
      <c r="W433" s="21">
        <f t="shared" ref="W433" si="4053">W432</f>
        <v>100.05029239955516</v>
      </c>
      <c r="X433" s="21">
        <f t="shared" si="3860"/>
        <v>0</v>
      </c>
      <c r="Y433" s="23">
        <f>ROUND(Regression!$B$17+Regression!$B$18*Games!R433+Regression!$B$19*Games!T433+Regression!$B$20*Games!U433+Regression!$B$21*Games!S433+Regression!$B$22*Games!W433,0)</f>
        <v>115</v>
      </c>
      <c r="Z433" s="23">
        <f t="shared" ref="Z433" si="4054">-Z432</f>
        <v>-7</v>
      </c>
      <c r="AA433" s="23">
        <f t="shared" ref="AA433" si="4055">AA432</f>
        <v>223</v>
      </c>
      <c r="AB433" s="22"/>
      <c r="AC433" s="22"/>
      <c r="AD433" s="22">
        <f t="shared" si="3865"/>
        <v>115</v>
      </c>
    </row>
    <row r="434" spans="1:30" x14ac:dyDescent="0.3">
      <c r="A434" t="s">
        <v>133</v>
      </c>
      <c r="B434" s="8" t="s">
        <v>62</v>
      </c>
      <c r="C434" t="str">
        <f>VLOOKUP(B434,'Team Lookup'!A:B,2,FALSE)</f>
        <v>Denver Nuggets</v>
      </c>
      <c r="D434" s="6"/>
      <c r="E434" s="6"/>
      <c r="F434" s="7" t="str">
        <f>B435</f>
        <v>DAL</v>
      </c>
      <c r="G434" t="str">
        <f t="shared" ref="G434" si="4056">C435</f>
        <v>Dallas Mavericks</v>
      </c>
      <c r="H434" s="31">
        <f>VLOOKUP($C434,'Four Factors - Road'!$B:$O,7,FALSE)/100</f>
        <v>0.502</v>
      </c>
      <c r="I434" s="31">
        <f>VLOOKUP($C434,'Four Factors - Road'!$B:$O,8,FALSE)</f>
        <v>0.27900000000000003</v>
      </c>
      <c r="J434" s="31">
        <f>VLOOKUP($C434,'Four Factors - Road'!$B:$O,9,FALSE)/100</f>
        <v>0.158</v>
      </c>
      <c r="K434" s="31">
        <f>VLOOKUP($C434,'Four Factors - Road'!$B:$O,10,FALSE)/100</f>
        <v>0.29399999999999998</v>
      </c>
      <c r="L434" s="31">
        <f>VLOOKUP($C434,'Four Factors - Road'!$B:$O,11,FALSE)/100</f>
        <v>0.53700000000000003</v>
      </c>
      <c r="M434" s="31">
        <f>VLOOKUP($C434,'Four Factors - Road'!$B:$O,12,FALSE)</f>
        <v>0.26</v>
      </c>
      <c r="N434" s="31">
        <f>VLOOKUP($C434,'Four Factors - Road'!$B:$O,13,FALSE)/100</f>
        <v>0.124</v>
      </c>
      <c r="O434" s="31">
        <f>VLOOKUP($C434,'Four Factors - Road'!$B:$O,14,FALSE)/100</f>
        <v>0.21299999999999999</v>
      </c>
      <c r="P434" s="17">
        <f>VLOOKUP($C434,'Advanced - Road'!B:T,18,FALSE)</f>
        <v>101.19</v>
      </c>
      <c r="Q434" s="17">
        <f>(P434+'Advanced - Road'!$S$33)/2</f>
        <v>100.02526345933563</v>
      </c>
      <c r="R434" s="31">
        <f t="shared" ref="R434" si="4057">AVERAGE(H434,L435)</f>
        <v>0.504</v>
      </c>
      <c r="S434" s="31">
        <f t="shared" ref="S434" si="4058">AVERAGE(I434,M435)</f>
        <v>0.27850000000000003</v>
      </c>
      <c r="T434" s="31">
        <f t="shared" ref="T434" si="4059">AVERAGE(J434,N435)</f>
        <v>0.1605</v>
      </c>
      <c r="U434" s="31">
        <f t="shared" ref="U434" si="4060">AVERAGE(K434,O435)</f>
        <v>0.26</v>
      </c>
      <c r="V434" s="17">
        <f>Q434*Q435/'Advanced - Home'!$S$33</f>
        <v>97.407695080637069</v>
      </c>
      <c r="W434" s="17">
        <f t="shared" ref="W434" si="4061">AVERAGE(V434:V435)</f>
        <v>97.404393803587013</v>
      </c>
      <c r="X434" s="17">
        <f t="shared" si="3860"/>
        <v>0</v>
      </c>
      <c r="Y434" s="19">
        <f>ROUND(Regression!$B$17+Regression!$B$18*Games!R434+Regression!$B$19*Games!T434+Regression!$B$20*Games!U434+Regression!$B$21*Games!S434+Regression!$B$22*Games!W434,0)</f>
        <v>104</v>
      </c>
      <c r="Z434" s="19">
        <f t="shared" ref="Z434" si="4062">Y435-Y434</f>
        <v>4</v>
      </c>
      <c r="AA434" s="19">
        <f t="shared" ref="AA434" si="4063">Y434+Y435</f>
        <v>212</v>
      </c>
      <c r="AB434" s="4">
        <f t="shared" ref="AB434" si="4064">D434-Z434</f>
        <v>-4</v>
      </c>
      <c r="AC434" s="4">
        <f t="shared" ref="AC434" si="4065">AA434-E434</f>
        <v>212</v>
      </c>
      <c r="AD434" s="4">
        <f t="shared" si="3865"/>
        <v>104</v>
      </c>
    </row>
    <row r="435" spans="1:30" x14ac:dyDescent="0.3">
      <c r="A435" t="s">
        <v>134</v>
      </c>
      <c r="B435" s="8" t="s">
        <v>61</v>
      </c>
      <c r="C435" t="str">
        <f>VLOOKUP(B435,'Team Lookup'!A:B,2,FALSE)</f>
        <v>Dallas Mavericks</v>
      </c>
      <c r="D435" s="9">
        <f t="shared" ref="D435" si="4066">D434*-1</f>
        <v>0</v>
      </c>
      <c r="E435" s="9">
        <f t="shared" ref="E435" si="4067">E434</f>
        <v>0</v>
      </c>
      <c r="F435" t="str">
        <f>B434</f>
        <v>DEN</v>
      </c>
      <c r="G435" t="str">
        <f t="shared" ref="G435" si="4068">C434</f>
        <v>Denver Nuggets</v>
      </c>
      <c r="H435" s="31">
        <f>VLOOKUP($C435,'Four Factors - Home'!$B:$O,7,FALSE)/100</f>
        <v>0.51400000000000001</v>
      </c>
      <c r="I435" s="31">
        <f>VLOOKUP($C435,'Four Factors - Home'!$B:$O,8,FALSE)</f>
        <v>0.24299999999999999</v>
      </c>
      <c r="J435" s="31">
        <f>VLOOKUP($C435,'Four Factors - Home'!$B:$O,9,FALSE)/100</f>
        <v>0.129</v>
      </c>
      <c r="K435" s="31">
        <f>VLOOKUP($C435,'Four Factors - Home'!$B:$O,10,FALSE)/100</f>
        <v>0.188</v>
      </c>
      <c r="L435" s="31">
        <f>VLOOKUP($C435,'Four Factors - Home'!$B:$O,11,FALSE)/100</f>
        <v>0.50600000000000001</v>
      </c>
      <c r="M435" s="31">
        <f>VLOOKUP($C435,'Four Factors - Home'!$B:$O,12,FALSE)</f>
        <v>0.27800000000000002</v>
      </c>
      <c r="N435" s="31">
        <f>VLOOKUP($C435,'Four Factors - Home'!$B:$O,13,FALSE)/100</f>
        <v>0.16300000000000001</v>
      </c>
      <c r="O435" s="31">
        <f>VLOOKUP($C435,'Four Factors - Home'!$B:$O,14,FALSE)/100</f>
        <v>0.22600000000000001</v>
      </c>
      <c r="P435" s="17">
        <f>VLOOKUP($C435,'Advanced - Home'!B:T,18,FALSE)</f>
        <v>93.68</v>
      </c>
      <c r="Q435" s="17">
        <f>(P435+'Advanced - Home'!$S$33)/2</f>
        <v>96.266912943871716</v>
      </c>
      <c r="R435" s="31">
        <f t="shared" ref="R435" si="4069">AVERAGE(H435,L434)</f>
        <v>0.52550000000000008</v>
      </c>
      <c r="S435" s="31">
        <f t="shared" ref="S435" si="4070">AVERAGE(I435,M434)</f>
        <v>0.2515</v>
      </c>
      <c r="T435" s="31">
        <f t="shared" ref="T435" si="4071">AVERAGE(J435,N434)</f>
        <v>0.1265</v>
      </c>
      <c r="U435" s="31">
        <f t="shared" ref="U435" si="4072">AVERAGE(K435,O434)</f>
        <v>0.20050000000000001</v>
      </c>
      <c r="V435" s="17">
        <f>Q435*Q434/'Advanced - Road'!$S$33</f>
        <v>97.401092526536956</v>
      </c>
      <c r="W435" s="17">
        <f t="shared" ref="W435" si="4073">W434</f>
        <v>97.404393803587013</v>
      </c>
      <c r="X435" s="17">
        <f t="shared" si="3860"/>
        <v>0</v>
      </c>
      <c r="Y435" s="19">
        <f>ROUND(Regression!$B$17+Regression!$B$18*Games!R435+Regression!$B$19*Games!T435+Regression!$B$20*Games!U435+Regression!$B$21*Games!S435+Regression!$B$22*Games!W435,0)</f>
        <v>108</v>
      </c>
      <c r="Z435" s="19">
        <f t="shared" ref="Z435" si="4074">-Z434</f>
        <v>-4</v>
      </c>
      <c r="AA435" s="19">
        <f t="shared" ref="AA435" si="4075">AA434</f>
        <v>212</v>
      </c>
      <c r="AB435" s="4"/>
      <c r="AC435" s="4"/>
      <c r="AD435" s="4">
        <f t="shared" si="3865"/>
        <v>108</v>
      </c>
    </row>
    <row r="436" spans="1:30" x14ac:dyDescent="0.3">
      <c r="A436" s="11" t="s">
        <v>133</v>
      </c>
      <c r="B436" s="14" t="s">
        <v>62</v>
      </c>
      <c r="C436" s="11" t="str">
        <f>VLOOKUP(B436,'Team Lookup'!A:B,2,FALSE)</f>
        <v>Denver Nuggets</v>
      </c>
      <c r="D436" s="12"/>
      <c r="E436" s="12"/>
      <c r="F436" s="13" t="str">
        <f>B437</f>
        <v>DEN</v>
      </c>
      <c r="G436" s="11" t="str">
        <f t="shared" ref="G436" si="4076">C437</f>
        <v>Denver Nuggets</v>
      </c>
      <c r="H436" s="32">
        <f>VLOOKUP($C436,'Four Factors - Road'!$B:$O,7,FALSE)/100</f>
        <v>0.502</v>
      </c>
      <c r="I436" s="32">
        <f>VLOOKUP($C436,'Four Factors - Road'!$B:$O,8,FALSE)</f>
        <v>0.27900000000000003</v>
      </c>
      <c r="J436" s="32">
        <f>VLOOKUP($C436,'Four Factors - Road'!$B:$O,9,FALSE)/100</f>
        <v>0.158</v>
      </c>
      <c r="K436" s="32">
        <f>VLOOKUP($C436,'Four Factors - Road'!$B:$O,10,FALSE)/100</f>
        <v>0.29399999999999998</v>
      </c>
      <c r="L436" s="32">
        <f>VLOOKUP($C436,'Four Factors - Road'!$B:$O,11,FALSE)/100</f>
        <v>0.53700000000000003</v>
      </c>
      <c r="M436" s="32">
        <f>VLOOKUP($C436,'Four Factors - Road'!$B:$O,12,FALSE)</f>
        <v>0.26</v>
      </c>
      <c r="N436" s="32">
        <f>VLOOKUP($C436,'Four Factors - Road'!$B:$O,13,FALSE)/100</f>
        <v>0.124</v>
      </c>
      <c r="O436" s="32">
        <f>VLOOKUP($C436,'Four Factors - Road'!$B:$O,14,FALSE)/100</f>
        <v>0.21299999999999999</v>
      </c>
      <c r="P436" s="21">
        <f>VLOOKUP($C436,'Advanced - Road'!B:T,18,FALSE)</f>
        <v>101.19</v>
      </c>
      <c r="Q436" s="21">
        <f>(P436+'Advanced - Road'!$S$33)/2</f>
        <v>100.02526345933563</v>
      </c>
      <c r="R436" s="32">
        <f t="shared" ref="R436" si="4077">AVERAGE(H436,L437)</f>
        <v>0.51749999999999996</v>
      </c>
      <c r="S436" s="32">
        <f t="shared" ref="S436" si="4078">AVERAGE(I436,M437)</f>
        <v>0.26700000000000002</v>
      </c>
      <c r="T436" s="32">
        <f t="shared" ref="T436" si="4079">AVERAGE(J436,N437)</f>
        <v>0.13550000000000001</v>
      </c>
      <c r="U436" s="32">
        <f t="shared" ref="U436" si="4080">AVERAGE(K436,O437)</f>
        <v>0.2485</v>
      </c>
      <c r="V436" s="21">
        <f>Q436*Q437/'Advanced - Home'!$S$33</f>
        <v>100.85304501039901</v>
      </c>
      <c r="W436" s="21">
        <f t="shared" ref="W436" si="4081">AVERAGE(V436:V437)</f>
        <v>100.84962696583236</v>
      </c>
      <c r="X436" s="21">
        <f t="shared" si="3860"/>
        <v>0</v>
      </c>
      <c r="Y436" s="23">
        <f>ROUND(Regression!$B$17+Regression!$B$18*Games!R436+Regression!$B$19*Games!T436+Regression!$B$20*Games!U436+Regression!$B$21*Games!S436+Regression!$B$22*Games!W436,0)</f>
        <v>111</v>
      </c>
      <c r="Z436" s="23">
        <f t="shared" ref="Z436" si="4082">Y437-Y436</f>
        <v>4</v>
      </c>
      <c r="AA436" s="23">
        <f t="shared" ref="AA436" si="4083">Y436+Y437</f>
        <v>226</v>
      </c>
      <c r="AB436" s="22">
        <f t="shared" ref="AB436" si="4084">D436-Z436</f>
        <v>-4</v>
      </c>
      <c r="AC436" s="22">
        <f t="shared" ref="AC436" si="4085">AA436-E436</f>
        <v>226</v>
      </c>
      <c r="AD436" s="22">
        <f t="shared" si="3865"/>
        <v>111</v>
      </c>
    </row>
    <row r="437" spans="1:30" x14ac:dyDescent="0.3">
      <c r="A437" s="11" t="s">
        <v>134</v>
      </c>
      <c r="B437" s="14" t="s">
        <v>62</v>
      </c>
      <c r="C437" s="11" t="str">
        <f>VLOOKUP(B437,'Team Lookup'!A:B,2,FALSE)</f>
        <v>Denver Nuggets</v>
      </c>
      <c r="D437" s="15">
        <f t="shared" ref="D437" si="4086">D436*-1</f>
        <v>0</v>
      </c>
      <c r="E437" s="15">
        <f t="shared" ref="E437" si="4087">E436</f>
        <v>0</v>
      </c>
      <c r="F437" s="11" t="str">
        <f>B436</f>
        <v>DEN</v>
      </c>
      <c r="G437" s="11" t="str">
        <f t="shared" ref="G437" si="4088">C436</f>
        <v>Denver Nuggets</v>
      </c>
      <c r="H437" s="32">
        <f>VLOOKUP($C437,'Four Factors - Home'!$B:$O,7,FALSE)/100</f>
        <v>0.53900000000000003</v>
      </c>
      <c r="I437" s="32">
        <f>VLOOKUP($C437,'Four Factors - Home'!$B:$O,8,FALSE)</f>
        <v>0.28799999999999998</v>
      </c>
      <c r="J437" s="32">
        <f>VLOOKUP($C437,'Four Factors - Home'!$B:$O,9,FALSE)/100</f>
        <v>0.14400000000000002</v>
      </c>
      <c r="K437" s="32">
        <f>VLOOKUP($C437,'Four Factors - Home'!$B:$O,10,FALSE)/100</f>
        <v>0.28399999999999997</v>
      </c>
      <c r="L437" s="32">
        <f>VLOOKUP($C437,'Four Factors - Home'!$B:$O,11,FALSE)/100</f>
        <v>0.53299999999999992</v>
      </c>
      <c r="M437" s="32">
        <f>VLOOKUP($C437,'Four Factors - Home'!$B:$O,12,FALSE)</f>
        <v>0.255</v>
      </c>
      <c r="N437" s="32">
        <f>VLOOKUP($C437,'Four Factors - Home'!$B:$O,13,FALSE)/100</f>
        <v>0.113</v>
      </c>
      <c r="O437" s="32">
        <f>VLOOKUP($C437,'Four Factors - Home'!$B:$O,14,FALSE)/100</f>
        <v>0.20300000000000001</v>
      </c>
      <c r="P437" s="21">
        <f>VLOOKUP($C437,'Advanced - Home'!B:T,18,FALSE)</f>
        <v>100.49</v>
      </c>
      <c r="Q437" s="21">
        <f>(P437+'Advanced - Home'!$S$33)/2</f>
        <v>99.671912943871703</v>
      </c>
      <c r="R437" s="32">
        <f t="shared" ref="R437" si="4089">AVERAGE(H437,L436)</f>
        <v>0.53800000000000003</v>
      </c>
      <c r="S437" s="32">
        <f t="shared" ref="S437" si="4090">AVERAGE(I437,M436)</f>
        <v>0.27400000000000002</v>
      </c>
      <c r="T437" s="32">
        <f t="shared" ref="T437" si="4091">AVERAGE(J437,N436)</f>
        <v>0.13400000000000001</v>
      </c>
      <c r="U437" s="32">
        <f t="shared" ref="U437" si="4092">AVERAGE(K437,O436)</f>
        <v>0.2485</v>
      </c>
      <c r="V437" s="21">
        <f>Q437*Q436/'Advanced - Road'!$S$33</f>
        <v>100.8462089212657</v>
      </c>
      <c r="W437" s="21">
        <f t="shared" ref="W437" si="4093">W436</f>
        <v>100.84962696583236</v>
      </c>
      <c r="X437" s="21">
        <f t="shared" si="3860"/>
        <v>0</v>
      </c>
      <c r="Y437" s="23">
        <f>ROUND(Regression!$B$17+Regression!$B$18*Games!R437+Regression!$B$19*Games!T437+Regression!$B$20*Games!U437+Regression!$B$21*Games!S437+Regression!$B$22*Games!W437,0)</f>
        <v>115</v>
      </c>
      <c r="Z437" s="23">
        <f t="shared" ref="Z437" si="4094">-Z436</f>
        <v>-4</v>
      </c>
      <c r="AA437" s="23">
        <f t="shared" ref="AA437" si="4095">AA436</f>
        <v>226</v>
      </c>
      <c r="AB437" s="22"/>
      <c r="AC437" s="22"/>
      <c r="AD437" s="22">
        <f t="shared" si="3865"/>
        <v>115</v>
      </c>
    </row>
    <row r="438" spans="1:30" x14ac:dyDescent="0.3">
      <c r="A438" t="s">
        <v>133</v>
      </c>
      <c r="B438" s="8" t="s">
        <v>62</v>
      </c>
      <c r="C438" t="str">
        <f>VLOOKUP(B438,'Team Lookup'!A:B,2,FALSE)</f>
        <v>Denver Nuggets</v>
      </c>
      <c r="D438" s="6"/>
      <c r="E438" s="6"/>
      <c r="F438" s="7" t="str">
        <f>B439</f>
        <v>DET</v>
      </c>
      <c r="G438" t="str">
        <f t="shared" ref="G438" si="4096">C439</f>
        <v>Detroit Pistons</v>
      </c>
      <c r="H438" s="31">
        <f>VLOOKUP($C438,'Four Factors - Road'!$B:$O,7,FALSE)/100</f>
        <v>0.502</v>
      </c>
      <c r="I438" s="31">
        <f>VLOOKUP($C438,'Four Factors - Road'!$B:$O,8,FALSE)</f>
        <v>0.27900000000000003</v>
      </c>
      <c r="J438" s="31">
        <f>VLOOKUP($C438,'Four Factors - Road'!$B:$O,9,FALSE)/100</f>
        <v>0.158</v>
      </c>
      <c r="K438" s="31">
        <f>VLOOKUP($C438,'Four Factors - Road'!$B:$O,10,FALSE)/100</f>
        <v>0.29399999999999998</v>
      </c>
      <c r="L438" s="31">
        <f>VLOOKUP($C438,'Four Factors - Road'!$B:$O,11,FALSE)/100</f>
        <v>0.53700000000000003</v>
      </c>
      <c r="M438" s="31">
        <f>VLOOKUP($C438,'Four Factors - Road'!$B:$O,12,FALSE)</f>
        <v>0.26</v>
      </c>
      <c r="N438" s="31">
        <f>VLOOKUP($C438,'Four Factors - Road'!$B:$O,13,FALSE)/100</f>
        <v>0.124</v>
      </c>
      <c r="O438" s="31">
        <f>VLOOKUP($C438,'Four Factors - Road'!$B:$O,14,FALSE)/100</f>
        <v>0.21299999999999999</v>
      </c>
      <c r="P438" s="17">
        <f>VLOOKUP($C438,'Advanced - Road'!B:T,18,FALSE)</f>
        <v>101.19</v>
      </c>
      <c r="Q438" s="17">
        <f>(P438+'Advanced - Road'!$S$33)/2</f>
        <v>100.02526345933563</v>
      </c>
      <c r="R438" s="31">
        <f t="shared" ref="R438" si="4097">AVERAGE(H438,L439)</f>
        <v>0.4955</v>
      </c>
      <c r="S438" s="31">
        <f t="shared" ref="S438" si="4098">AVERAGE(I438,M439)</f>
        <v>0.27500000000000002</v>
      </c>
      <c r="T438" s="31">
        <f t="shared" ref="T438" si="4099">AVERAGE(J438,N439)</f>
        <v>0.14650000000000002</v>
      </c>
      <c r="U438" s="31">
        <f t="shared" ref="U438" si="4100">AVERAGE(K438,O439)</f>
        <v>0.24149999999999999</v>
      </c>
      <c r="V438" s="17">
        <f>Q438*Q439/'Advanced - Home'!$S$33</f>
        <v>99.628706268838954</v>
      </c>
      <c r="W438" s="17">
        <f t="shared" ref="W438" si="4101">AVERAGE(V438:V439)</f>
        <v>99.625329718749569</v>
      </c>
      <c r="X438" s="17">
        <f t="shared" si="3860"/>
        <v>0</v>
      </c>
      <c r="Y438" s="19">
        <f>ROUND(Regression!$B$17+Regression!$B$18*Games!R438+Regression!$B$19*Games!T438+Regression!$B$20*Games!U438+Regression!$B$21*Games!S438+Regression!$B$22*Games!W438,0)</f>
        <v>106</v>
      </c>
      <c r="Z438" s="19">
        <f t="shared" ref="Z438" si="4102">Y439-Y438</f>
        <v>4</v>
      </c>
      <c r="AA438" s="19">
        <f t="shared" ref="AA438" si="4103">Y438+Y439</f>
        <v>216</v>
      </c>
      <c r="AB438" s="4">
        <f t="shared" ref="AB438" si="4104">D438-Z438</f>
        <v>-4</v>
      </c>
      <c r="AC438" s="4">
        <f t="shared" ref="AC438" si="4105">AA438-E438</f>
        <v>216</v>
      </c>
      <c r="AD438" s="4">
        <f t="shared" si="3865"/>
        <v>106</v>
      </c>
    </row>
    <row r="439" spans="1:30" x14ac:dyDescent="0.3">
      <c r="A439" t="s">
        <v>134</v>
      </c>
      <c r="B439" s="8" t="s">
        <v>63</v>
      </c>
      <c r="C439" t="str">
        <f>VLOOKUP(B439,'Team Lookup'!A:B,2,FALSE)</f>
        <v>Detroit Pistons</v>
      </c>
      <c r="D439" s="9">
        <f t="shared" ref="D439" si="4106">D438*-1</f>
        <v>0</v>
      </c>
      <c r="E439" s="9">
        <f t="shared" ref="E439" si="4107">E438</f>
        <v>0</v>
      </c>
      <c r="F439" t="str">
        <f>B438</f>
        <v>DEN</v>
      </c>
      <c r="G439" t="str">
        <f t="shared" ref="G439" si="4108">C438</f>
        <v>Denver Nuggets</v>
      </c>
      <c r="H439" s="31">
        <f>VLOOKUP($C439,'Four Factors - Home'!$B:$O,7,FALSE)/100</f>
        <v>0.505</v>
      </c>
      <c r="I439" s="31">
        <f>VLOOKUP($C439,'Four Factors - Home'!$B:$O,8,FALSE)</f>
        <v>0.217</v>
      </c>
      <c r="J439" s="31">
        <f>VLOOKUP($C439,'Four Factors - Home'!$B:$O,9,FALSE)/100</f>
        <v>0.124</v>
      </c>
      <c r="K439" s="31">
        <f>VLOOKUP($C439,'Four Factors - Home'!$B:$O,10,FALSE)/100</f>
        <v>0.24299999999999999</v>
      </c>
      <c r="L439" s="31">
        <f>VLOOKUP($C439,'Four Factors - Home'!$B:$O,11,FALSE)/100</f>
        <v>0.48899999999999999</v>
      </c>
      <c r="M439" s="31">
        <f>VLOOKUP($C439,'Four Factors - Home'!$B:$O,12,FALSE)</f>
        <v>0.27100000000000002</v>
      </c>
      <c r="N439" s="31">
        <f>VLOOKUP($C439,'Four Factors - Home'!$B:$O,13,FALSE)/100</f>
        <v>0.13500000000000001</v>
      </c>
      <c r="O439" s="31">
        <f>VLOOKUP($C439,'Four Factors - Home'!$B:$O,14,FALSE)/100</f>
        <v>0.18899999999999997</v>
      </c>
      <c r="P439" s="17">
        <f>VLOOKUP($C439,'Advanced - Home'!B:T,18,FALSE)</f>
        <v>98.07</v>
      </c>
      <c r="Q439" s="17">
        <f>(P439+'Advanced - Home'!$S$33)/2</f>
        <v>98.46191294387171</v>
      </c>
      <c r="R439" s="31">
        <f t="shared" ref="R439" si="4109">AVERAGE(H439,L438)</f>
        <v>0.52100000000000002</v>
      </c>
      <c r="S439" s="31">
        <f t="shared" ref="S439" si="4110">AVERAGE(I439,M438)</f>
        <v>0.23849999999999999</v>
      </c>
      <c r="T439" s="31">
        <f t="shared" ref="T439" si="4111">AVERAGE(J439,N438)</f>
        <v>0.124</v>
      </c>
      <c r="U439" s="31">
        <f t="shared" ref="U439" si="4112">AVERAGE(K439,O438)</f>
        <v>0.22799999999999998</v>
      </c>
      <c r="V439" s="17">
        <f>Q439*Q438/'Advanced - Road'!$S$33</f>
        <v>99.621953168660184</v>
      </c>
      <c r="W439" s="17">
        <f t="shared" ref="W439" si="4113">W438</f>
        <v>99.625329718749569</v>
      </c>
      <c r="X439" s="17">
        <f t="shared" si="3860"/>
        <v>0</v>
      </c>
      <c r="Y439" s="19">
        <f>ROUND(Regression!$B$17+Regression!$B$18*Games!R439+Regression!$B$19*Games!T439+Regression!$B$20*Games!U439+Regression!$B$21*Games!S439+Regression!$B$22*Games!W439,0)</f>
        <v>110</v>
      </c>
      <c r="Z439" s="19">
        <f t="shared" ref="Z439" si="4114">-Z438</f>
        <v>-4</v>
      </c>
      <c r="AA439" s="19">
        <f t="shared" ref="AA439" si="4115">AA438</f>
        <v>216</v>
      </c>
      <c r="AB439" s="4"/>
      <c r="AC439" s="4"/>
      <c r="AD439" s="4">
        <f t="shared" si="3865"/>
        <v>110</v>
      </c>
    </row>
    <row r="440" spans="1:30" x14ac:dyDescent="0.3">
      <c r="A440" s="11" t="s">
        <v>133</v>
      </c>
      <c r="B440" s="14" t="s">
        <v>62</v>
      </c>
      <c r="C440" s="11" t="str">
        <f>VLOOKUP(B440,'Team Lookup'!A:B,2,FALSE)</f>
        <v>Denver Nuggets</v>
      </c>
      <c r="D440" s="12"/>
      <c r="E440" s="12"/>
      <c r="F440" s="13" t="str">
        <f>B441</f>
        <v>GSW</v>
      </c>
      <c r="G440" s="11" t="str">
        <f t="shared" ref="G440" si="4116">C441</f>
        <v>Golden State Warriors</v>
      </c>
      <c r="H440" s="32">
        <f>VLOOKUP($C440,'Four Factors - Road'!$B:$O,7,FALSE)/100</f>
        <v>0.502</v>
      </c>
      <c r="I440" s="32">
        <f>VLOOKUP($C440,'Four Factors - Road'!$B:$O,8,FALSE)</f>
        <v>0.27900000000000003</v>
      </c>
      <c r="J440" s="32">
        <f>VLOOKUP($C440,'Four Factors - Road'!$B:$O,9,FALSE)/100</f>
        <v>0.158</v>
      </c>
      <c r="K440" s="32">
        <f>VLOOKUP($C440,'Four Factors - Road'!$B:$O,10,FALSE)/100</f>
        <v>0.29399999999999998</v>
      </c>
      <c r="L440" s="32">
        <f>VLOOKUP($C440,'Four Factors - Road'!$B:$O,11,FALSE)/100</f>
        <v>0.53700000000000003</v>
      </c>
      <c r="M440" s="32">
        <f>VLOOKUP($C440,'Four Factors - Road'!$B:$O,12,FALSE)</f>
        <v>0.26</v>
      </c>
      <c r="N440" s="32">
        <f>VLOOKUP($C440,'Four Factors - Road'!$B:$O,13,FALSE)/100</f>
        <v>0.124</v>
      </c>
      <c r="O440" s="32">
        <f>VLOOKUP($C440,'Four Factors - Road'!$B:$O,14,FALSE)/100</f>
        <v>0.21299999999999999</v>
      </c>
      <c r="P440" s="21">
        <f>VLOOKUP($C440,'Advanced - Road'!B:T,18,FALSE)</f>
        <v>101.19</v>
      </c>
      <c r="Q440" s="21">
        <f>(P440+'Advanced - Road'!$S$33)/2</f>
        <v>100.02526345933563</v>
      </c>
      <c r="R440" s="32">
        <f t="shared" ref="R440" si="4117">AVERAGE(H440,L441)</f>
        <v>0.48950000000000005</v>
      </c>
      <c r="S440" s="32">
        <f t="shared" ref="S440" si="4118">AVERAGE(I440,M441)</f>
        <v>0.26650000000000001</v>
      </c>
      <c r="T440" s="32">
        <f t="shared" ref="T440" si="4119">AVERAGE(J440,N441)</f>
        <v>0.15</v>
      </c>
      <c r="U440" s="32">
        <f t="shared" ref="U440" si="4120">AVERAGE(K440,O441)</f>
        <v>0.26449999999999996</v>
      </c>
      <c r="V440" s="21">
        <f>Q440*Q441/'Advanced - Home'!$S$33</f>
        <v>101.97619873199542</v>
      </c>
      <c r="W440" s="21">
        <f t="shared" ref="W440" si="4121">AVERAGE(V440:V441)</f>
        <v>101.97274262224715</v>
      </c>
      <c r="X440" s="21">
        <f t="shared" si="3860"/>
        <v>0</v>
      </c>
      <c r="Y440" s="23">
        <f>ROUND(Regression!$B$17+Regression!$B$18*Games!R440+Regression!$B$19*Games!T440+Regression!$B$20*Games!U440+Regression!$B$21*Games!S440+Regression!$B$22*Games!W440,0)</f>
        <v>107</v>
      </c>
      <c r="Z440" s="23">
        <f t="shared" ref="Z440" si="4122">Y441-Y440</f>
        <v>11</v>
      </c>
      <c r="AA440" s="23">
        <f t="shared" ref="AA440" si="4123">Y440+Y441</f>
        <v>225</v>
      </c>
      <c r="AB440" s="22">
        <f t="shared" ref="AB440" si="4124">D440-Z440</f>
        <v>-11</v>
      </c>
      <c r="AC440" s="22">
        <f t="shared" ref="AC440" si="4125">AA440-E440</f>
        <v>225</v>
      </c>
      <c r="AD440" s="22">
        <f t="shared" si="3865"/>
        <v>107</v>
      </c>
    </row>
    <row r="441" spans="1:30" x14ac:dyDescent="0.3">
      <c r="A441" s="11" t="s">
        <v>134</v>
      </c>
      <c r="B441" s="14" t="s">
        <v>55</v>
      </c>
      <c r="C441" s="11" t="str">
        <f>VLOOKUP(B441,'Team Lookup'!A:B,2,FALSE)</f>
        <v>Golden State Warriors</v>
      </c>
      <c r="D441" s="15">
        <f t="shared" ref="D441" si="4126">D440*-1</f>
        <v>0</v>
      </c>
      <c r="E441" s="15">
        <f t="shared" ref="E441" si="4127">E440</f>
        <v>0</v>
      </c>
      <c r="F441" s="11" t="str">
        <f>B440</f>
        <v>DEN</v>
      </c>
      <c r="G441" s="11" t="str">
        <f t="shared" ref="G441" si="4128">C440</f>
        <v>Denver Nuggets</v>
      </c>
      <c r="H441" s="32">
        <f>VLOOKUP($C441,'Four Factors - Home'!$B:$O,7,FALSE)/100</f>
        <v>0.59099999999999997</v>
      </c>
      <c r="I441" s="32">
        <f>VLOOKUP($C441,'Four Factors - Home'!$B:$O,8,FALSE)</f>
        <v>0.255</v>
      </c>
      <c r="J441" s="32">
        <f>VLOOKUP($C441,'Four Factors - Home'!$B:$O,9,FALSE)/100</f>
        <v>0.14099999999999999</v>
      </c>
      <c r="K441" s="32">
        <f>VLOOKUP($C441,'Four Factors - Home'!$B:$O,10,FALSE)/100</f>
        <v>0.22600000000000001</v>
      </c>
      <c r="L441" s="32">
        <f>VLOOKUP($C441,'Four Factors - Home'!$B:$O,11,FALSE)/100</f>
        <v>0.47700000000000004</v>
      </c>
      <c r="M441" s="32">
        <f>VLOOKUP($C441,'Four Factors - Home'!$B:$O,12,FALSE)</f>
        <v>0.254</v>
      </c>
      <c r="N441" s="32">
        <f>VLOOKUP($C441,'Four Factors - Home'!$B:$O,13,FALSE)/100</f>
        <v>0.14199999999999999</v>
      </c>
      <c r="O441" s="32">
        <f>VLOOKUP($C441,'Four Factors - Home'!$B:$O,14,FALSE)/100</f>
        <v>0.23499999999999999</v>
      </c>
      <c r="P441" s="21">
        <f>VLOOKUP($C441,'Advanced - Home'!B:T,18,FALSE)</f>
        <v>102.71</v>
      </c>
      <c r="Q441" s="21">
        <f>(P441+'Advanced - Home'!$S$33)/2</f>
        <v>100.7819129438717</v>
      </c>
      <c r="R441" s="32">
        <f t="shared" ref="R441" si="4129">AVERAGE(H441,L440)</f>
        <v>0.56400000000000006</v>
      </c>
      <c r="S441" s="32">
        <f t="shared" ref="S441" si="4130">AVERAGE(I441,M440)</f>
        <v>0.25750000000000001</v>
      </c>
      <c r="T441" s="32">
        <f t="shared" ref="T441" si="4131">AVERAGE(J441,N440)</f>
        <v>0.13250000000000001</v>
      </c>
      <c r="U441" s="32">
        <f t="shared" ref="U441" si="4132">AVERAGE(K441,O440)</f>
        <v>0.2195</v>
      </c>
      <c r="V441" s="21">
        <f>Q441*Q440/'Advanced - Road'!$S$33</f>
        <v>101.96928651249887</v>
      </c>
      <c r="W441" s="21">
        <f t="shared" ref="W441" si="4133">W440</f>
        <v>101.97274262224715</v>
      </c>
      <c r="X441" s="21">
        <f t="shared" si="3860"/>
        <v>0</v>
      </c>
      <c r="Y441" s="23">
        <f>ROUND(Regression!$B$17+Regression!$B$18*Games!R441+Regression!$B$19*Games!T441+Regression!$B$20*Games!U441+Regression!$B$21*Games!S441+Regression!$B$22*Games!W441,0)</f>
        <v>118</v>
      </c>
      <c r="Z441" s="23">
        <f t="shared" ref="Z441" si="4134">-Z440</f>
        <v>-11</v>
      </c>
      <c r="AA441" s="23">
        <f t="shared" ref="AA441" si="4135">AA440</f>
        <v>225</v>
      </c>
      <c r="AB441" s="22"/>
      <c r="AC441" s="22"/>
      <c r="AD441" s="22">
        <f t="shared" si="3865"/>
        <v>118</v>
      </c>
    </row>
    <row r="442" spans="1:30" x14ac:dyDescent="0.3">
      <c r="A442" t="s">
        <v>133</v>
      </c>
      <c r="B442" s="8" t="s">
        <v>62</v>
      </c>
      <c r="C442" t="str">
        <f>VLOOKUP(B442,'Team Lookup'!A:B,2,FALSE)</f>
        <v>Denver Nuggets</v>
      </c>
      <c r="D442" s="6"/>
      <c r="E442" s="6"/>
      <c r="F442" s="7" t="str">
        <f>B443</f>
        <v>HOU</v>
      </c>
      <c r="G442" t="str">
        <f t="shared" ref="G442" si="4136">C443</f>
        <v>Houston Rockets</v>
      </c>
      <c r="H442" s="31">
        <f>VLOOKUP($C442,'Four Factors - Road'!$B:$O,7,FALSE)/100</f>
        <v>0.502</v>
      </c>
      <c r="I442" s="31">
        <f>VLOOKUP($C442,'Four Factors - Road'!$B:$O,8,FALSE)</f>
        <v>0.27900000000000003</v>
      </c>
      <c r="J442" s="31">
        <f>VLOOKUP($C442,'Four Factors - Road'!$B:$O,9,FALSE)/100</f>
        <v>0.158</v>
      </c>
      <c r="K442" s="31">
        <f>VLOOKUP($C442,'Four Factors - Road'!$B:$O,10,FALSE)/100</f>
        <v>0.29399999999999998</v>
      </c>
      <c r="L442" s="31">
        <f>VLOOKUP($C442,'Four Factors - Road'!$B:$O,11,FALSE)/100</f>
        <v>0.53700000000000003</v>
      </c>
      <c r="M442" s="31">
        <f>VLOOKUP($C442,'Four Factors - Road'!$B:$O,12,FALSE)</f>
        <v>0.26</v>
      </c>
      <c r="N442" s="31">
        <f>VLOOKUP($C442,'Four Factors - Road'!$B:$O,13,FALSE)/100</f>
        <v>0.124</v>
      </c>
      <c r="O442" s="31">
        <f>VLOOKUP($C442,'Four Factors - Road'!$B:$O,14,FALSE)/100</f>
        <v>0.21299999999999999</v>
      </c>
      <c r="P442" s="17">
        <f>VLOOKUP($C442,'Advanced - Road'!B:T,18,FALSE)</f>
        <v>101.19</v>
      </c>
      <c r="Q442" s="17">
        <f>(P442+'Advanced - Road'!$S$33)/2</f>
        <v>100.02526345933563</v>
      </c>
      <c r="R442" s="31">
        <f t="shared" ref="R442" si="4137">AVERAGE(H442,L443)</f>
        <v>0.50550000000000006</v>
      </c>
      <c r="S442" s="31">
        <f t="shared" ref="S442" si="4138">AVERAGE(I442,M443)</f>
        <v>0.25750000000000001</v>
      </c>
      <c r="T442" s="31">
        <f t="shared" ref="T442" si="4139">AVERAGE(J442,N443)</f>
        <v>0.154</v>
      </c>
      <c r="U442" s="31">
        <f t="shared" ref="U442" si="4140">AVERAGE(K442,O443)</f>
        <v>0.26649999999999996</v>
      </c>
      <c r="V442" s="17">
        <f>Q442*Q443/'Advanced - Home'!$S$33</f>
        <v>101.81936195105177</v>
      </c>
      <c r="W442" s="17">
        <f t="shared" ref="W442" si="4141">AVERAGE(V442:V443)</f>
        <v>101.81591115671173</v>
      </c>
      <c r="X442" s="17">
        <f t="shared" si="3860"/>
        <v>0</v>
      </c>
      <c r="Y442" s="19">
        <f>ROUND(Regression!$B$17+Regression!$B$18*Games!R442+Regression!$B$19*Games!T442+Regression!$B$20*Games!U442+Regression!$B$21*Games!S442+Regression!$B$22*Games!W442,0)</f>
        <v>109</v>
      </c>
      <c r="Z442" s="19">
        <f t="shared" ref="Z442" si="4142">Y443-Y442</f>
        <v>7</v>
      </c>
      <c r="AA442" s="19">
        <f t="shared" ref="AA442" si="4143">Y442+Y443</f>
        <v>225</v>
      </c>
      <c r="AB442" s="4">
        <f t="shared" ref="AB442" si="4144">D442-Z442</f>
        <v>-7</v>
      </c>
      <c r="AC442" s="4">
        <f t="shared" ref="AC442" si="4145">AA442-E442</f>
        <v>225</v>
      </c>
      <c r="AD442" s="4">
        <f t="shared" si="3865"/>
        <v>109</v>
      </c>
    </row>
    <row r="443" spans="1:30" x14ac:dyDescent="0.3">
      <c r="A443" t="s">
        <v>134</v>
      </c>
      <c r="B443" s="8" t="s">
        <v>64</v>
      </c>
      <c r="C443" t="str">
        <f>VLOOKUP(B443,'Team Lookup'!A:B,2,FALSE)</f>
        <v>Houston Rockets</v>
      </c>
      <c r="D443" s="9">
        <f t="shared" ref="D443" si="4146">D442*-1</f>
        <v>0</v>
      </c>
      <c r="E443" s="9">
        <f t="shared" ref="E443" si="4147">E442</f>
        <v>0</v>
      </c>
      <c r="F443" t="str">
        <f>B442</f>
        <v>DEN</v>
      </c>
      <c r="G443" t="str">
        <f t="shared" ref="G443" si="4148">C442</f>
        <v>Denver Nuggets</v>
      </c>
      <c r="H443" s="31">
        <f>VLOOKUP($C443,'Four Factors - Home'!$B:$O,7,FALSE)/100</f>
        <v>0.54799999999999993</v>
      </c>
      <c r="I443" s="31">
        <f>VLOOKUP($C443,'Four Factors - Home'!$B:$O,8,FALSE)</f>
        <v>0.30199999999999999</v>
      </c>
      <c r="J443" s="31">
        <f>VLOOKUP($C443,'Four Factors - Home'!$B:$O,9,FALSE)/100</f>
        <v>0.13900000000000001</v>
      </c>
      <c r="K443" s="31">
        <f>VLOOKUP($C443,'Four Factors - Home'!$B:$O,10,FALSE)/100</f>
        <v>0.252</v>
      </c>
      <c r="L443" s="31">
        <f>VLOOKUP($C443,'Four Factors - Home'!$B:$O,11,FALSE)/100</f>
        <v>0.50900000000000001</v>
      </c>
      <c r="M443" s="31">
        <f>VLOOKUP($C443,'Four Factors - Home'!$B:$O,12,FALSE)</f>
        <v>0.23599999999999999</v>
      </c>
      <c r="N443" s="31">
        <f>VLOOKUP($C443,'Four Factors - Home'!$B:$O,13,FALSE)/100</f>
        <v>0.15</v>
      </c>
      <c r="O443" s="31">
        <f>VLOOKUP($C443,'Four Factors - Home'!$B:$O,14,FALSE)/100</f>
        <v>0.23899999999999999</v>
      </c>
      <c r="P443" s="17">
        <f>VLOOKUP($C443,'Advanced - Home'!B:T,18,FALSE)</f>
        <v>102.4</v>
      </c>
      <c r="Q443" s="17">
        <f>(P443+'Advanced - Home'!$S$33)/2</f>
        <v>100.6269129438717</v>
      </c>
      <c r="R443" s="31">
        <f t="shared" ref="R443" si="4149">AVERAGE(H443,L442)</f>
        <v>0.54249999999999998</v>
      </c>
      <c r="S443" s="31">
        <f t="shared" ref="S443" si="4150">AVERAGE(I443,M442)</f>
        <v>0.28100000000000003</v>
      </c>
      <c r="T443" s="31">
        <f t="shared" ref="T443" si="4151">AVERAGE(J443,N442)</f>
        <v>0.13150000000000001</v>
      </c>
      <c r="U443" s="31">
        <f t="shared" ref="U443" si="4152">AVERAGE(K443,O442)</f>
        <v>0.23249999999999998</v>
      </c>
      <c r="V443" s="17">
        <f>Q443*Q442/'Advanced - Road'!$S$33</f>
        <v>101.81246036237171</v>
      </c>
      <c r="W443" s="17">
        <f t="shared" ref="W443" si="4153">W442</f>
        <v>101.81591115671173</v>
      </c>
      <c r="X443" s="17">
        <f t="shared" si="3860"/>
        <v>0</v>
      </c>
      <c r="Y443" s="19">
        <f>ROUND(Regression!$B$17+Regression!$B$18*Games!R443+Regression!$B$19*Games!T443+Regression!$B$20*Games!U443+Regression!$B$21*Games!S443+Regression!$B$22*Games!W443,0)</f>
        <v>116</v>
      </c>
      <c r="Z443" s="19">
        <f t="shared" ref="Z443" si="4154">-Z442</f>
        <v>-7</v>
      </c>
      <c r="AA443" s="19">
        <f t="shared" ref="AA443" si="4155">AA442</f>
        <v>225</v>
      </c>
      <c r="AB443" s="4"/>
      <c r="AC443" s="4"/>
      <c r="AD443" s="4">
        <f t="shared" si="3865"/>
        <v>116</v>
      </c>
    </row>
    <row r="444" spans="1:30" x14ac:dyDescent="0.3">
      <c r="A444" s="11" t="s">
        <v>133</v>
      </c>
      <c r="B444" s="14" t="s">
        <v>62</v>
      </c>
      <c r="C444" s="11" t="str">
        <f>VLOOKUP(B444,'Team Lookup'!A:B,2,FALSE)</f>
        <v>Denver Nuggets</v>
      </c>
      <c r="D444" s="12"/>
      <c r="E444" s="12"/>
      <c r="F444" s="13" t="str">
        <f>B445</f>
        <v>IND</v>
      </c>
      <c r="G444" s="11" t="str">
        <f t="shared" ref="G444" si="4156">C445</f>
        <v>Indiana Pacers</v>
      </c>
      <c r="H444" s="32">
        <f>VLOOKUP($C444,'Four Factors - Road'!$B:$O,7,FALSE)/100</f>
        <v>0.502</v>
      </c>
      <c r="I444" s="32">
        <f>VLOOKUP($C444,'Four Factors - Road'!$B:$O,8,FALSE)</f>
        <v>0.27900000000000003</v>
      </c>
      <c r="J444" s="32">
        <f>VLOOKUP($C444,'Four Factors - Road'!$B:$O,9,FALSE)/100</f>
        <v>0.158</v>
      </c>
      <c r="K444" s="32">
        <f>VLOOKUP($C444,'Four Factors - Road'!$B:$O,10,FALSE)/100</f>
        <v>0.29399999999999998</v>
      </c>
      <c r="L444" s="32">
        <f>VLOOKUP($C444,'Four Factors - Road'!$B:$O,11,FALSE)/100</f>
        <v>0.53700000000000003</v>
      </c>
      <c r="M444" s="32">
        <f>VLOOKUP($C444,'Four Factors - Road'!$B:$O,12,FALSE)</f>
        <v>0.26</v>
      </c>
      <c r="N444" s="32">
        <f>VLOOKUP($C444,'Four Factors - Road'!$B:$O,13,FALSE)/100</f>
        <v>0.124</v>
      </c>
      <c r="O444" s="32">
        <f>VLOOKUP($C444,'Four Factors - Road'!$B:$O,14,FALSE)/100</f>
        <v>0.21299999999999999</v>
      </c>
      <c r="P444" s="21">
        <f>VLOOKUP($C444,'Advanced - Road'!B:T,18,FALSE)</f>
        <v>101.19</v>
      </c>
      <c r="Q444" s="21">
        <f>(P444+'Advanced - Road'!$S$33)/2</f>
        <v>100.02526345933563</v>
      </c>
      <c r="R444" s="32">
        <f t="shared" ref="R444" si="4157">AVERAGE(H444,L445)</f>
        <v>0.49950000000000006</v>
      </c>
      <c r="S444" s="32">
        <f t="shared" ref="S444" si="4158">AVERAGE(I444,M445)</f>
        <v>0.28000000000000003</v>
      </c>
      <c r="T444" s="32">
        <f t="shared" ref="T444" si="4159">AVERAGE(J444,N445)</f>
        <v>0.154</v>
      </c>
      <c r="U444" s="32">
        <f t="shared" ref="U444" si="4160">AVERAGE(K444,O445)</f>
        <v>0.26649999999999996</v>
      </c>
      <c r="V444" s="21">
        <f>Q444*Q445/'Advanced - Home'!$S$33</f>
        <v>99.92214282673352</v>
      </c>
      <c r="W444" s="21">
        <f t="shared" ref="W444" si="4161">AVERAGE(V444:V445)</f>
        <v>99.918756331686765</v>
      </c>
      <c r="X444" s="21">
        <f t="shared" si="3860"/>
        <v>0</v>
      </c>
      <c r="Y444" s="23">
        <f>ROUND(Regression!$B$17+Regression!$B$18*Games!R444+Regression!$B$19*Games!T444+Regression!$B$20*Games!U444+Regression!$B$21*Games!S444+Regression!$B$22*Games!W444,0)</f>
        <v>107</v>
      </c>
      <c r="Z444" s="23">
        <f t="shared" ref="Z444" si="4162">Y445-Y444</f>
        <v>4</v>
      </c>
      <c r="AA444" s="23">
        <f t="shared" ref="AA444" si="4163">Y444+Y445</f>
        <v>218</v>
      </c>
      <c r="AB444" s="22">
        <f t="shared" ref="AB444" si="4164">D444-Z444</f>
        <v>-4</v>
      </c>
      <c r="AC444" s="22">
        <f t="shared" ref="AC444" si="4165">AA444-E444</f>
        <v>218</v>
      </c>
      <c r="AD444" s="22">
        <f t="shared" si="3865"/>
        <v>107</v>
      </c>
    </row>
    <row r="445" spans="1:30" x14ac:dyDescent="0.3">
      <c r="A445" s="11" t="s">
        <v>134</v>
      </c>
      <c r="B445" s="14" t="s">
        <v>65</v>
      </c>
      <c r="C445" s="11" t="str">
        <f>VLOOKUP(B445,'Team Lookup'!A:B,2,FALSE)</f>
        <v>Indiana Pacers</v>
      </c>
      <c r="D445" s="15">
        <f t="shared" ref="D445" si="4166">D444*-1</f>
        <v>0</v>
      </c>
      <c r="E445" s="15">
        <f t="shared" ref="E445" si="4167">E444</f>
        <v>0</v>
      </c>
      <c r="F445" s="11" t="str">
        <f>B444</f>
        <v>DEN</v>
      </c>
      <c r="G445" s="11" t="str">
        <f t="shared" ref="G445" si="4168">C444</f>
        <v>Denver Nuggets</v>
      </c>
      <c r="H445" s="32">
        <f>VLOOKUP($C445,'Four Factors - Home'!$B:$O,7,FALSE)/100</f>
        <v>0.52400000000000002</v>
      </c>
      <c r="I445" s="32">
        <f>VLOOKUP($C445,'Four Factors - Home'!$B:$O,8,FALSE)</f>
        <v>0.251</v>
      </c>
      <c r="J445" s="32">
        <f>VLOOKUP($C445,'Four Factors - Home'!$B:$O,9,FALSE)/100</f>
        <v>0.13200000000000001</v>
      </c>
      <c r="K445" s="32">
        <f>VLOOKUP($C445,'Four Factors - Home'!$B:$O,10,FALSE)/100</f>
        <v>0.19600000000000001</v>
      </c>
      <c r="L445" s="32">
        <f>VLOOKUP($C445,'Four Factors - Home'!$B:$O,11,FALSE)/100</f>
        <v>0.49700000000000005</v>
      </c>
      <c r="M445" s="32">
        <f>VLOOKUP($C445,'Four Factors - Home'!$B:$O,12,FALSE)</f>
        <v>0.28100000000000003</v>
      </c>
      <c r="N445" s="32">
        <f>VLOOKUP($C445,'Four Factors - Home'!$B:$O,13,FALSE)/100</f>
        <v>0.15</v>
      </c>
      <c r="O445" s="32">
        <f>VLOOKUP($C445,'Four Factors - Home'!$B:$O,14,FALSE)/100</f>
        <v>0.23899999999999999</v>
      </c>
      <c r="P445" s="21">
        <f>VLOOKUP($C445,'Advanced - Home'!B:T,18,FALSE)</f>
        <v>98.65</v>
      </c>
      <c r="Q445" s="21">
        <f>(P445+'Advanced - Home'!$S$33)/2</f>
        <v>98.751912943871702</v>
      </c>
      <c r="R445" s="32">
        <f t="shared" ref="R445" si="4169">AVERAGE(H445,L444)</f>
        <v>0.53049999999999997</v>
      </c>
      <c r="S445" s="32">
        <f t="shared" ref="S445" si="4170">AVERAGE(I445,M444)</f>
        <v>0.2555</v>
      </c>
      <c r="T445" s="32">
        <f t="shared" ref="T445" si="4171">AVERAGE(J445,N444)</f>
        <v>0.128</v>
      </c>
      <c r="U445" s="32">
        <f t="shared" ref="U445" si="4172">AVERAGE(K445,O444)</f>
        <v>0.20450000000000002</v>
      </c>
      <c r="V445" s="21">
        <f>Q445*Q444/'Advanced - Road'!$S$33</f>
        <v>99.915369836640011</v>
      </c>
      <c r="W445" s="21">
        <f t="shared" ref="W445" si="4173">W444</f>
        <v>99.918756331686765</v>
      </c>
      <c r="X445" s="21">
        <f t="shared" si="3860"/>
        <v>0</v>
      </c>
      <c r="Y445" s="23">
        <f>ROUND(Regression!$B$17+Regression!$B$18*Games!R445+Regression!$B$19*Games!T445+Regression!$B$20*Games!U445+Regression!$B$21*Games!S445+Regression!$B$22*Games!W445,0)</f>
        <v>111</v>
      </c>
      <c r="Z445" s="23">
        <f t="shared" ref="Z445" si="4174">-Z444</f>
        <v>-4</v>
      </c>
      <c r="AA445" s="23">
        <f t="shared" ref="AA445" si="4175">AA444</f>
        <v>218</v>
      </c>
      <c r="AB445" s="22"/>
      <c r="AC445" s="22"/>
      <c r="AD445" s="22">
        <f t="shared" si="3865"/>
        <v>111</v>
      </c>
    </row>
    <row r="446" spans="1:30" x14ac:dyDescent="0.3">
      <c r="A446" t="s">
        <v>133</v>
      </c>
      <c r="B446" s="8" t="s">
        <v>62</v>
      </c>
      <c r="C446" t="str">
        <f>VLOOKUP(B446,'Team Lookup'!A:B,2,FALSE)</f>
        <v>Denver Nuggets</v>
      </c>
      <c r="D446" s="6"/>
      <c r="E446" s="6"/>
      <c r="F446" s="7" t="str">
        <f>B447</f>
        <v>LAC</v>
      </c>
      <c r="G446" t="str">
        <f t="shared" ref="G446" si="4176">C447</f>
        <v>LA Clippers</v>
      </c>
      <c r="H446" s="31">
        <f>VLOOKUP($C446,'Four Factors - Road'!$B:$O,7,FALSE)/100</f>
        <v>0.502</v>
      </c>
      <c r="I446" s="31">
        <f>VLOOKUP($C446,'Four Factors - Road'!$B:$O,8,FALSE)</f>
        <v>0.27900000000000003</v>
      </c>
      <c r="J446" s="31">
        <f>VLOOKUP($C446,'Four Factors - Road'!$B:$O,9,FALSE)/100</f>
        <v>0.158</v>
      </c>
      <c r="K446" s="31">
        <f>VLOOKUP($C446,'Four Factors - Road'!$B:$O,10,FALSE)/100</f>
        <v>0.29399999999999998</v>
      </c>
      <c r="L446" s="31">
        <f>VLOOKUP($C446,'Four Factors - Road'!$B:$O,11,FALSE)/100</f>
        <v>0.53700000000000003</v>
      </c>
      <c r="M446" s="31">
        <f>VLOOKUP($C446,'Four Factors - Road'!$B:$O,12,FALSE)</f>
        <v>0.26</v>
      </c>
      <c r="N446" s="31">
        <f>VLOOKUP($C446,'Four Factors - Road'!$B:$O,13,FALSE)/100</f>
        <v>0.124</v>
      </c>
      <c r="O446" s="31">
        <f>VLOOKUP($C446,'Four Factors - Road'!$B:$O,14,FALSE)/100</f>
        <v>0.21299999999999999</v>
      </c>
      <c r="P446" s="17">
        <f>VLOOKUP($C446,'Advanced - Road'!B:T,18,FALSE)</f>
        <v>101.19</v>
      </c>
      <c r="Q446" s="17">
        <f>(P446+'Advanced - Road'!$S$33)/2</f>
        <v>100.02526345933563</v>
      </c>
      <c r="R446" s="31">
        <f t="shared" ref="R446" si="4177">AVERAGE(H446,L447)</f>
        <v>0.49249999999999999</v>
      </c>
      <c r="S446" s="31">
        <f t="shared" ref="S446" si="4178">AVERAGE(I446,M447)</f>
        <v>0.27650000000000002</v>
      </c>
      <c r="T446" s="31">
        <f t="shared" ref="T446" si="4179">AVERAGE(J446,N447)</f>
        <v>0.154</v>
      </c>
      <c r="U446" s="31">
        <f t="shared" ref="U446" si="4180">AVERAGE(K446,O447)</f>
        <v>0.26949999999999996</v>
      </c>
      <c r="V446" s="17">
        <f>Q446*Q447/'Advanced - Home'!$S$33</f>
        <v>99.881668818748054</v>
      </c>
      <c r="W446" s="17">
        <f t="shared" ref="W446" si="4181">AVERAGE(V446:V447)</f>
        <v>99.878283695419555</v>
      </c>
      <c r="X446" s="17">
        <f t="shared" si="3860"/>
        <v>0</v>
      </c>
      <c r="Y446" s="19">
        <f>ROUND(Regression!$B$17+Regression!$B$18*Games!R446+Regression!$B$19*Games!T446+Regression!$B$20*Games!U446+Regression!$B$21*Games!S446+Regression!$B$22*Games!W446,0)</f>
        <v>106</v>
      </c>
      <c r="Z446" s="19">
        <f t="shared" ref="Z446" si="4182">Y447-Y446</f>
        <v>7</v>
      </c>
      <c r="AA446" s="19">
        <f t="shared" ref="AA446" si="4183">Y446+Y447</f>
        <v>219</v>
      </c>
      <c r="AB446" s="4">
        <f t="shared" ref="AB446" si="4184">D446-Z446</f>
        <v>-7</v>
      </c>
      <c r="AC446" s="4">
        <f t="shared" ref="AC446" si="4185">AA446-E446</f>
        <v>219</v>
      </c>
      <c r="AD446" s="4">
        <f t="shared" si="3865"/>
        <v>106</v>
      </c>
    </row>
    <row r="447" spans="1:30" x14ac:dyDescent="0.3">
      <c r="A447" t="s">
        <v>134</v>
      </c>
      <c r="B447" s="8" t="s">
        <v>66</v>
      </c>
      <c r="C447" t="str">
        <f>VLOOKUP(B447,'Team Lookup'!A:B,2,FALSE)</f>
        <v>LA Clippers</v>
      </c>
      <c r="D447" s="9">
        <f t="shared" ref="D447" si="4186">D446*-1</f>
        <v>0</v>
      </c>
      <c r="E447" s="9">
        <f t="shared" ref="E447" si="4187">E446</f>
        <v>0</v>
      </c>
      <c r="F447" t="str">
        <f>B446</f>
        <v>DEN</v>
      </c>
      <c r="G447" t="str">
        <f t="shared" ref="G447" si="4188">C446</f>
        <v>Denver Nuggets</v>
      </c>
      <c r="H447" s="31">
        <f>VLOOKUP($C447,'Four Factors - Home'!$B:$O,7,FALSE)/100</f>
        <v>0.54100000000000004</v>
      </c>
      <c r="I447" s="31">
        <f>VLOOKUP($C447,'Four Factors - Home'!$B:$O,8,FALSE)</f>
        <v>0.3</v>
      </c>
      <c r="J447" s="31">
        <f>VLOOKUP($C447,'Four Factors - Home'!$B:$O,9,FALSE)/100</f>
        <v>0.14099999999999999</v>
      </c>
      <c r="K447" s="31">
        <f>VLOOKUP($C447,'Four Factors - Home'!$B:$O,10,FALSE)/100</f>
        <v>0.22</v>
      </c>
      <c r="L447" s="31">
        <f>VLOOKUP($C447,'Four Factors - Home'!$B:$O,11,FALSE)/100</f>
        <v>0.48299999999999998</v>
      </c>
      <c r="M447" s="31">
        <f>VLOOKUP($C447,'Four Factors - Home'!$B:$O,12,FALSE)</f>
        <v>0.27400000000000002</v>
      </c>
      <c r="N447" s="31">
        <f>VLOOKUP($C447,'Four Factors - Home'!$B:$O,13,FALSE)/100</f>
        <v>0.15</v>
      </c>
      <c r="O447" s="31">
        <f>VLOOKUP($C447,'Four Factors - Home'!$B:$O,14,FALSE)/100</f>
        <v>0.245</v>
      </c>
      <c r="P447" s="17">
        <f>VLOOKUP($C447,'Advanced - Home'!B:T,18,FALSE)</f>
        <v>98.57</v>
      </c>
      <c r="Q447" s="17">
        <f>(P447+'Advanced - Home'!$S$33)/2</f>
        <v>98.71191294387171</v>
      </c>
      <c r="R447" s="31">
        <f t="shared" ref="R447" si="4189">AVERAGE(H447,L446)</f>
        <v>0.53900000000000003</v>
      </c>
      <c r="S447" s="31">
        <f t="shared" ref="S447" si="4190">AVERAGE(I447,M446)</f>
        <v>0.28000000000000003</v>
      </c>
      <c r="T447" s="31">
        <f t="shared" ref="T447" si="4191">AVERAGE(J447,N446)</f>
        <v>0.13250000000000001</v>
      </c>
      <c r="U447" s="31">
        <f t="shared" ref="U447" si="4192">AVERAGE(K447,O446)</f>
        <v>0.2165</v>
      </c>
      <c r="V447" s="17">
        <f>Q447*Q446/'Advanced - Road'!$S$33</f>
        <v>99.87489857209107</v>
      </c>
      <c r="W447" s="17">
        <f t="shared" ref="W447" si="4193">W446</f>
        <v>99.878283695419555</v>
      </c>
      <c r="X447" s="17">
        <f t="shared" si="3860"/>
        <v>0</v>
      </c>
      <c r="Y447" s="19">
        <f>ROUND(Regression!$B$17+Regression!$B$18*Games!R447+Regression!$B$19*Games!T447+Regression!$B$20*Games!U447+Regression!$B$21*Games!S447+Regression!$B$22*Games!W447,0)</f>
        <v>113</v>
      </c>
      <c r="Z447" s="19">
        <f t="shared" ref="Z447" si="4194">-Z446</f>
        <v>-7</v>
      </c>
      <c r="AA447" s="19">
        <f t="shared" ref="AA447" si="4195">AA446</f>
        <v>219</v>
      </c>
      <c r="AB447" s="4"/>
      <c r="AC447" s="4"/>
      <c r="AD447" s="4">
        <f t="shared" si="3865"/>
        <v>113</v>
      </c>
    </row>
    <row r="448" spans="1:30" x14ac:dyDescent="0.3">
      <c r="A448" s="11" t="s">
        <v>133</v>
      </c>
      <c r="B448" s="14" t="s">
        <v>62</v>
      </c>
      <c r="C448" s="11" t="str">
        <f>VLOOKUP(B448,'Team Lookup'!A:B,2,FALSE)</f>
        <v>Denver Nuggets</v>
      </c>
      <c r="D448" s="12"/>
      <c r="E448" s="12"/>
      <c r="F448" s="13" t="str">
        <f>B449</f>
        <v>LAL</v>
      </c>
      <c r="G448" s="11" t="str">
        <f t="shared" ref="G448" si="4196">C449</f>
        <v>Los Angeles Lakers</v>
      </c>
      <c r="H448" s="32">
        <f>VLOOKUP($C448,'Four Factors - Road'!$B:$O,7,FALSE)/100</f>
        <v>0.502</v>
      </c>
      <c r="I448" s="32">
        <f>VLOOKUP($C448,'Four Factors - Road'!$B:$O,8,FALSE)</f>
        <v>0.27900000000000003</v>
      </c>
      <c r="J448" s="32">
        <f>VLOOKUP($C448,'Four Factors - Road'!$B:$O,9,FALSE)/100</f>
        <v>0.158</v>
      </c>
      <c r="K448" s="32">
        <f>VLOOKUP($C448,'Four Factors - Road'!$B:$O,10,FALSE)/100</f>
        <v>0.29399999999999998</v>
      </c>
      <c r="L448" s="32">
        <f>VLOOKUP($C448,'Four Factors - Road'!$B:$O,11,FALSE)/100</f>
        <v>0.53700000000000003</v>
      </c>
      <c r="M448" s="32">
        <f>VLOOKUP($C448,'Four Factors - Road'!$B:$O,12,FALSE)</f>
        <v>0.26</v>
      </c>
      <c r="N448" s="32">
        <f>VLOOKUP($C448,'Four Factors - Road'!$B:$O,13,FALSE)/100</f>
        <v>0.124</v>
      </c>
      <c r="O448" s="32">
        <f>VLOOKUP($C448,'Four Factors - Road'!$B:$O,14,FALSE)/100</f>
        <v>0.21299999999999999</v>
      </c>
      <c r="P448" s="21">
        <f>VLOOKUP($C448,'Advanced - Road'!B:T,18,FALSE)</f>
        <v>101.19</v>
      </c>
      <c r="Q448" s="21">
        <f>(P448+'Advanced - Road'!$S$33)/2</f>
        <v>100.02526345933563</v>
      </c>
      <c r="R448" s="32">
        <f t="shared" ref="R448" si="4197">AVERAGE(H448,L449)</f>
        <v>0.51649999999999996</v>
      </c>
      <c r="S448" s="32">
        <f t="shared" ref="S448" si="4198">AVERAGE(I448,M449)</f>
        <v>0.27300000000000002</v>
      </c>
      <c r="T448" s="32">
        <f t="shared" ref="T448" si="4199">AVERAGE(J448,N449)</f>
        <v>0.1515</v>
      </c>
      <c r="U448" s="32">
        <f t="shared" ref="U448" si="4200">AVERAGE(K448,O449)</f>
        <v>0.26250000000000001</v>
      </c>
      <c r="V448" s="21">
        <f>Q448*Q449/'Advanced - Home'!$S$33</f>
        <v>100.69620822945538</v>
      </c>
      <c r="W448" s="21">
        <f t="shared" ref="W448" si="4201">AVERAGE(V448:V449)</f>
        <v>100.69279550029697</v>
      </c>
      <c r="X448" s="21">
        <f t="shared" si="3860"/>
        <v>0</v>
      </c>
      <c r="Y448" s="23">
        <f>ROUND(Regression!$B$17+Regression!$B$18*Games!R448+Regression!$B$19*Games!T448+Regression!$B$20*Games!U448+Regression!$B$21*Games!S448+Regression!$B$22*Games!W448,0)</f>
        <v>110</v>
      </c>
      <c r="Z448" s="23">
        <f t="shared" ref="Z448" si="4202">Y449-Y448</f>
        <v>3</v>
      </c>
      <c r="AA448" s="23">
        <f t="shared" ref="AA448" si="4203">Y448+Y449</f>
        <v>223</v>
      </c>
      <c r="AB448" s="22">
        <f t="shared" ref="AB448" si="4204">D448-Z448</f>
        <v>-3</v>
      </c>
      <c r="AC448" s="22">
        <f t="shared" ref="AC448" si="4205">AA448-E448</f>
        <v>223</v>
      </c>
      <c r="AD448" s="22">
        <f t="shared" si="3865"/>
        <v>110</v>
      </c>
    </row>
    <row r="449" spans="1:30" x14ac:dyDescent="0.3">
      <c r="A449" s="11" t="s">
        <v>134</v>
      </c>
      <c r="B449" s="14" t="s">
        <v>67</v>
      </c>
      <c r="C449" s="11" t="str">
        <f>VLOOKUP(B449,'Team Lookup'!A:B,2,FALSE)</f>
        <v>Los Angeles Lakers</v>
      </c>
      <c r="D449" s="15">
        <f t="shared" ref="D449" si="4206">D448*-1</f>
        <v>0</v>
      </c>
      <c r="E449" s="15">
        <f t="shared" ref="E449" si="4207">E448</f>
        <v>0</v>
      </c>
      <c r="F449" s="11" t="str">
        <f>B448</f>
        <v>DEN</v>
      </c>
      <c r="G449" s="11" t="str">
        <f t="shared" ref="G449" si="4208">C448</f>
        <v>Denver Nuggets</v>
      </c>
      <c r="H449" s="32">
        <f>VLOOKUP($C449,'Four Factors - Home'!$B:$O,7,FALSE)/100</f>
        <v>0.51600000000000001</v>
      </c>
      <c r="I449" s="32">
        <f>VLOOKUP($C449,'Four Factors - Home'!$B:$O,8,FALSE)</f>
        <v>0.27200000000000002</v>
      </c>
      <c r="J449" s="32">
        <f>VLOOKUP($C449,'Four Factors - Home'!$B:$O,9,FALSE)/100</f>
        <v>0.14300000000000002</v>
      </c>
      <c r="K449" s="32">
        <f>VLOOKUP($C449,'Four Factors - Home'!$B:$O,10,FALSE)/100</f>
        <v>0.27300000000000002</v>
      </c>
      <c r="L449" s="32">
        <f>VLOOKUP($C449,'Four Factors - Home'!$B:$O,11,FALSE)/100</f>
        <v>0.53100000000000003</v>
      </c>
      <c r="M449" s="32">
        <f>VLOOKUP($C449,'Four Factors - Home'!$B:$O,12,FALSE)</f>
        <v>0.26700000000000002</v>
      </c>
      <c r="N449" s="32">
        <f>VLOOKUP($C449,'Four Factors - Home'!$B:$O,13,FALSE)/100</f>
        <v>0.14499999999999999</v>
      </c>
      <c r="O449" s="32">
        <f>VLOOKUP($C449,'Four Factors - Home'!$B:$O,14,FALSE)/100</f>
        <v>0.23100000000000001</v>
      </c>
      <c r="P449" s="21">
        <f>VLOOKUP($C449,'Advanced - Home'!B:T,18,FALSE)</f>
        <v>100.18</v>
      </c>
      <c r="Q449" s="21">
        <f>(P449+'Advanced - Home'!$S$33)/2</f>
        <v>99.516912943871716</v>
      </c>
      <c r="R449" s="32">
        <f t="shared" ref="R449" si="4209">AVERAGE(H449,L448)</f>
        <v>0.52649999999999997</v>
      </c>
      <c r="S449" s="32">
        <f t="shared" ref="S449" si="4210">AVERAGE(I449,M448)</f>
        <v>0.26600000000000001</v>
      </c>
      <c r="T449" s="32">
        <f t="shared" ref="T449" si="4211">AVERAGE(J449,N448)</f>
        <v>0.13350000000000001</v>
      </c>
      <c r="U449" s="32">
        <f t="shared" ref="U449" si="4212">AVERAGE(K449,O448)</f>
        <v>0.24299999999999999</v>
      </c>
      <c r="V449" s="21">
        <f>Q449*Q448/'Advanced - Road'!$S$33</f>
        <v>100.68938277113855</v>
      </c>
      <c r="W449" s="21">
        <f t="shared" ref="W449" si="4213">W448</f>
        <v>100.69279550029697</v>
      </c>
      <c r="X449" s="21">
        <f t="shared" si="3860"/>
        <v>0</v>
      </c>
      <c r="Y449" s="23">
        <f>ROUND(Regression!$B$17+Regression!$B$18*Games!R449+Regression!$B$19*Games!T449+Regression!$B$20*Games!U449+Regression!$B$21*Games!S449+Regression!$B$22*Games!W449,0)</f>
        <v>113</v>
      </c>
      <c r="Z449" s="23">
        <f t="shared" ref="Z449" si="4214">-Z448</f>
        <v>-3</v>
      </c>
      <c r="AA449" s="23">
        <f t="shared" ref="AA449" si="4215">AA448</f>
        <v>223</v>
      </c>
      <c r="AB449" s="22"/>
      <c r="AC449" s="22"/>
      <c r="AD449" s="22">
        <f t="shared" si="3865"/>
        <v>113</v>
      </c>
    </row>
    <row r="450" spans="1:30" x14ac:dyDescent="0.3">
      <c r="A450" t="s">
        <v>133</v>
      </c>
      <c r="B450" s="5" t="s">
        <v>62</v>
      </c>
      <c r="C450" t="str">
        <f>VLOOKUP(B450,'Team Lookup'!A:B,2,FALSE)</f>
        <v>Denver Nuggets</v>
      </c>
      <c r="D450" s="6"/>
      <c r="E450" s="6"/>
      <c r="F450" s="7" t="str">
        <f>B451</f>
        <v>MEM</v>
      </c>
      <c r="G450" t="str">
        <f t="shared" ref="G450" si="4216">C451</f>
        <v>Memphis Grizzlies</v>
      </c>
      <c r="H450" s="31">
        <f>VLOOKUP($C450,'Four Factors - Road'!$B:$O,7,FALSE)/100</f>
        <v>0.502</v>
      </c>
      <c r="I450" s="31">
        <f>VLOOKUP($C450,'Four Factors - Road'!$B:$O,8,FALSE)</f>
        <v>0.27900000000000003</v>
      </c>
      <c r="J450" s="31">
        <f>VLOOKUP($C450,'Four Factors - Road'!$B:$O,9,FALSE)/100</f>
        <v>0.158</v>
      </c>
      <c r="K450" s="31">
        <f>VLOOKUP($C450,'Four Factors - Road'!$B:$O,10,FALSE)/100</f>
        <v>0.29399999999999998</v>
      </c>
      <c r="L450" s="31">
        <f>VLOOKUP($C450,'Four Factors - Road'!$B:$O,11,FALSE)/100</f>
        <v>0.53700000000000003</v>
      </c>
      <c r="M450" s="31">
        <f>VLOOKUP($C450,'Four Factors - Road'!$B:$O,12,FALSE)</f>
        <v>0.26</v>
      </c>
      <c r="N450" s="31">
        <f>VLOOKUP($C450,'Four Factors - Road'!$B:$O,13,FALSE)/100</f>
        <v>0.124</v>
      </c>
      <c r="O450" s="31">
        <f>VLOOKUP($C450,'Four Factors - Road'!$B:$O,14,FALSE)/100</f>
        <v>0.21299999999999999</v>
      </c>
      <c r="P450" s="17">
        <f>VLOOKUP($C450,'Advanced - Road'!B:T,18,FALSE)</f>
        <v>101.19</v>
      </c>
      <c r="Q450" s="17">
        <f>(P450+'Advanced - Road'!$S$33)/2</f>
        <v>100.02526345933563</v>
      </c>
      <c r="R450" s="31">
        <f t="shared" ref="R450" si="4217">AVERAGE(H450,L451)</f>
        <v>0.48799999999999999</v>
      </c>
      <c r="S450" s="31">
        <f t="shared" ref="S450" si="4218">AVERAGE(I450,M451)</f>
        <v>0.3165</v>
      </c>
      <c r="T450" s="31">
        <f t="shared" ref="T450" si="4219">AVERAGE(J450,N451)</f>
        <v>0.155</v>
      </c>
      <c r="U450" s="31">
        <f t="shared" ref="U450" si="4220">AVERAGE(K450,O451)</f>
        <v>0.2525</v>
      </c>
      <c r="V450" s="17">
        <f>Q450*Q451/'Advanced - Home'!$S$33</f>
        <v>98.500493296244358</v>
      </c>
      <c r="W450" s="17">
        <f t="shared" ref="W450" si="4221">AVERAGE(V450:V451)</f>
        <v>98.497154982801376</v>
      </c>
      <c r="X450" s="17">
        <f t="shared" si="3860"/>
        <v>0</v>
      </c>
      <c r="Y450" s="19">
        <f>ROUND(Regression!$B$17+Regression!$B$18*Games!R450+Regression!$B$19*Games!T450+Regression!$B$20*Games!U450+Regression!$B$21*Games!S450+Regression!$B$22*Games!W450,0)</f>
        <v>104</v>
      </c>
      <c r="Z450" s="19">
        <f t="shared" ref="Z450" si="4222">Y451-Y450</f>
        <v>3</v>
      </c>
      <c r="AA450" s="19">
        <f t="shared" ref="AA450" si="4223">Y450+Y451</f>
        <v>211</v>
      </c>
      <c r="AB450" s="4">
        <f t="shared" ref="AB450" si="4224">D450-Z450</f>
        <v>-3</v>
      </c>
      <c r="AC450" s="4">
        <f t="shared" ref="AC450" si="4225">AA450-E450</f>
        <v>211</v>
      </c>
      <c r="AD450" s="4">
        <f t="shared" si="3865"/>
        <v>104</v>
      </c>
    </row>
    <row r="451" spans="1:30" x14ac:dyDescent="0.3">
      <c r="A451" t="s">
        <v>134</v>
      </c>
      <c r="B451" s="8" t="s">
        <v>68</v>
      </c>
      <c r="C451" t="str">
        <f>VLOOKUP(B451,'Team Lookup'!A:B,2,FALSE)</f>
        <v>Memphis Grizzlies</v>
      </c>
      <c r="D451" s="9">
        <f t="shared" ref="D451" si="4226">D450*-1</f>
        <v>0</v>
      </c>
      <c r="E451" s="9">
        <f t="shared" ref="E451" si="4227">E450</f>
        <v>0</v>
      </c>
      <c r="F451" t="str">
        <f>B450</f>
        <v>DEN</v>
      </c>
      <c r="G451" t="str">
        <f t="shared" ref="G451" si="4228">C450</f>
        <v>Denver Nuggets</v>
      </c>
      <c r="H451" s="31">
        <f>VLOOKUP($C451,'Four Factors - Home'!$B:$O,7,FALSE)/100</f>
        <v>0.46299999999999997</v>
      </c>
      <c r="I451" s="31">
        <f>VLOOKUP($C451,'Four Factors - Home'!$B:$O,8,FALSE)</f>
        <v>0.29599999999999999</v>
      </c>
      <c r="J451" s="31">
        <f>VLOOKUP($C451,'Four Factors - Home'!$B:$O,9,FALSE)/100</f>
        <v>0.14400000000000002</v>
      </c>
      <c r="K451" s="31">
        <f>VLOOKUP($C451,'Four Factors - Home'!$B:$O,10,FALSE)/100</f>
        <v>0.27300000000000002</v>
      </c>
      <c r="L451" s="31">
        <f>VLOOKUP($C451,'Four Factors - Home'!$B:$O,11,FALSE)/100</f>
        <v>0.47399999999999998</v>
      </c>
      <c r="M451" s="31">
        <f>VLOOKUP($C451,'Four Factors - Home'!$B:$O,12,FALSE)</f>
        <v>0.35399999999999998</v>
      </c>
      <c r="N451" s="31">
        <f>VLOOKUP($C451,'Four Factors - Home'!$B:$O,13,FALSE)/100</f>
        <v>0.152</v>
      </c>
      <c r="O451" s="31">
        <f>VLOOKUP($C451,'Four Factors - Home'!$B:$O,14,FALSE)/100</f>
        <v>0.21100000000000002</v>
      </c>
      <c r="P451" s="17">
        <f>VLOOKUP($C451,'Advanced - Home'!B:T,18,FALSE)</f>
        <v>95.84</v>
      </c>
      <c r="Q451" s="17">
        <f>(P451+'Advanced - Home'!$S$33)/2</f>
        <v>97.3469129438717</v>
      </c>
      <c r="R451" s="31">
        <f t="shared" ref="R451" si="4229">AVERAGE(H451,L450)</f>
        <v>0.5</v>
      </c>
      <c r="S451" s="31">
        <f t="shared" ref="S451" si="4230">AVERAGE(I451,M450)</f>
        <v>0.27800000000000002</v>
      </c>
      <c r="T451" s="31">
        <f t="shared" ref="T451" si="4231">AVERAGE(J451,N450)</f>
        <v>0.13400000000000001</v>
      </c>
      <c r="U451" s="31">
        <f t="shared" ref="U451" si="4232">AVERAGE(K451,O450)</f>
        <v>0.24299999999999999</v>
      </c>
      <c r="V451" s="17">
        <f>Q451*Q450/'Advanced - Road'!$S$33</f>
        <v>98.493816669358395</v>
      </c>
      <c r="W451" s="17">
        <f t="shared" ref="W451" si="4233">W450</f>
        <v>98.497154982801376</v>
      </c>
      <c r="X451" s="17">
        <f t="shared" si="3860"/>
        <v>0</v>
      </c>
      <c r="Y451" s="19">
        <f>ROUND(Regression!$B$17+Regression!$B$18*Games!R451+Regression!$B$19*Games!T451+Regression!$B$20*Games!U451+Regression!$B$21*Games!S451+Regression!$B$22*Games!W451,0)</f>
        <v>107</v>
      </c>
      <c r="Z451" s="19">
        <f t="shared" ref="Z451" si="4234">-Z450</f>
        <v>-3</v>
      </c>
      <c r="AA451" s="19">
        <f t="shared" ref="AA451" si="4235">AA450</f>
        <v>211</v>
      </c>
      <c r="AB451" s="4"/>
      <c r="AC451" s="4"/>
      <c r="AD451" s="4">
        <f t="shared" si="3865"/>
        <v>107</v>
      </c>
    </row>
    <row r="452" spans="1:30" x14ac:dyDescent="0.3">
      <c r="A452" s="11" t="s">
        <v>133</v>
      </c>
      <c r="B452" s="10" t="s">
        <v>62</v>
      </c>
      <c r="C452" s="11" t="str">
        <f>VLOOKUP(B452,'Team Lookup'!A:B,2,FALSE)</f>
        <v>Denver Nuggets</v>
      </c>
      <c r="D452" s="12"/>
      <c r="E452" s="12"/>
      <c r="F452" s="13" t="str">
        <f>B453</f>
        <v>MIA</v>
      </c>
      <c r="G452" s="11" t="str">
        <f t="shared" ref="G452" si="4236">C453</f>
        <v>Miami Heat</v>
      </c>
      <c r="H452" s="32">
        <f>VLOOKUP($C452,'Four Factors - Road'!$B:$O,7,FALSE)/100</f>
        <v>0.502</v>
      </c>
      <c r="I452" s="32">
        <f>VLOOKUP($C452,'Four Factors - Road'!$B:$O,8,FALSE)</f>
        <v>0.27900000000000003</v>
      </c>
      <c r="J452" s="32">
        <f>VLOOKUP($C452,'Four Factors - Road'!$B:$O,9,FALSE)/100</f>
        <v>0.158</v>
      </c>
      <c r="K452" s="32">
        <f>VLOOKUP($C452,'Four Factors - Road'!$B:$O,10,FALSE)/100</f>
        <v>0.29399999999999998</v>
      </c>
      <c r="L452" s="32">
        <f>VLOOKUP($C452,'Four Factors - Road'!$B:$O,11,FALSE)/100</f>
        <v>0.53700000000000003</v>
      </c>
      <c r="M452" s="32">
        <f>VLOOKUP($C452,'Four Factors - Road'!$B:$O,12,FALSE)</f>
        <v>0.26</v>
      </c>
      <c r="N452" s="32">
        <f>VLOOKUP($C452,'Four Factors - Road'!$B:$O,13,FALSE)/100</f>
        <v>0.124</v>
      </c>
      <c r="O452" s="32">
        <f>VLOOKUP($C452,'Four Factors - Road'!$B:$O,14,FALSE)/100</f>
        <v>0.21299999999999999</v>
      </c>
      <c r="P452" s="21">
        <f>VLOOKUP($C452,'Advanced - Road'!B:T,18,FALSE)</f>
        <v>101.19</v>
      </c>
      <c r="Q452" s="21">
        <f>(P452+'Advanced - Road'!$S$33)/2</f>
        <v>100.02526345933563</v>
      </c>
      <c r="R452" s="32">
        <f t="shared" ref="R452" si="4237">AVERAGE(H452,L453)</f>
        <v>0.495</v>
      </c>
      <c r="S452" s="32">
        <f t="shared" ref="S452" si="4238">AVERAGE(I452,M453)</f>
        <v>0.27050000000000002</v>
      </c>
      <c r="T452" s="32">
        <f t="shared" ref="T452" si="4239">AVERAGE(J452,N453)</f>
        <v>0.14450000000000002</v>
      </c>
      <c r="U452" s="32">
        <f t="shared" ref="U452" si="4240">AVERAGE(K452,O453)</f>
        <v>0.25850000000000001</v>
      </c>
      <c r="V452" s="21">
        <f>Q452*Q453/'Advanced - Home'!$S$33</f>
        <v>99.750128292795324</v>
      </c>
      <c r="W452" s="21">
        <f t="shared" ref="W452" si="4241">AVERAGE(V452:V453)</f>
        <v>99.746747627551173</v>
      </c>
      <c r="X452" s="21">
        <f t="shared" si="3860"/>
        <v>0</v>
      </c>
      <c r="Y452" s="23">
        <f>ROUND(Regression!$B$17+Regression!$B$18*Games!R452+Regression!$B$19*Games!T452+Regression!$B$20*Games!U452+Regression!$B$21*Games!S452+Regression!$B$22*Games!W452,0)</f>
        <v>107</v>
      </c>
      <c r="Z452" s="23">
        <f t="shared" ref="Z452" si="4242">Y453-Y452</f>
        <v>4</v>
      </c>
      <c r="AA452" s="23">
        <f t="shared" ref="AA452" si="4243">Y452+Y453</f>
        <v>218</v>
      </c>
      <c r="AB452" s="22">
        <f t="shared" ref="AB452" si="4244">D452-Z452</f>
        <v>-4</v>
      </c>
      <c r="AC452" s="22">
        <f t="shared" ref="AC452" si="4245">AA452-E452</f>
        <v>218</v>
      </c>
      <c r="AD452" s="22">
        <f t="shared" si="3865"/>
        <v>107</v>
      </c>
    </row>
    <row r="453" spans="1:30" x14ac:dyDescent="0.3">
      <c r="A453" s="11" t="s">
        <v>134</v>
      </c>
      <c r="B453" s="14" t="s">
        <v>69</v>
      </c>
      <c r="C453" s="11" t="str">
        <f>VLOOKUP(B453,'Team Lookup'!A:B,2,FALSE)</f>
        <v>Miami Heat</v>
      </c>
      <c r="D453" s="15">
        <f t="shared" ref="D453" si="4246">D452*-1</f>
        <v>0</v>
      </c>
      <c r="E453" s="15">
        <f t="shared" ref="E453" si="4247">E452</f>
        <v>0</v>
      </c>
      <c r="F453" s="11" t="str">
        <f>B452</f>
        <v>DEN</v>
      </c>
      <c r="G453" s="11" t="str">
        <f t="shared" ref="G453" si="4248">C452</f>
        <v>Denver Nuggets</v>
      </c>
      <c r="H453" s="32">
        <f>VLOOKUP($C453,'Four Factors - Home'!$B:$O,7,FALSE)/100</f>
        <v>0.52500000000000002</v>
      </c>
      <c r="I453" s="32">
        <f>VLOOKUP($C453,'Four Factors - Home'!$B:$O,8,FALSE)</f>
        <v>0.27700000000000002</v>
      </c>
      <c r="J453" s="32">
        <f>VLOOKUP($C453,'Four Factors - Home'!$B:$O,9,FALSE)/100</f>
        <v>0.14000000000000001</v>
      </c>
      <c r="K453" s="32">
        <f>VLOOKUP($C453,'Four Factors - Home'!$B:$O,10,FALSE)/100</f>
        <v>0.217</v>
      </c>
      <c r="L453" s="32">
        <f>VLOOKUP($C453,'Four Factors - Home'!$B:$O,11,FALSE)/100</f>
        <v>0.48799999999999999</v>
      </c>
      <c r="M453" s="32">
        <f>VLOOKUP($C453,'Four Factors - Home'!$B:$O,12,FALSE)</f>
        <v>0.26200000000000001</v>
      </c>
      <c r="N453" s="32">
        <f>VLOOKUP($C453,'Four Factors - Home'!$B:$O,13,FALSE)/100</f>
        <v>0.13100000000000001</v>
      </c>
      <c r="O453" s="32">
        <f>VLOOKUP($C453,'Four Factors - Home'!$B:$O,14,FALSE)/100</f>
        <v>0.223</v>
      </c>
      <c r="P453" s="21">
        <f>VLOOKUP($C453,'Advanced - Home'!B:T,18,FALSE)</f>
        <v>98.31</v>
      </c>
      <c r="Q453" s="21">
        <f>(P453+'Advanced - Home'!$S$33)/2</f>
        <v>98.581912943871714</v>
      </c>
      <c r="R453" s="32">
        <f t="shared" ref="R453" si="4249">AVERAGE(H453,L452)</f>
        <v>0.53100000000000003</v>
      </c>
      <c r="S453" s="32">
        <f t="shared" ref="S453" si="4250">AVERAGE(I453,M452)</f>
        <v>0.26850000000000002</v>
      </c>
      <c r="T453" s="32">
        <f t="shared" ref="T453" si="4251">AVERAGE(J453,N452)</f>
        <v>0.13200000000000001</v>
      </c>
      <c r="U453" s="32">
        <f t="shared" ref="U453" si="4252">AVERAGE(K453,O452)</f>
        <v>0.215</v>
      </c>
      <c r="V453" s="21">
        <f>Q453*Q452/'Advanced - Road'!$S$33</f>
        <v>99.743366962307007</v>
      </c>
      <c r="W453" s="21">
        <f t="shared" ref="W453" si="4253">W452</f>
        <v>99.746747627551173</v>
      </c>
      <c r="X453" s="21">
        <f t="shared" si="3860"/>
        <v>0</v>
      </c>
      <c r="Y453" s="23">
        <f>ROUND(Regression!$B$17+Regression!$B$18*Games!R453+Regression!$B$19*Games!T453+Regression!$B$20*Games!U453+Regression!$B$21*Games!S453+Regression!$B$22*Games!W453,0)</f>
        <v>111</v>
      </c>
      <c r="Z453" s="23">
        <f t="shared" ref="Z453" si="4254">-Z452</f>
        <v>-4</v>
      </c>
      <c r="AA453" s="23">
        <f t="shared" ref="AA453" si="4255">AA452</f>
        <v>218</v>
      </c>
      <c r="AB453" s="22"/>
      <c r="AC453" s="22"/>
      <c r="AD453" s="22">
        <f t="shared" si="3865"/>
        <v>111</v>
      </c>
    </row>
    <row r="454" spans="1:30" x14ac:dyDescent="0.3">
      <c r="A454" t="s">
        <v>133</v>
      </c>
      <c r="B454" s="5" t="s">
        <v>62</v>
      </c>
      <c r="C454" t="str">
        <f>VLOOKUP(B454,'Team Lookup'!A:B,2,FALSE)</f>
        <v>Denver Nuggets</v>
      </c>
      <c r="D454" s="6"/>
      <c r="E454" s="6"/>
      <c r="F454" s="7" t="str">
        <f>B455</f>
        <v>MIL</v>
      </c>
      <c r="G454" t="str">
        <f t="shared" ref="G454" si="4256">C455</f>
        <v>Milwaukee Bucks</v>
      </c>
      <c r="H454" s="31">
        <f>VLOOKUP($C454,'Four Factors - Road'!$B:$O,7,FALSE)/100</f>
        <v>0.502</v>
      </c>
      <c r="I454" s="31">
        <f>VLOOKUP($C454,'Four Factors - Road'!$B:$O,8,FALSE)</f>
        <v>0.27900000000000003</v>
      </c>
      <c r="J454" s="31">
        <f>VLOOKUP($C454,'Four Factors - Road'!$B:$O,9,FALSE)/100</f>
        <v>0.158</v>
      </c>
      <c r="K454" s="31">
        <f>VLOOKUP($C454,'Four Factors - Road'!$B:$O,10,FALSE)/100</f>
        <v>0.29399999999999998</v>
      </c>
      <c r="L454" s="31">
        <f>VLOOKUP($C454,'Four Factors - Road'!$B:$O,11,FALSE)/100</f>
        <v>0.53700000000000003</v>
      </c>
      <c r="M454" s="31">
        <f>VLOOKUP($C454,'Four Factors - Road'!$B:$O,12,FALSE)</f>
        <v>0.26</v>
      </c>
      <c r="N454" s="31">
        <f>VLOOKUP($C454,'Four Factors - Road'!$B:$O,13,FALSE)/100</f>
        <v>0.124</v>
      </c>
      <c r="O454" s="31">
        <f>VLOOKUP($C454,'Four Factors - Road'!$B:$O,14,FALSE)/100</f>
        <v>0.21299999999999999</v>
      </c>
      <c r="P454" s="17">
        <f>VLOOKUP($C454,'Advanced - Road'!B:T,18,FALSE)</f>
        <v>101.19</v>
      </c>
      <c r="Q454" s="17">
        <f>(P454+'Advanced - Road'!$S$33)/2</f>
        <v>100.02526345933563</v>
      </c>
      <c r="R454" s="31">
        <f t="shared" ref="R454" si="4257">AVERAGE(H454,L455)</f>
        <v>0.51150000000000007</v>
      </c>
      <c r="S454" s="31">
        <f t="shared" ref="S454" si="4258">AVERAGE(I454,M455)</f>
        <v>0.29100000000000004</v>
      </c>
      <c r="T454" s="31">
        <f t="shared" ref="T454" si="4259">AVERAGE(J454,N455)</f>
        <v>0.1585</v>
      </c>
      <c r="U454" s="31">
        <f t="shared" ref="U454" si="4260">AVERAGE(K454,O455)</f>
        <v>0.26300000000000001</v>
      </c>
      <c r="V454" s="17">
        <f>Q454*Q455/'Advanced - Home'!$S$33</f>
        <v>99.962616834718972</v>
      </c>
      <c r="W454" s="17">
        <f t="shared" ref="W454" si="4261">AVERAGE(V454:V455)</f>
        <v>99.959228967953962</v>
      </c>
      <c r="X454" s="17">
        <f t="shared" si="3860"/>
        <v>0</v>
      </c>
      <c r="Y454" s="19">
        <f>ROUND(Regression!$B$17+Regression!$B$18*Games!R454+Regression!$B$19*Games!T454+Regression!$B$20*Games!U454+Regression!$B$21*Games!S454+Regression!$B$22*Games!W454,0)</f>
        <v>108</v>
      </c>
      <c r="Z454" s="19">
        <f t="shared" ref="Z454" si="4262">Y455-Y454</f>
        <v>4</v>
      </c>
      <c r="AA454" s="19">
        <f t="shared" ref="AA454" si="4263">Y454+Y455</f>
        <v>220</v>
      </c>
      <c r="AB454" s="4">
        <f t="shared" ref="AB454" si="4264">D454-Z454</f>
        <v>-4</v>
      </c>
      <c r="AC454" s="4">
        <f t="shared" ref="AC454" si="4265">AA454-E454</f>
        <v>220</v>
      </c>
      <c r="AD454" s="4">
        <f t="shared" si="3865"/>
        <v>108</v>
      </c>
    </row>
    <row r="455" spans="1:30" x14ac:dyDescent="0.3">
      <c r="A455" t="s">
        <v>134</v>
      </c>
      <c r="B455" s="8" t="s">
        <v>70</v>
      </c>
      <c r="C455" t="str">
        <f>VLOOKUP(B455,'Team Lookup'!A:B,2,FALSE)</f>
        <v>Milwaukee Bucks</v>
      </c>
      <c r="D455" s="9">
        <f t="shared" ref="D455" si="4266">D454*-1</f>
        <v>0</v>
      </c>
      <c r="E455" s="9">
        <f t="shared" ref="E455" si="4267">E454</f>
        <v>0</v>
      </c>
      <c r="F455" t="str">
        <f>B454</f>
        <v>DEN</v>
      </c>
      <c r="G455" t="str">
        <f t="shared" ref="G455" si="4268">C454</f>
        <v>Denver Nuggets</v>
      </c>
      <c r="H455" s="31">
        <f>VLOOKUP($C455,'Four Factors - Home'!$B:$O,7,FALSE)/100</f>
        <v>0.53500000000000003</v>
      </c>
      <c r="I455" s="31">
        <f>VLOOKUP($C455,'Four Factors - Home'!$B:$O,8,FALSE)</f>
        <v>0.307</v>
      </c>
      <c r="J455" s="31">
        <f>VLOOKUP($C455,'Four Factors - Home'!$B:$O,9,FALSE)/100</f>
        <v>0.14199999999999999</v>
      </c>
      <c r="K455" s="31">
        <f>VLOOKUP($C455,'Four Factors - Home'!$B:$O,10,FALSE)/100</f>
        <v>0.21600000000000003</v>
      </c>
      <c r="L455" s="31">
        <f>VLOOKUP($C455,'Four Factors - Home'!$B:$O,11,FALSE)/100</f>
        <v>0.52100000000000002</v>
      </c>
      <c r="M455" s="31">
        <f>VLOOKUP($C455,'Four Factors - Home'!$B:$O,12,FALSE)</f>
        <v>0.30299999999999999</v>
      </c>
      <c r="N455" s="31">
        <f>VLOOKUP($C455,'Four Factors - Home'!$B:$O,13,FALSE)/100</f>
        <v>0.159</v>
      </c>
      <c r="O455" s="31">
        <f>VLOOKUP($C455,'Four Factors - Home'!$B:$O,14,FALSE)/100</f>
        <v>0.23199999999999998</v>
      </c>
      <c r="P455" s="17">
        <f>VLOOKUP($C455,'Advanced - Home'!B:T,18,FALSE)</f>
        <v>98.73</v>
      </c>
      <c r="Q455" s="17">
        <f>(P455+'Advanced - Home'!$S$33)/2</f>
        <v>98.791912943871708</v>
      </c>
      <c r="R455" s="31">
        <f t="shared" ref="R455" si="4269">AVERAGE(H455,L454)</f>
        <v>0.53600000000000003</v>
      </c>
      <c r="S455" s="31">
        <f t="shared" ref="S455" si="4270">AVERAGE(I455,M454)</f>
        <v>0.28349999999999997</v>
      </c>
      <c r="T455" s="31">
        <f t="shared" ref="T455" si="4271">AVERAGE(J455,N454)</f>
        <v>0.13300000000000001</v>
      </c>
      <c r="U455" s="31">
        <f t="shared" ref="U455" si="4272">AVERAGE(K455,O454)</f>
        <v>0.21450000000000002</v>
      </c>
      <c r="V455" s="17">
        <f>Q455*Q454/'Advanced - Road'!$S$33</f>
        <v>99.955841101188952</v>
      </c>
      <c r="W455" s="17">
        <f t="shared" ref="W455" si="4273">W454</f>
        <v>99.959228967953962</v>
      </c>
      <c r="X455" s="17">
        <f t="shared" si="3860"/>
        <v>0</v>
      </c>
      <c r="Y455" s="19">
        <f>ROUND(Regression!$B$17+Regression!$B$18*Games!R455+Regression!$B$19*Games!T455+Regression!$B$20*Games!U455+Regression!$B$21*Games!S455+Regression!$B$22*Games!W455,0)</f>
        <v>112</v>
      </c>
      <c r="Z455" s="19">
        <f t="shared" ref="Z455" si="4274">-Z454</f>
        <v>-4</v>
      </c>
      <c r="AA455" s="19">
        <f t="shared" ref="AA455" si="4275">AA454</f>
        <v>220</v>
      </c>
      <c r="AB455" s="4"/>
      <c r="AC455" s="4"/>
      <c r="AD455" s="4">
        <f t="shared" si="3865"/>
        <v>112</v>
      </c>
    </row>
    <row r="456" spans="1:30" x14ac:dyDescent="0.3">
      <c r="A456" s="11" t="s">
        <v>133</v>
      </c>
      <c r="B456" s="10" t="s">
        <v>62</v>
      </c>
      <c r="C456" s="11" t="str">
        <f>VLOOKUP(B456,'Team Lookup'!A:B,2,FALSE)</f>
        <v>Denver Nuggets</v>
      </c>
      <c r="D456" s="12"/>
      <c r="E456" s="12"/>
      <c r="F456" s="13" t="str">
        <f>B457</f>
        <v>MIN</v>
      </c>
      <c r="G456" s="11" t="str">
        <f t="shared" ref="G456" si="4276">C457</f>
        <v>Minnesota Timberwolves</v>
      </c>
      <c r="H456" s="32">
        <f>VLOOKUP($C456,'Four Factors - Road'!$B:$O,7,FALSE)/100</f>
        <v>0.502</v>
      </c>
      <c r="I456" s="32">
        <f>VLOOKUP($C456,'Four Factors - Road'!$B:$O,8,FALSE)</f>
        <v>0.27900000000000003</v>
      </c>
      <c r="J456" s="32">
        <f>VLOOKUP($C456,'Four Factors - Road'!$B:$O,9,FALSE)/100</f>
        <v>0.158</v>
      </c>
      <c r="K456" s="32">
        <f>VLOOKUP($C456,'Four Factors - Road'!$B:$O,10,FALSE)/100</f>
        <v>0.29399999999999998</v>
      </c>
      <c r="L456" s="32">
        <f>VLOOKUP($C456,'Four Factors - Road'!$B:$O,11,FALSE)/100</f>
        <v>0.53700000000000003</v>
      </c>
      <c r="M456" s="32">
        <f>VLOOKUP($C456,'Four Factors - Road'!$B:$O,12,FALSE)</f>
        <v>0.26</v>
      </c>
      <c r="N456" s="32">
        <f>VLOOKUP($C456,'Four Factors - Road'!$B:$O,13,FALSE)/100</f>
        <v>0.124</v>
      </c>
      <c r="O456" s="32">
        <f>VLOOKUP($C456,'Four Factors - Road'!$B:$O,14,FALSE)/100</f>
        <v>0.21299999999999999</v>
      </c>
      <c r="P456" s="21">
        <f>VLOOKUP($C456,'Advanced - Road'!B:T,18,FALSE)</f>
        <v>101.19</v>
      </c>
      <c r="Q456" s="21">
        <f>(P456+'Advanced - Road'!$S$33)/2</f>
        <v>100.02526345933563</v>
      </c>
      <c r="R456" s="32">
        <f t="shared" ref="R456" si="4277">AVERAGE(H456,L457)</f>
        <v>0.51600000000000001</v>
      </c>
      <c r="S456" s="32">
        <f t="shared" ref="S456" si="4278">AVERAGE(I456,M457)</f>
        <v>0.27600000000000002</v>
      </c>
      <c r="T456" s="32">
        <f t="shared" ref="T456" si="4279">AVERAGE(J456,N457)</f>
        <v>0.155</v>
      </c>
      <c r="U456" s="32">
        <f t="shared" ref="U456" si="4280">AVERAGE(K456,O457)</f>
        <v>0.2555</v>
      </c>
      <c r="V456" s="21">
        <f>Q456*Q457/'Advanced - Home'!$S$33</f>
        <v>98.90523337609892</v>
      </c>
      <c r="W456" s="21">
        <f t="shared" ref="W456" si="4281">AVERAGE(V456:V457)</f>
        <v>98.90188134547337</v>
      </c>
      <c r="X456" s="21">
        <f t="shared" si="3860"/>
        <v>0</v>
      </c>
      <c r="Y456" s="23">
        <f>ROUND(Regression!$B$17+Regression!$B$18*Games!R456+Regression!$B$19*Games!T456+Regression!$B$20*Games!U456+Regression!$B$21*Games!S456+Regression!$B$22*Games!W456,0)</f>
        <v>107</v>
      </c>
      <c r="Z456" s="23">
        <f t="shared" ref="Z456" si="4282">Y457-Y456</f>
        <v>4</v>
      </c>
      <c r="AA456" s="23">
        <f t="shared" ref="AA456" si="4283">Y456+Y457</f>
        <v>218</v>
      </c>
      <c r="AB456" s="22">
        <f t="shared" ref="AB456" si="4284">D456-Z456</f>
        <v>-4</v>
      </c>
      <c r="AC456" s="22">
        <f t="shared" ref="AC456" si="4285">AA456-E456</f>
        <v>218</v>
      </c>
      <c r="AD456" s="22">
        <f t="shared" si="3865"/>
        <v>107</v>
      </c>
    </row>
    <row r="457" spans="1:30" x14ac:dyDescent="0.3">
      <c r="A457" s="11" t="s">
        <v>134</v>
      </c>
      <c r="B457" s="14" t="s">
        <v>34</v>
      </c>
      <c r="C457" s="11" t="str">
        <f>VLOOKUP(B457,'Team Lookup'!A:B,2,FALSE)</f>
        <v>Minnesota Timberwolves</v>
      </c>
      <c r="D457" s="15">
        <f t="shared" ref="D457" si="4286">D456*-1</f>
        <v>0</v>
      </c>
      <c r="E457" s="15">
        <f t="shared" ref="E457" si="4287">E456</f>
        <v>0</v>
      </c>
      <c r="F457" s="11" t="str">
        <f>B456</f>
        <v>DEN</v>
      </c>
      <c r="G457" s="11" t="str">
        <f t="shared" ref="G457" si="4288">C456</f>
        <v>Denver Nuggets</v>
      </c>
      <c r="H457" s="32">
        <f>VLOOKUP($C457,'Four Factors - Home'!$B:$O,7,FALSE)/100</f>
        <v>0.52400000000000002</v>
      </c>
      <c r="I457" s="32">
        <f>VLOOKUP($C457,'Four Factors - Home'!$B:$O,8,FALSE)</f>
        <v>0.29599999999999999</v>
      </c>
      <c r="J457" s="32">
        <f>VLOOKUP($C457,'Four Factors - Home'!$B:$O,9,FALSE)/100</f>
        <v>0.15</v>
      </c>
      <c r="K457" s="32">
        <f>VLOOKUP($C457,'Four Factors - Home'!$B:$O,10,FALSE)/100</f>
        <v>0.26899999999999996</v>
      </c>
      <c r="L457" s="32">
        <f>VLOOKUP($C457,'Four Factors - Home'!$B:$O,11,FALSE)/100</f>
        <v>0.53</v>
      </c>
      <c r="M457" s="32">
        <f>VLOOKUP($C457,'Four Factors - Home'!$B:$O,12,FALSE)</f>
        <v>0.27300000000000002</v>
      </c>
      <c r="N457" s="32">
        <f>VLOOKUP($C457,'Four Factors - Home'!$B:$O,13,FALSE)/100</f>
        <v>0.152</v>
      </c>
      <c r="O457" s="32">
        <f>VLOOKUP($C457,'Four Factors - Home'!$B:$O,14,FALSE)/100</f>
        <v>0.217</v>
      </c>
      <c r="P457" s="21">
        <f>VLOOKUP($C457,'Advanced - Home'!B:T,18,FALSE)</f>
        <v>96.64</v>
      </c>
      <c r="Q457" s="21">
        <f>(P457+'Advanced - Home'!$S$33)/2</f>
        <v>97.746912943871706</v>
      </c>
      <c r="R457" s="32">
        <f t="shared" ref="R457" si="4289">AVERAGE(H457,L456)</f>
        <v>0.53049999999999997</v>
      </c>
      <c r="S457" s="32">
        <f t="shared" ref="S457" si="4290">AVERAGE(I457,M456)</f>
        <v>0.27800000000000002</v>
      </c>
      <c r="T457" s="32">
        <f t="shared" ref="T457" si="4291">AVERAGE(J457,N456)</f>
        <v>0.13700000000000001</v>
      </c>
      <c r="U457" s="32">
        <f t="shared" ref="U457" si="4292">AVERAGE(K457,O456)</f>
        <v>0.24099999999999999</v>
      </c>
      <c r="V457" s="21">
        <f>Q457*Q456/'Advanced - Road'!$S$33</f>
        <v>98.898529314847821</v>
      </c>
      <c r="W457" s="21">
        <f t="shared" ref="W457" si="4293">W456</f>
        <v>98.90188134547337</v>
      </c>
      <c r="X457" s="21">
        <f t="shared" si="3860"/>
        <v>0</v>
      </c>
      <c r="Y457" s="23">
        <f>ROUND(Regression!$B$17+Regression!$B$18*Games!R457+Regression!$B$19*Games!T457+Regression!$B$20*Games!U457+Regression!$B$21*Games!S457+Regression!$B$22*Games!W457,0)</f>
        <v>111</v>
      </c>
      <c r="Z457" s="23">
        <f t="shared" ref="Z457" si="4294">-Z456</f>
        <v>-4</v>
      </c>
      <c r="AA457" s="23">
        <f t="shared" ref="AA457" si="4295">AA456</f>
        <v>218</v>
      </c>
      <c r="AB457" s="22"/>
      <c r="AC457" s="22"/>
      <c r="AD457" s="22">
        <f t="shared" si="3865"/>
        <v>111</v>
      </c>
    </row>
    <row r="458" spans="1:30" x14ac:dyDescent="0.3">
      <c r="A458" t="s">
        <v>133</v>
      </c>
      <c r="B458" s="8" t="s">
        <v>62</v>
      </c>
      <c r="C458" t="str">
        <f>VLOOKUP(B458,'Team Lookup'!A:B,2,FALSE)</f>
        <v>Denver Nuggets</v>
      </c>
      <c r="D458" s="6"/>
      <c r="E458" s="6"/>
      <c r="F458" s="7" t="str">
        <f>B459</f>
        <v>NOP</v>
      </c>
      <c r="G458" t="str">
        <f t="shared" ref="G458" si="4296">C459</f>
        <v>New Orleans Pelicans</v>
      </c>
      <c r="H458" s="31">
        <f>VLOOKUP($C458,'Four Factors - Road'!$B:$O,7,FALSE)/100</f>
        <v>0.502</v>
      </c>
      <c r="I458" s="31">
        <f>VLOOKUP($C458,'Four Factors - Road'!$B:$O,8,FALSE)</f>
        <v>0.27900000000000003</v>
      </c>
      <c r="J458" s="31">
        <f>VLOOKUP($C458,'Four Factors - Road'!$B:$O,9,FALSE)/100</f>
        <v>0.158</v>
      </c>
      <c r="K458" s="31">
        <f>VLOOKUP($C458,'Four Factors - Road'!$B:$O,10,FALSE)/100</f>
        <v>0.29399999999999998</v>
      </c>
      <c r="L458" s="31">
        <f>VLOOKUP($C458,'Four Factors - Road'!$B:$O,11,FALSE)/100</f>
        <v>0.53700000000000003</v>
      </c>
      <c r="M458" s="31">
        <f>VLOOKUP($C458,'Four Factors - Road'!$B:$O,12,FALSE)</f>
        <v>0.26</v>
      </c>
      <c r="N458" s="31">
        <f>VLOOKUP($C458,'Four Factors - Road'!$B:$O,13,FALSE)/100</f>
        <v>0.124</v>
      </c>
      <c r="O458" s="31">
        <f>VLOOKUP($C458,'Four Factors - Road'!$B:$O,14,FALSE)/100</f>
        <v>0.21299999999999999</v>
      </c>
      <c r="P458" s="17">
        <f>VLOOKUP($C458,'Advanced - Road'!B:T,18,FALSE)</f>
        <v>101.19</v>
      </c>
      <c r="Q458" s="17">
        <f>(P458+'Advanced - Road'!$S$33)/2</f>
        <v>100.02526345933563</v>
      </c>
      <c r="R458" s="31">
        <f t="shared" ref="R458" si="4297">AVERAGE(H458,L459)</f>
        <v>0.50550000000000006</v>
      </c>
      <c r="S458" s="31">
        <f t="shared" ref="S458" si="4298">AVERAGE(I458,M459)</f>
        <v>0.26050000000000001</v>
      </c>
      <c r="T458" s="31">
        <f t="shared" ref="T458" si="4299">AVERAGE(J458,N459)</f>
        <v>0.14600000000000002</v>
      </c>
      <c r="U458" s="31">
        <f t="shared" ref="U458" si="4300">AVERAGE(K458,O459)</f>
        <v>0.25800000000000001</v>
      </c>
      <c r="V458" s="17">
        <f>Q458*Q459/'Advanced - Home'!$S$33</f>
        <v>101.14648156829357</v>
      </c>
      <c r="W458" s="17">
        <f t="shared" ref="W458" si="4301">AVERAGE(V458:V459)</f>
        <v>101.14305357876955</v>
      </c>
      <c r="X458" s="17">
        <f t="shared" si="3860"/>
        <v>0</v>
      </c>
      <c r="Y458" s="19">
        <f>ROUND(Regression!$B$17+Regression!$B$18*Games!R458+Regression!$B$19*Games!T458+Regression!$B$20*Games!U458+Regression!$B$21*Games!S458+Regression!$B$22*Games!W458,0)</f>
        <v>109</v>
      </c>
      <c r="Z458" s="19">
        <f t="shared" ref="Z458" si="4302">Y459-Y458</f>
        <v>2</v>
      </c>
      <c r="AA458" s="19">
        <f t="shared" ref="AA458" si="4303">Y458+Y459</f>
        <v>220</v>
      </c>
      <c r="AB458" s="4">
        <f t="shared" ref="AB458" si="4304">D458-Z458</f>
        <v>-2</v>
      </c>
      <c r="AC458" s="4">
        <f t="shared" ref="AC458" si="4305">AA458-E458</f>
        <v>220</v>
      </c>
      <c r="AD458" s="4">
        <f t="shared" si="3865"/>
        <v>109</v>
      </c>
    </row>
    <row r="459" spans="1:30" x14ac:dyDescent="0.3">
      <c r="A459" t="s">
        <v>134</v>
      </c>
      <c r="B459" s="8" t="s">
        <v>71</v>
      </c>
      <c r="C459" t="str">
        <f>VLOOKUP(B459,'Team Lookup'!A:B,2,FALSE)</f>
        <v>New Orleans Pelicans</v>
      </c>
      <c r="D459" s="9">
        <f t="shared" ref="D459" si="4306">D458*-1</f>
        <v>0</v>
      </c>
      <c r="E459" s="9">
        <f t="shared" ref="E459" si="4307">E458</f>
        <v>0</v>
      </c>
      <c r="F459" t="str">
        <f>B458</f>
        <v>DEN</v>
      </c>
      <c r="G459" t="str">
        <f t="shared" ref="G459" si="4308">C458</f>
        <v>Denver Nuggets</v>
      </c>
      <c r="H459" s="31">
        <f>VLOOKUP($C459,'Four Factors - Home'!$B:$O,7,FALSE)/100</f>
        <v>0.504</v>
      </c>
      <c r="I459" s="31">
        <f>VLOOKUP($C459,'Four Factors - Home'!$B:$O,8,FALSE)</f>
        <v>0.26200000000000001</v>
      </c>
      <c r="J459" s="31">
        <f>VLOOKUP($C459,'Four Factors - Home'!$B:$O,9,FALSE)/100</f>
        <v>0.121</v>
      </c>
      <c r="K459" s="31">
        <f>VLOOKUP($C459,'Four Factors - Home'!$B:$O,10,FALSE)/100</f>
        <v>0.184</v>
      </c>
      <c r="L459" s="31">
        <f>VLOOKUP($C459,'Four Factors - Home'!$B:$O,11,FALSE)/100</f>
        <v>0.50900000000000001</v>
      </c>
      <c r="M459" s="31">
        <f>VLOOKUP($C459,'Four Factors - Home'!$B:$O,12,FALSE)</f>
        <v>0.24199999999999999</v>
      </c>
      <c r="N459" s="31">
        <f>VLOOKUP($C459,'Four Factors - Home'!$B:$O,13,FALSE)/100</f>
        <v>0.13400000000000001</v>
      </c>
      <c r="O459" s="31">
        <f>VLOOKUP($C459,'Four Factors - Home'!$B:$O,14,FALSE)/100</f>
        <v>0.222</v>
      </c>
      <c r="P459" s="17">
        <f>VLOOKUP($C459,'Advanced - Home'!B:T,18,FALSE)</f>
        <v>101.07</v>
      </c>
      <c r="Q459" s="17">
        <f>(P459+'Advanced - Home'!$S$33)/2</f>
        <v>99.96191294387171</v>
      </c>
      <c r="R459" s="31">
        <f t="shared" ref="R459" si="4309">AVERAGE(H459,L458)</f>
        <v>0.52049999999999996</v>
      </c>
      <c r="S459" s="31">
        <f t="shared" ref="S459" si="4310">AVERAGE(I459,M458)</f>
        <v>0.26100000000000001</v>
      </c>
      <c r="T459" s="31">
        <f t="shared" ref="T459" si="4311">AVERAGE(J459,N458)</f>
        <v>0.1225</v>
      </c>
      <c r="U459" s="31">
        <f t="shared" ref="U459" si="4312">AVERAGE(K459,O458)</f>
        <v>0.19850000000000001</v>
      </c>
      <c r="V459" s="17">
        <f>Q459*Q458/'Advanced - Road'!$S$33</f>
        <v>101.13962558924554</v>
      </c>
      <c r="W459" s="17">
        <f t="shared" ref="W459" si="4313">W458</f>
        <v>101.14305357876955</v>
      </c>
      <c r="X459" s="17">
        <f t="shared" si="3860"/>
        <v>0</v>
      </c>
      <c r="Y459" s="19">
        <f>ROUND(Regression!$B$17+Regression!$B$18*Games!R459+Regression!$B$19*Games!T459+Regression!$B$20*Games!U459+Regression!$B$21*Games!S459+Regression!$B$22*Games!W459,0)</f>
        <v>111</v>
      </c>
      <c r="Z459" s="19">
        <f t="shared" ref="Z459" si="4314">-Z458</f>
        <v>-2</v>
      </c>
      <c r="AA459" s="19">
        <f t="shared" ref="AA459" si="4315">AA458</f>
        <v>220</v>
      </c>
      <c r="AB459" s="4"/>
      <c r="AC459" s="4"/>
      <c r="AD459" s="4">
        <f t="shared" si="3865"/>
        <v>111</v>
      </c>
    </row>
    <row r="460" spans="1:30" x14ac:dyDescent="0.3">
      <c r="A460" s="11" t="s">
        <v>133</v>
      </c>
      <c r="B460" s="14" t="s">
        <v>62</v>
      </c>
      <c r="C460" s="11" t="str">
        <f>VLOOKUP(B460,'Team Lookup'!A:B,2,FALSE)</f>
        <v>Denver Nuggets</v>
      </c>
      <c r="D460" s="12"/>
      <c r="E460" s="12"/>
      <c r="F460" s="13" t="str">
        <f>B461</f>
        <v>NYK</v>
      </c>
      <c r="G460" s="11" t="str">
        <f t="shared" ref="G460" si="4316">C461</f>
        <v>New York Knicks</v>
      </c>
      <c r="H460" s="32">
        <f>VLOOKUP($C460,'Four Factors - Road'!$B:$O,7,FALSE)/100</f>
        <v>0.502</v>
      </c>
      <c r="I460" s="32">
        <f>VLOOKUP($C460,'Four Factors - Road'!$B:$O,8,FALSE)</f>
        <v>0.27900000000000003</v>
      </c>
      <c r="J460" s="32">
        <f>VLOOKUP($C460,'Four Factors - Road'!$B:$O,9,FALSE)/100</f>
        <v>0.158</v>
      </c>
      <c r="K460" s="32">
        <f>VLOOKUP($C460,'Four Factors - Road'!$B:$O,10,FALSE)/100</f>
        <v>0.29399999999999998</v>
      </c>
      <c r="L460" s="32">
        <f>VLOOKUP($C460,'Four Factors - Road'!$B:$O,11,FALSE)/100</f>
        <v>0.53700000000000003</v>
      </c>
      <c r="M460" s="32">
        <f>VLOOKUP($C460,'Four Factors - Road'!$B:$O,12,FALSE)</f>
        <v>0.26</v>
      </c>
      <c r="N460" s="32">
        <f>VLOOKUP($C460,'Four Factors - Road'!$B:$O,13,FALSE)/100</f>
        <v>0.124</v>
      </c>
      <c r="O460" s="32">
        <f>VLOOKUP($C460,'Four Factors - Road'!$B:$O,14,FALSE)/100</f>
        <v>0.21299999999999999</v>
      </c>
      <c r="P460" s="21">
        <f>VLOOKUP($C460,'Advanced - Road'!B:T,18,FALSE)</f>
        <v>101.19</v>
      </c>
      <c r="Q460" s="21">
        <f>(P460+'Advanced - Road'!$S$33)/2</f>
        <v>100.02526345933563</v>
      </c>
      <c r="R460" s="32">
        <f t="shared" ref="R460" si="4317">AVERAGE(H460,L461)</f>
        <v>0.50550000000000006</v>
      </c>
      <c r="S460" s="32">
        <f t="shared" ref="S460" si="4318">AVERAGE(I460,M461)</f>
        <v>0.27050000000000002</v>
      </c>
      <c r="T460" s="32">
        <f t="shared" ref="T460" si="4319">AVERAGE(J460,N461)</f>
        <v>0.14400000000000002</v>
      </c>
      <c r="U460" s="32">
        <f t="shared" ref="U460" si="4320">AVERAGE(K460,O461)</f>
        <v>0.28200000000000003</v>
      </c>
      <c r="V460" s="21">
        <f>Q460*Q461/'Advanced - Home'!$S$33</f>
        <v>99.820957806769869</v>
      </c>
      <c r="W460" s="21">
        <f t="shared" ref="W460" si="4321">AVERAGE(V460:V461)</f>
        <v>99.81757474101876</v>
      </c>
      <c r="X460" s="21">
        <f t="shared" si="3860"/>
        <v>0</v>
      </c>
      <c r="Y460" s="23">
        <f>ROUND(Regression!$B$17+Regression!$B$18*Games!R460+Regression!$B$19*Games!T460+Regression!$B$20*Games!U460+Regression!$B$21*Games!S460+Regression!$B$22*Games!W460,0)</f>
        <v>109</v>
      </c>
      <c r="Z460" s="23">
        <f t="shared" ref="Z460" si="4322">Y461-Y460</f>
        <v>2</v>
      </c>
      <c r="AA460" s="23">
        <f t="shared" ref="AA460" si="4323">Y460+Y461</f>
        <v>220</v>
      </c>
      <c r="AB460" s="22">
        <f t="shared" ref="AB460" si="4324">D460-Z460</f>
        <v>-2</v>
      </c>
      <c r="AC460" s="22">
        <f t="shared" ref="AC460" si="4325">AA460-E460</f>
        <v>220</v>
      </c>
      <c r="AD460" s="22">
        <f t="shared" si="3865"/>
        <v>109</v>
      </c>
    </row>
    <row r="461" spans="1:30" x14ac:dyDescent="0.3">
      <c r="A461" s="11" t="s">
        <v>134</v>
      </c>
      <c r="B461" s="14" t="s">
        <v>72</v>
      </c>
      <c r="C461" s="11" t="str">
        <f>VLOOKUP(B461,'Team Lookup'!A:B,2,FALSE)</f>
        <v>New York Knicks</v>
      </c>
      <c r="D461" s="15">
        <f t="shared" ref="D461" si="4326">D460*-1</f>
        <v>0</v>
      </c>
      <c r="E461" s="15">
        <f t="shared" ref="E461" si="4327">E460</f>
        <v>0</v>
      </c>
      <c r="F461" s="11" t="str">
        <f>B460</f>
        <v>DEN</v>
      </c>
      <c r="G461" s="11" t="str">
        <f t="shared" ref="G461" si="4328">C460</f>
        <v>Denver Nuggets</v>
      </c>
      <c r="H461" s="32">
        <f>VLOOKUP($C461,'Four Factors - Home'!$B:$O,7,FALSE)/100</f>
        <v>0.52</v>
      </c>
      <c r="I461" s="32">
        <f>VLOOKUP($C461,'Four Factors - Home'!$B:$O,8,FALSE)</f>
        <v>0.22700000000000001</v>
      </c>
      <c r="J461" s="32">
        <f>VLOOKUP($C461,'Four Factors - Home'!$B:$O,9,FALSE)/100</f>
        <v>0.14300000000000002</v>
      </c>
      <c r="K461" s="32">
        <f>VLOOKUP($C461,'Four Factors - Home'!$B:$O,10,FALSE)/100</f>
        <v>0.27399999999999997</v>
      </c>
      <c r="L461" s="32">
        <f>VLOOKUP($C461,'Four Factors - Home'!$B:$O,11,FALSE)/100</f>
        <v>0.50900000000000001</v>
      </c>
      <c r="M461" s="32">
        <f>VLOOKUP($C461,'Four Factors - Home'!$B:$O,12,FALSE)</f>
        <v>0.26200000000000001</v>
      </c>
      <c r="N461" s="32">
        <f>VLOOKUP($C461,'Four Factors - Home'!$B:$O,13,FALSE)/100</f>
        <v>0.13</v>
      </c>
      <c r="O461" s="32">
        <f>VLOOKUP($C461,'Four Factors - Home'!$B:$O,14,FALSE)/100</f>
        <v>0.27</v>
      </c>
      <c r="P461" s="21">
        <f>VLOOKUP($C461,'Advanced - Home'!B:T,18,FALSE)</f>
        <v>98.45</v>
      </c>
      <c r="Q461" s="21">
        <f>(P461+'Advanced - Home'!$S$33)/2</f>
        <v>98.651912943871707</v>
      </c>
      <c r="R461" s="32">
        <f t="shared" ref="R461" si="4329">AVERAGE(H461,L460)</f>
        <v>0.52849999999999997</v>
      </c>
      <c r="S461" s="32">
        <f t="shared" ref="S461" si="4330">AVERAGE(I461,M460)</f>
        <v>0.24349999999999999</v>
      </c>
      <c r="T461" s="32">
        <f t="shared" ref="T461" si="4331">AVERAGE(J461,N460)</f>
        <v>0.13350000000000001</v>
      </c>
      <c r="U461" s="32">
        <f t="shared" ref="U461" si="4332">AVERAGE(K461,O460)</f>
        <v>0.24349999999999999</v>
      </c>
      <c r="V461" s="21">
        <f>Q461*Q460/'Advanced - Road'!$S$33</f>
        <v>99.814191675267651</v>
      </c>
      <c r="W461" s="21">
        <f t="shared" ref="W461" si="4333">W460</f>
        <v>99.81757474101876</v>
      </c>
      <c r="X461" s="21">
        <f t="shared" si="3860"/>
        <v>0</v>
      </c>
      <c r="Y461" s="23">
        <f>ROUND(Regression!$B$17+Regression!$B$18*Games!R461+Regression!$B$19*Games!T461+Regression!$B$20*Games!U461+Regression!$B$21*Games!S461+Regression!$B$22*Games!W461,0)</f>
        <v>111</v>
      </c>
      <c r="Z461" s="23">
        <f t="shared" ref="Z461" si="4334">-Z460</f>
        <v>-2</v>
      </c>
      <c r="AA461" s="23">
        <f t="shared" ref="AA461" si="4335">AA460</f>
        <v>220</v>
      </c>
      <c r="AB461" s="22"/>
      <c r="AC461" s="22"/>
      <c r="AD461" s="22">
        <f t="shared" si="3865"/>
        <v>111</v>
      </c>
    </row>
    <row r="462" spans="1:30" x14ac:dyDescent="0.3">
      <c r="A462" t="s">
        <v>133</v>
      </c>
      <c r="B462" s="8" t="s">
        <v>62</v>
      </c>
      <c r="C462" t="str">
        <f>VLOOKUP(B462,'Team Lookup'!A:B,2,FALSE)</f>
        <v>Denver Nuggets</v>
      </c>
      <c r="D462" s="6"/>
      <c r="E462" s="6"/>
      <c r="F462" s="7" t="str">
        <f>B463</f>
        <v>OKC</v>
      </c>
      <c r="G462" t="str">
        <f t="shared" ref="G462" si="4336">C463</f>
        <v>Oklahoma City Thunder</v>
      </c>
      <c r="H462" s="31">
        <f>VLOOKUP($C462,'Four Factors - Road'!$B:$O,7,FALSE)/100</f>
        <v>0.502</v>
      </c>
      <c r="I462" s="31">
        <f>VLOOKUP($C462,'Four Factors - Road'!$B:$O,8,FALSE)</f>
        <v>0.27900000000000003</v>
      </c>
      <c r="J462" s="31">
        <f>VLOOKUP($C462,'Four Factors - Road'!$B:$O,9,FALSE)/100</f>
        <v>0.158</v>
      </c>
      <c r="K462" s="31">
        <f>VLOOKUP($C462,'Four Factors - Road'!$B:$O,10,FALSE)/100</f>
        <v>0.29399999999999998</v>
      </c>
      <c r="L462" s="31">
        <f>VLOOKUP($C462,'Four Factors - Road'!$B:$O,11,FALSE)/100</f>
        <v>0.53700000000000003</v>
      </c>
      <c r="M462" s="31">
        <f>VLOOKUP($C462,'Four Factors - Road'!$B:$O,12,FALSE)</f>
        <v>0.26</v>
      </c>
      <c r="N462" s="31">
        <f>VLOOKUP($C462,'Four Factors - Road'!$B:$O,13,FALSE)/100</f>
        <v>0.124</v>
      </c>
      <c r="O462" s="31">
        <f>VLOOKUP($C462,'Four Factors - Road'!$B:$O,14,FALSE)/100</f>
        <v>0.21299999999999999</v>
      </c>
      <c r="P462" s="17">
        <f>VLOOKUP($C462,'Advanced - Road'!B:T,18,FALSE)</f>
        <v>101.19</v>
      </c>
      <c r="Q462" s="17">
        <f>(P462+'Advanced - Road'!$S$33)/2</f>
        <v>100.02526345933563</v>
      </c>
      <c r="R462" s="31">
        <f t="shared" ref="R462" si="4337">AVERAGE(H462,L463)</f>
        <v>0.499</v>
      </c>
      <c r="S462" s="31">
        <f t="shared" ref="S462" si="4338">AVERAGE(I462,M463)</f>
        <v>0.27200000000000002</v>
      </c>
      <c r="T462" s="31">
        <f t="shared" ref="T462" si="4339">AVERAGE(J462,N463)</f>
        <v>0.14749999999999999</v>
      </c>
      <c r="U462" s="31">
        <f t="shared" ref="U462" si="4340">AVERAGE(K462,O463)</f>
        <v>0.25900000000000001</v>
      </c>
      <c r="V462" s="17">
        <f>Q462*Q463/'Advanced - Home'!$S$33</f>
        <v>101.1110668113063</v>
      </c>
      <c r="W462" s="17">
        <f t="shared" ref="W462" si="4341">AVERAGE(V462:V463)</f>
        <v>101.10764002203575</v>
      </c>
      <c r="X462" s="17">
        <f t="shared" si="3860"/>
        <v>0</v>
      </c>
      <c r="Y462" s="19">
        <f>ROUND(Regression!$B$17+Regression!$B$18*Games!R462+Regression!$B$19*Games!T462+Regression!$B$20*Games!U462+Regression!$B$21*Games!S462+Regression!$B$22*Games!W462,0)</f>
        <v>108</v>
      </c>
      <c r="Z462" s="19">
        <f t="shared" ref="Z462" si="4342">Y463-Y462</f>
        <v>5</v>
      </c>
      <c r="AA462" s="19">
        <f t="shared" ref="AA462" si="4343">Y462+Y463</f>
        <v>221</v>
      </c>
      <c r="AB462" s="4">
        <f t="shared" ref="AB462" si="4344">D462-Z462</f>
        <v>-5</v>
      </c>
      <c r="AC462" s="4">
        <f t="shared" ref="AC462" si="4345">AA462-E462</f>
        <v>221</v>
      </c>
      <c r="AD462" s="4">
        <f t="shared" si="3865"/>
        <v>108</v>
      </c>
    </row>
    <row r="463" spans="1:30" x14ac:dyDescent="0.3">
      <c r="A463" t="s">
        <v>134</v>
      </c>
      <c r="B463" s="8" t="s">
        <v>73</v>
      </c>
      <c r="C463" t="str">
        <f>VLOOKUP(B463,'Team Lookup'!A:B,2,FALSE)</f>
        <v>Oklahoma City Thunder</v>
      </c>
      <c r="D463" s="9">
        <f t="shared" ref="D463" si="4346">D462*-1</f>
        <v>0</v>
      </c>
      <c r="E463" s="9">
        <f t="shared" ref="E463" si="4347">E462</f>
        <v>0</v>
      </c>
      <c r="F463" t="str">
        <f>B462</f>
        <v>DEN</v>
      </c>
      <c r="G463" t="str">
        <f t="shared" ref="G463" si="4348">C462</f>
        <v>Denver Nuggets</v>
      </c>
      <c r="H463" s="31">
        <f>VLOOKUP($C463,'Four Factors - Home'!$B:$O,7,FALSE)/100</f>
        <v>0.51700000000000002</v>
      </c>
      <c r="I463" s="31">
        <f>VLOOKUP($C463,'Four Factors - Home'!$B:$O,8,FALSE)</f>
        <v>0.29799999999999999</v>
      </c>
      <c r="J463" s="31">
        <f>VLOOKUP($C463,'Four Factors - Home'!$B:$O,9,FALSE)/100</f>
        <v>0.14800000000000002</v>
      </c>
      <c r="K463" s="31">
        <f>VLOOKUP($C463,'Four Factors - Home'!$B:$O,10,FALSE)/100</f>
        <v>0.26600000000000001</v>
      </c>
      <c r="L463" s="31">
        <f>VLOOKUP($C463,'Four Factors - Home'!$B:$O,11,FALSE)/100</f>
        <v>0.496</v>
      </c>
      <c r="M463" s="31">
        <f>VLOOKUP($C463,'Four Factors - Home'!$B:$O,12,FALSE)</f>
        <v>0.26500000000000001</v>
      </c>
      <c r="N463" s="31">
        <f>VLOOKUP($C463,'Four Factors - Home'!$B:$O,13,FALSE)/100</f>
        <v>0.13699999999999998</v>
      </c>
      <c r="O463" s="31">
        <f>VLOOKUP($C463,'Four Factors - Home'!$B:$O,14,FALSE)/100</f>
        <v>0.22399999999999998</v>
      </c>
      <c r="P463" s="17">
        <f>VLOOKUP($C463,'Advanced - Home'!B:T,18,FALSE)</f>
        <v>101</v>
      </c>
      <c r="Q463" s="17">
        <f>(P463+'Advanced - Home'!$S$33)/2</f>
        <v>99.926912943871713</v>
      </c>
      <c r="R463" s="31">
        <f t="shared" ref="R463" si="4349">AVERAGE(H463,L462)</f>
        <v>0.52700000000000002</v>
      </c>
      <c r="S463" s="31">
        <f t="shared" ref="S463" si="4350">AVERAGE(I463,M462)</f>
        <v>0.27900000000000003</v>
      </c>
      <c r="T463" s="31">
        <f t="shared" ref="T463" si="4351">AVERAGE(J463,N462)</f>
        <v>0.13600000000000001</v>
      </c>
      <c r="U463" s="31">
        <f t="shared" ref="U463" si="4352">AVERAGE(K463,O462)</f>
        <v>0.23949999999999999</v>
      </c>
      <c r="V463" s="17">
        <f>Q463*Q462/'Advanced - Road'!$S$33</f>
        <v>101.10421323276522</v>
      </c>
      <c r="W463" s="17">
        <f t="shared" ref="W463" si="4353">W462</f>
        <v>101.10764002203575</v>
      </c>
      <c r="X463" s="17">
        <f t="shared" si="3860"/>
        <v>0</v>
      </c>
      <c r="Y463" s="19">
        <f>ROUND(Regression!$B$17+Regression!$B$18*Games!R463+Regression!$B$19*Games!T463+Regression!$B$20*Games!U463+Regression!$B$21*Games!S463+Regression!$B$22*Games!W463,0)</f>
        <v>113</v>
      </c>
      <c r="Z463" s="19">
        <f t="shared" ref="Z463" si="4354">-Z462</f>
        <v>-5</v>
      </c>
      <c r="AA463" s="19">
        <f t="shared" ref="AA463" si="4355">AA462</f>
        <v>221</v>
      </c>
      <c r="AB463" s="4"/>
      <c r="AC463" s="4"/>
      <c r="AD463" s="4">
        <f t="shared" si="3865"/>
        <v>113</v>
      </c>
    </row>
    <row r="464" spans="1:30" x14ac:dyDescent="0.3">
      <c r="A464" s="11" t="s">
        <v>133</v>
      </c>
      <c r="B464" s="14" t="s">
        <v>62</v>
      </c>
      <c r="C464" s="11" t="str">
        <f>VLOOKUP(B464,'Team Lookup'!A:B,2,FALSE)</f>
        <v>Denver Nuggets</v>
      </c>
      <c r="D464" s="12"/>
      <c r="E464" s="12"/>
      <c r="F464" s="13" t="str">
        <f>B465</f>
        <v>ORL</v>
      </c>
      <c r="G464" s="11" t="str">
        <f t="shared" ref="G464" si="4356">C465</f>
        <v>Orlando Magic</v>
      </c>
      <c r="H464" s="32">
        <f>VLOOKUP($C464,'Four Factors - Road'!$B:$O,7,FALSE)/100</f>
        <v>0.502</v>
      </c>
      <c r="I464" s="32">
        <f>VLOOKUP($C464,'Four Factors - Road'!$B:$O,8,FALSE)</f>
        <v>0.27900000000000003</v>
      </c>
      <c r="J464" s="32">
        <f>VLOOKUP($C464,'Four Factors - Road'!$B:$O,9,FALSE)/100</f>
        <v>0.158</v>
      </c>
      <c r="K464" s="32">
        <f>VLOOKUP($C464,'Four Factors - Road'!$B:$O,10,FALSE)/100</f>
        <v>0.29399999999999998</v>
      </c>
      <c r="L464" s="32">
        <f>VLOOKUP($C464,'Four Factors - Road'!$B:$O,11,FALSE)/100</f>
        <v>0.53700000000000003</v>
      </c>
      <c r="M464" s="32">
        <f>VLOOKUP($C464,'Four Factors - Road'!$B:$O,12,FALSE)</f>
        <v>0.26</v>
      </c>
      <c r="N464" s="32">
        <f>VLOOKUP($C464,'Four Factors - Road'!$B:$O,13,FALSE)/100</f>
        <v>0.124</v>
      </c>
      <c r="O464" s="32">
        <f>VLOOKUP($C464,'Four Factors - Road'!$B:$O,14,FALSE)/100</f>
        <v>0.21299999999999999</v>
      </c>
      <c r="P464" s="21">
        <f>VLOOKUP($C464,'Advanced - Road'!B:T,18,FALSE)</f>
        <v>101.19</v>
      </c>
      <c r="Q464" s="21">
        <f>(P464+'Advanced - Road'!$S$33)/2</f>
        <v>100.02526345933563</v>
      </c>
      <c r="R464" s="32">
        <f t="shared" ref="R464" si="4357">AVERAGE(H464,L465)</f>
        <v>0.50750000000000006</v>
      </c>
      <c r="S464" s="32">
        <f t="shared" ref="S464" si="4358">AVERAGE(I464,M465)</f>
        <v>0.27400000000000002</v>
      </c>
      <c r="T464" s="32">
        <f t="shared" ref="T464" si="4359">AVERAGE(J464,N465)</f>
        <v>0.15</v>
      </c>
      <c r="U464" s="32">
        <f t="shared" ref="U464" si="4360">AVERAGE(K464,O465)</f>
        <v>0.25950000000000001</v>
      </c>
      <c r="V464" s="21">
        <f>Q464*Q465/'Advanced - Home'!$S$33</f>
        <v>99.365625216933481</v>
      </c>
      <c r="W464" s="21">
        <f t="shared" ref="W464" si="4361">AVERAGE(V464:V465)</f>
        <v>99.362257583012763</v>
      </c>
      <c r="X464" s="21">
        <f t="shared" si="3860"/>
        <v>0</v>
      </c>
      <c r="Y464" s="23">
        <f>ROUND(Regression!$B$17+Regression!$B$18*Games!R464+Regression!$B$19*Games!T464+Regression!$B$20*Games!U464+Regression!$B$21*Games!S464+Regression!$B$22*Games!W464,0)</f>
        <v>107</v>
      </c>
      <c r="Z464" s="23">
        <f t="shared" ref="Z464" si="4362">Y465-Y464</f>
        <v>1</v>
      </c>
      <c r="AA464" s="23">
        <f t="shared" ref="AA464" si="4363">Y464+Y465</f>
        <v>215</v>
      </c>
      <c r="AB464" s="22">
        <f t="shared" ref="AB464" si="4364">D464-Z464</f>
        <v>-1</v>
      </c>
      <c r="AC464" s="22">
        <f t="shared" ref="AC464" si="4365">AA464-E464</f>
        <v>215</v>
      </c>
      <c r="AD464" s="22">
        <f t="shared" si="3865"/>
        <v>107</v>
      </c>
    </row>
    <row r="465" spans="1:30" x14ac:dyDescent="0.3">
      <c r="A465" s="11" t="s">
        <v>134</v>
      </c>
      <c r="B465" s="14" t="s">
        <v>74</v>
      </c>
      <c r="C465" s="11" t="str">
        <f>VLOOKUP(B465,'Team Lookup'!A:B,2,FALSE)</f>
        <v>Orlando Magic</v>
      </c>
      <c r="D465" s="15">
        <f t="shared" ref="D465" si="4366">D464*-1</f>
        <v>0</v>
      </c>
      <c r="E465" s="15">
        <f t="shared" ref="E465" si="4367">E464</f>
        <v>0</v>
      </c>
      <c r="F465" s="11" t="str">
        <f>B464</f>
        <v>DEN</v>
      </c>
      <c r="G465" s="11" t="str">
        <f t="shared" ref="G465" si="4368">C464</f>
        <v>Denver Nuggets</v>
      </c>
      <c r="H465" s="32">
        <f>VLOOKUP($C465,'Four Factors - Home'!$B:$O,7,FALSE)/100</f>
        <v>0.47799999999999998</v>
      </c>
      <c r="I465" s="32">
        <f>VLOOKUP($C465,'Four Factors - Home'!$B:$O,8,FALSE)</f>
        <v>0.26</v>
      </c>
      <c r="J465" s="32">
        <f>VLOOKUP($C465,'Four Factors - Home'!$B:$O,9,FALSE)/100</f>
        <v>0.13500000000000001</v>
      </c>
      <c r="K465" s="32">
        <f>VLOOKUP($C465,'Four Factors - Home'!$B:$O,10,FALSE)/100</f>
        <v>0.23</v>
      </c>
      <c r="L465" s="32">
        <f>VLOOKUP($C465,'Four Factors - Home'!$B:$O,11,FALSE)/100</f>
        <v>0.51300000000000001</v>
      </c>
      <c r="M465" s="32">
        <f>VLOOKUP($C465,'Four Factors - Home'!$B:$O,12,FALSE)</f>
        <v>0.26900000000000002</v>
      </c>
      <c r="N465" s="32">
        <f>VLOOKUP($C465,'Four Factors - Home'!$B:$O,13,FALSE)/100</f>
        <v>0.14199999999999999</v>
      </c>
      <c r="O465" s="32">
        <f>VLOOKUP($C465,'Four Factors - Home'!$B:$O,14,FALSE)/100</f>
        <v>0.22500000000000001</v>
      </c>
      <c r="P465" s="21">
        <f>VLOOKUP($C465,'Advanced - Home'!B:T,18,FALSE)</f>
        <v>97.55</v>
      </c>
      <c r="Q465" s="21">
        <f>(P465+'Advanced - Home'!$S$33)/2</f>
        <v>98.201912943871704</v>
      </c>
      <c r="R465" s="32">
        <f t="shared" ref="R465" si="4369">AVERAGE(H465,L464)</f>
        <v>0.50750000000000006</v>
      </c>
      <c r="S465" s="32">
        <f t="shared" ref="S465" si="4370">AVERAGE(I465,M464)</f>
        <v>0.26</v>
      </c>
      <c r="T465" s="32">
        <f t="shared" ref="T465" si="4371">AVERAGE(J465,N464)</f>
        <v>0.1295</v>
      </c>
      <c r="U465" s="32">
        <f t="shared" ref="U465" si="4372">AVERAGE(K465,O464)</f>
        <v>0.2215</v>
      </c>
      <c r="V465" s="21">
        <f>Q465*Q464/'Advanced - Road'!$S$33</f>
        <v>99.358889949092045</v>
      </c>
      <c r="W465" s="21">
        <f t="shared" ref="W465" si="4373">W464</f>
        <v>99.362257583012763</v>
      </c>
      <c r="X465" s="21">
        <f t="shared" si="3860"/>
        <v>0</v>
      </c>
      <c r="Y465" s="23">
        <f>ROUND(Regression!$B$17+Regression!$B$18*Games!R465+Regression!$B$19*Games!T465+Regression!$B$20*Games!U465+Regression!$B$21*Games!S465+Regression!$B$22*Games!W465,0)</f>
        <v>108</v>
      </c>
      <c r="Z465" s="23">
        <f t="shared" ref="Z465" si="4374">-Z464</f>
        <v>-1</v>
      </c>
      <c r="AA465" s="23">
        <f t="shared" ref="AA465" si="4375">AA464</f>
        <v>215</v>
      </c>
      <c r="AB465" s="22"/>
      <c r="AC465" s="22"/>
      <c r="AD465" s="22">
        <f t="shared" si="3865"/>
        <v>108</v>
      </c>
    </row>
    <row r="466" spans="1:30" x14ac:dyDescent="0.3">
      <c r="A466" t="s">
        <v>133</v>
      </c>
      <c r="B466" s="8" t="s">
        <v>62</v>
      </c>
      <c r="C466" t="str">
        <f>VLOOKUP(B466,'Team Lookup'!A:B,2,FALSE)</f>
        <v>Denver Nuggets</v>
      </c>
      <c r="D466" s="6"/>
      <c r="E466" s="6"/>
      <c r="F466" s="7" t="str">
        <f>B467</f>
        <v>PHI</v>
      </c>
      <c r="G466" t="str">
        <f t="shared" ref="G466" si="4376">C467</f>
        <v>Philadelphia 76ers</v>
      </c>
      <c r="H466" s="31">
        <f>VLOOKUP($C466,'Four Factors - Road'!$B:$O,7,FALSE)/100</f>
        <v>0.502</v>
      </c>
      <c r="I466" s="31">
        <f>VLOOKUP($C466,'Four Factors - Road'!$B:$O,8,FALSE)</f>
        <v>0.27900000000000003</v>
      </c>
      <c r="J466" s="31">
        <f>VLOOKUP($C466,'Four Factors - Road'!$B:$O,9,FALSE)/100</f>
        <v>0.158</v>
      </c>
      <c r="K466" s="31">
        <f>VLOOKUP($C466,'Four Factors - Road'!$B:$O,10,FALSE)/100</f>
        <v>0.29399999999999998</v>
      </c>
      <c r="L466" s="31">
        <f>VLOOKUP($C466,'Four Factors - Road'!$B:$O,11,FALSE)/100</f>
        <v>0.53700000000000003</v>
      </c>
      <c r="M466" s="31">
        <f>VLOOKUP($C466,'Four Factors - Road'!$B:$O,12,FALSE)</f>
        <v>0.26</v>
      </c>
      <c r="N466" s="31">
        <f>VLOOKUP($C466,'Four Factors - Road'!$B:$O,13,FALSE)/100</f>
        <v>0.124</v>
      </c>
      <c r="O466" s="31">
        <f>VLOOKUP($C466,'Four Factors - Road'!$B:$O,14,FALSE)/100</f>
        <v>0.21299999999999999</v>
      </c>
      <c r="P466" s="17">
        <f>VLOOKUP($C466,'Advanced - Road'!B:T,18,FALSE)</f>
        <v>101.19</v>
      </c>
      <c r="Q466" s="17">
        <f>(P466+'Advanced - Road'!$S$33)/2</f>
        <v>100.02526345933563</v>
      </c>
      <c r="R466" s="31">
        <f t="shared" ref="R466" si="4377">AVERAGE(H466,L467)</f>
        <v>0.498</v>
      </c>
      <c r="S466" s="31">
        <f t="shared" ref="S466" si="4378">AVERAGE(I466,M467)</f>
        <v>0.29549999999999998</v>
      </c>
      <c r="T466" s="31">
        <f t="shared" ref="T466" si="4379">AVERAGE(J466,N467)</f>
        <v>0.152</v>
      </c>
      <c r="U466" s="31">
        <f t="shared" ref="U466" si="4380">AVERAGE(K466,O467)</f>
        <v>0.26449999999999996</v>
      </c>
      <c r="V466" s="17">
        <f>Q466*Q467/'Advanced - Home'!$S$33</f>
        <v>100.82268950440992</v>
      </c>
      <c r="W466" s="17">
        <f t="shared" ref="W466" si="4381">AVERAGE(V466:V467)</f>
        <v>100.81927248863197</v>
      </c>
      <c r="X466" s="17">
        <f t="shared" si="3860"/>
        <v>0</v>
      </c>
      <c r="Y466" s="19">
        <f>ROUND(Regression!$B$17+Regression!$B$18*Games!R466+Regression!$B$19*Games!T466+Regression!$B$20*Games!U466+Regression!$B$21*Games!S466+Regression!$B$22*Games!W466,0)</f>
        <v>108</v>
      </c>
      <c r="Z466" s="19">
        <f t="shared" ref="Z466" si="4382">Y467-Y466</f>
        <v>1</v>
      </c>
      <c r="AA466" s="19">
        <f t="shared" ref="AA466" si="4383">Y466+Y467</f>
        <v>217</v>
      </c>
      <c r="AB466" s="4">
        <f t="shared" ref="AB466" si="4384">D466-Z466</f>
        <v>-1</v>
      </c>
      <c r="AC466" s="4">
        <f t="shared" ref="AC466" si="4385">AA466-E466</f>
        <v>217</v>
      </c>
      <c r="AD466" s="4">
        <f t="shared" si="3865"/>
        <v>108</v>
      </c>
    </row>
    <row r="467" spans="1:30" x14ac:dyDescent="0.3">
      <c r="A467" t="s">
        <v>134</v>
      </c>
      <c r="B467" s="8" t="s">
        <v>75</v>
      </c>
      <c r="C467" t="str">
        <f>VLOOKUP(B467,'Team Lookup'!A:B,2,FALSE)</f>
        <v>Philadelphia 76ers</v>
      </c>
      <c r="D467" s="9">
        <f t="shared" ref="D467" si="4386">D466*-1</f>
        <v>0</v>
      </c>
      <c r="E467" s="9">
        <f t="shared" ref="E467" si="4387">E466</f>
        <v>0</v>
      </c>
      <c r="F467" t="str">
        <f>B466</f>
        <v>DEN</v>
      </c>
      <c r="G467" t="str">
        <f t="shared" ref="G467" si="4388">C466</f>
        <v>Denver Nuggets</v>
      </c>
      <c r="H467" s="31">
        <f>VLOOKUP($C467,'Four Factors - Home'!$B:$O,7,FALSE)/100</f>
        <v>0.504</v>
      </c>
      <c r="I467" s="31">
        <f>VLOOKUP($C467,'Four Factors - Home'!$B:$O,8,FALSE)</f>
        <v>0.27</v>
      </c>
      <c r="J467" s="31">
        <f>VLOOKUP($C467,'Four Factors - Home'!$B:$O,9,FALSE)/100</f>
        <v>0.16300000000000001</v>
      </c>
      <c r="K467" s="31">
        <f>VLOOKUP($C467,'Four Factors - Home'!$B:$O,10,FALSE)/100</f>
        <v>0.21199999999999999</v>
      </c>
      <c r="L467" s="31">
        <f>VLOOKUP($C467,'Four Factors - Home'!$B:$O,11,FALSE)/100</f>
        <v>0.49399999999999999</v>
      </c>
      <c r="M467" s="31">
        <f>VLOOKUP($C467,'Four Factors - Home'!$B:$O,12,FALSE)</f>
        <v>0.312</v>
      </c>
      <c r="N467" s="31">
        <f>VLOOKUP($C467,'Four Factors - Home'!$B:$O,13,FALSE)/100</f>
        <v>0.14599999999999999</v>
      </c>
      <c r="O467" s="31">
        <f>VLOOKUP($C467,'Four Factors - Home'!$B:$O,14,FALSE)/100</f>
        <v>0.23499999999999999</v>
      </c>
      <c r="P467" s="17">
        <f>VLOOKUP($C467,'Advanced - Home'!B:T,18,FALSE)</f>
        <v>100.43</v>
      </c>
      <c r="Q467" s="17">
        <f>(P467+'Advanced - Home'!$S$33)/2</f>
        <v>99.641912943871716</v>
      </c>
      <c r="R467" s="31">
        <f t="shared" ref="R467" si="4389">AVERAGE(H467,L466)</f>
        <v>0.52049999999999996</v>
      </c>
      <c r="S467" s="31">
        <f t="shared" ref="S467" si="4390">AVERAGE(I467,M466)</f>
        <v>0.26500000000000001</v>
      </c>
      <c r="T467" s="31">
        <f t="shared" ref="T467" si="4391">AVERAGE(J467,N466)</f>
        <v>0.14350000000000002</v>
      </c>
      <c r="U467" s="31">
        <f t="shared" ref="U467" si="4392">AVERAGE(K467,O466)</f>
        <v>0.21249999999999999</v>
      </c>
      <c r="V467" s="17">
        <f>Q467*Q466/'Advanced - Road'!$S$33</f>
        <v>100.81585547285401</v>
      </c>
      <c r="W467" s="17">
        <f t="shared" ref="W467" si="4393">W466</f>
        <v>100.81927248863197</v>
      </c>
      <c r="X467" s="17">
        <f t="shared" si="3860"/>
        <v>0</v>
      </c>
      <c r="Y467" s="19">
        <f>ROUND(Regression!$B$17+Regression!$B$18*Games!R467+Regression!$B$19*Games!T467+Regression!$B$20*Games!U467+Regression!$B$21*Games!S467+Regression!$B$22*Games!W467,0)</f>
        <v>109</v>
      </c>
      <c r="Z467" s="19">
        <f t="shared" ref="Z467" si="4394">-Z466</f>
        <v>-1</v>
      </c>
      <c r="AA467" s="19">
        <f t="shared" ref="AA467" si="4395">AA466</f>
        <v>217</v>
      </c>
      <c r="AB467" s="4"/>
      <c r="AC467" s="4"/>
      <c r="AD467" s="4">
        <f t="shared" si="3865"/>
        <v>109</v>
      </c>
    </row>
    <row r="468" spans="1:30" x14ac:dyDescent="0.3">
      <c r="A468" s="11" t="s">
        <v>133</v>
      </c>
      <c r="B468" s="14" t="s">
        <v>62</v>
      </c>
      <c r="C468" s="11" t="str">
        <f>VLOOKUP(B468,'Team Lookup'!A:B,2,FALSE)</f>
        <v>Denver Nuggets</v>
      </c>
      <c r="D468" s="12"/>
      <c r="E468" s="12"/>
      <c r="F468" s="13" t="str">
        <f>B469</f>
        <v>PHO</v>
      </c>
      <c r="G468" s="11" t="str">
        <f t="shared" ref="G468" si="4396">C469</f>
        <v>Phoenix Suns</v>
      </c>
      <c r="H468" s="32">
        <f>VLOOKUP($C468,'Four Factors - Road'!$B:$O,7,FALSE)/100</f>
        <v>0.502</v>
      </c>
      <c r="I468" s="32">
        <f>VLOOKUP($C468,'Four Factors - Road'!$B:$O,8,FALSE)</f>
        <v>0.27900000000000003</v>
      </c>
      <c r="J468" s="32">
        <f>VLOOKUP($C468,'Four Factors - Road'!$B:$O,9,FALSE)/100</f>
        <v>0.158</v>
      </c>
      <c r="K468" s="32">
        <f>VLOOKUP($C468,'Four Factors - Road'!$B:$O,10,FALSE)/100</f>
        <v>0.29399999999999998</v>
      </c>
      <c r="L468" s="32">
        <f>VLOOKUP($C468,'Four Factors - Road'!$B:$O,11,FALSE)/100</f>
        <v>0.53700000000000003</v>
      </c>
      <c r="M468" s="32">
        <f>VLOOKUP($C468,'Four Factors - Road'!$B:$O,12,FALSE)</f>
        <v>0.26</v>
      </c>
      <c r="N468" s="32">
        <f>VLOOKUP($C468,'Four Factors - Road'!$B:$O,13,FALSE)/100</f>
        <v>0.124</v>
      </c>
      <c r="O468" s="32">
        <f>VLOOKUP($C468,'Four Factors - Road'!$B:$O,14,FALSE)/100</f>
        <v>0.21299999999999999</v>
      </c>
      <c r="P468" s="21">
        <f>VLOOKUP($C468,'Advanced - Road'!B:T,18,FALSE)</f>
        <v>101.19</v>
      </c>
      <c r="Q468" s="21">
        <f>(P468+'Advanced - Road'!$S$33)/2</f>
        <v>100.02526345933563</v>
      </c>
      <c r="R468" s="32">
        <f t="shared" ref="R468" si="4397">AVERAGE(H468,L469)</f>
        <v>0.51100000000000001</v>
      </c>
      <c r="S468" s="32">
        <f t="shared" ref="S468" si="4398">AVERAGE(I468,M469)</f>
        <v>0.30400000000000005</v>
      </c>
      <c r="T468" s="32">
        <f t="shared" ref="T468" si="4399">AVERAGE(J468,N469)</f>
        <v>0.152</v>
      </c>
      <c r="U468" s="32">
        <f t="shared" ref="U468" si="4400">AVERAGE(K468,O469)</f>
        <v>0.25800000000000001</v>
      </c>
      <c r="V468" s="21">
        <f>Q468*Q469/'Advanced - Home'!$S$33</f>
        <v>101.37414786321176</v>
      </c>
      <c r="W468" s="21">
        <f t="shared" ref="W468" si="4401">AVERAGE(V468:V469)</f>
        <v>101.37071215777254</v>
      </c>
      <c r="X468" s="21">
        <f t="shared" si="3860"/>
        <v>0</v>
      </c>
      <c r="Y468" s="23">
        <f>ROUND(Regression!$B$17+Regression!$B$18*Games!R468+Regression!$B$19*Games!T468+Regression!$B$20*Games!U468+Regression!$B$21*Games!S468+Regression!$B$22*Games!W468,0)</f>
        <v>111</v>
      </c>
      <c r="Z468" s="23">
        <f t="shared" ref="Z468" si="4402">Y469-Y468</f>
        <v>1</v>
      </c>
      <c r="AA468" s="23">
        <f t="shared" ref="AA468" si="4403">Y468+Y469</f>
        <v>223</v>
      </c>
      <c r="AB468" s="22">
        <f t="shared" ref="AB468" si="4404">D468-Z468</f>
        <v>-1</v>
      </c>
      <c r="AC468" s="22">
        <f t="shared" ref="AC468" si="4405">AA468-E468</f>
        <v>223</v>
      </c>
      <c r="AD468" s="22">
        <f t="shared" si="3865"/>
        <v>111</v>
      </c>
    </row>
    <row r="469" spans="1:30" x14ac:dyDescent="0.3">
      <c r="A469" s="11" t="s">
        <v>134</v>
      </c>
      <c r="B469" s="14" t="s">
        <v>76</v>
      </c>
      <c r="C469" s="11" t="str">
        <f>VLOOKUP(B469,'Team Lookup'!A:B,2,FALSE)</f>
        <v>Phoenix Suns</v>
      </c>
      <c r="D469" s="15">
        <f t="shared" ref="D469" si="4406">D468*-1</f>
        <v>0</v>
      </c>
      <c r="E469" s="15">
        <f t="shared" ref="E469" si="4407">E468</f>
        <v>0</v>
      </c>
      <c r="F469" s="11" t="str">
        <f>B468</f>
        <v>DEN</v>
      </c>
      <c r="G469" s="11" t="str">
        <f t="shared" ref="G469" si="4408">C468</f>
        <v>Denver Nuggets</v>
      </c>
      <c r="H469" s="32">
        <f>VLOOKUP($C469,'Four Factors - Home'!$B:$O,7,FALSE)/100</f>
        <v>0.496</v>
      </c>
      <c r="I469" s="32">
        <f>VLOOKUP($C469,'Four Factors - Home'!$B:$O,8,FALSE)</f>
        <v>0.30099999999999999</v>
      </c>
      <c r="J469" s="32">
        <f>VLOOKUP($C469,'Four Factors - Home'!$B:$O,9,FALSE)/100</f>
        <v>0.152</v>
      </c>
      <c r="K469" s="32">
        <f>VLOOKUP($C469,'Four Factors - Home'!$B:$O,10,FALSE)/100</f>
        <v>0.27500000000000002</v>
      </c>
      <c r="L469" s="32">
        <f>VLOOKUP($C469,'Four Factors - Home'!$B:$O,11,FALSE)/100</f>
        <v>0.52</v>
      </c>
      <c r="M469" s="32">
        <f>VLOOKUP($C469,'Four Factors - Home'!$B:$O,12,FALSE)</f>
        <v>0.32900000000000001</v>
      </c>
      <c r="N469" s="32">
        <f>VLOOKUP($C469,'Four Factors - Home'!$B:$O,13,FALSE)/100</f>
        <v>0.14599999999999999</v>
      </c>
      <c r="O469" s="32">
        <f>VLOOKUP($C469,'Four Factors - Home'!$B:$O,14,FALSE)/100</f>
        <v>0.222</v>
      </c>
      <c r="P469" s="21">
        <f>VLOOKUP($C469,'Advanced - Home'!B:T,18,FALSE)</f>
        <v>101.52</v>
      </c>
      <c r="Q469" s="21">
        <f>(P469+'Advanced - Home'!$S$33)/2</f>
        <v>100.1869129438717</v>
      </c>
      <c r="R469" s="32">
        <f t="shared" ref="R469" si="4409">AVERAGE(H469,L468)</f>
        <v>0.51649999999999996</v>
      </c>
      <c r="S469" s="32">
        <f t="shared" ref="S469" si="4410">AVERAGE(I469,M468)</f>
        <v>0.28049999999999997</v>
      </c>
      <c r="T469" s="32">
        <f t="shared" ref="T469" si="4411">AVERAGE(J469,N468)</f>
        <v>0.13800000000000001</v>
      </c>
      <c r="U469" s="32">
        <f t="shared" ref="U469" si="4412">AVERAGE(K469,O468)</f>
        <v>0.24399999999999999</v>
      </c>
      <c r="V469" s="21">
        <f>Q469*Q468/'Advanced - Road'!$S$33</f>
        <v>101.36727645233334</v>
      </c>
      <c r="W469" s="21">
        <f t="shared" ref="W469" si="4413">W468</f>
        <v>101.37071215777254</v>
      </c>
      <c r="X469" s="21">
        <f t="shared" si="3860"/>
        <v>0</v>
      </c>
      <c r="Y469" s="23">
        <f>ROUND(Regression!$B$17+Regression!$B$18*Games!R469+Regression!$B$19*Games!T469+Regression!$B$20*Games!U469+Regression!$B$21*Games!S469+Regression!$B$22*Games!W469,0)</f>
        <v>112</v>
      </c>
      <c r="Z469" s="23">
        <f t="shared" ref="Z469" si="4414">-Z468</f>
        <v>-1</v>
      </c>
      <c r="AA469" s="23">
        <f t="shared" ref="AA469" si="4415">AA468</f>
        <v>223</v>
      </c>
      <c r="AB469" s="22"/>
      <c r="AC469" s="22"/>
      <c r="AD469" s="22">
        <f t="shared" si="3865"/>
        <v>112</v>
      </c>
    </row>
    <row r="470" spans="1:30" x14ac:dyDescent="0.3">
      <c r="A470" t="s">
        <v>133</v>
      </c>
      <c r="B470" s="8" t="s">
        <v>62</v>
      </c>
      <c r="C470" t="str">
        <f>VLOOKUP(B470,'Team Lookup'!A:B,2,FALSE)</f>
        <v>Denver Nuggets</v>
      </c>
      <c r="D470" s="6"/>
      <c r="E470" s="6"/>
      <c r="F470" s="7" t="str">
        <f>B471</f>
        <v>POR</v>
      </c>
      <c r="G470" t="str">
        <f t="shared" ref="G470" si="4416">C471</f>
        <v>Portland Trail Blazers</v>
      </c>
      <c r="H470" s="31">
        <f>VLOOKUP($C470,'Four Factors - Road'!$B:$O,7,FALSE)/100</f>
        <v>0.502</v>
      </c>
      <c r="I470" s="31">
        <f>VLOOKUP($C470,'Four Factors - Road'!$B:$O,8,FALSE)</f>
        <v>0.27900000000000003</v>
      </c>
      <c r="J470" s="31">
        <f>VLOOKUP($C470,'Four Factors - Road'!$B:$O,9,FALSE)/100</f>
        <v>0.158</v>
      </c>
      <c r="K470" s="31">
        <f>VLOOKUP($C470,'Four Factors - Road'!$B:$O,10,FALSE)/100</f>
        <v>0.29399999999999998</v>
      </c>
      <c r="L470" s="31">
        <f>VLOOKUP($C470,'Four Factors - Road'!$B:$O,11,FALSE)/100</f>
        <v>0.53700000000000003</v>
      </c>
      <c r="M470" s="31">
        <f>VLOOKUP($C470,'Four Factors - Road'!$B:$O,12,FALSE)</f>
        <v>0.26</v>
      </c>
      <c r="N470" s="31">
        <f>VLOOKUP($C470,'Four Factors - Road'!$B:$O,13,FALSE)/100</f>
        <v>0.124</v>
      </c>
      <c r="O470" s="31">
        <f>VLOOKUP($C470,'Four Factors - Road'!$B:$O,14,FALSE)/100</f>
        <v>0.21299999999999999</v>
      </c>
      <c r="P470" s="17">
        <f>VLOOKUP($C470,'Advanced - Road'!B:T,18,FALSE)</f>
        <v>101.19</v>
      </c>
      <c r="Q470" s="17">
        <f>(P470+'Advanced - Road'!$S$33)/2</f>
        <v>100.02526345933563</v>
      </c>
      <c r="R470" s="31">
        <f t="shared" ref="R470" si="4417">AVERAGE(H470,L471)</f>
        <v>0.50249999999999995</v>
      </c>
      <c r="S470" s="31">
        <f t="shared" ref="S470" si="4418">AVERAGE(I470,M471)</f>
        <v>0.30100000000000005</v>
      </c>
      <c r="T470" s="31">
        <f t="shared" ref="T470" si="4419">AVERAGE(J470,N471)</f>
        <v>0.14350000000000002</v>
      </c>
      <c r="U470" s="31">
        <f t="shared" ref="U470" si="4420">AVERAGE(K470,O471)</f>
        <v>0.26149999999999995</v>
      </c>
      <c r="V470" s="17">
        <f>Q470*Q471/'Advanced - Home'!$S$33</f>
        <v>100.11945361566262</v>
      </c>
      <c r="W470" s="17">
        <f t="shared" ref="W470" si="4421">AVERAGE(V470:V471)</f>
        <v>100.11606043348937</v>
      </c>
      <c r="X470" s="17">
        <f t="shared" si="3860"/>
        <v>0</v>
      </c>
      <c r="Y470" s="19">
        <f>ROUND(Regression!$B$17+Regression!$B$18*Games!R470+Regression!$B$19*Games!T470+Regression!$B$20*Games!U470+Regression!$B$21*Games!S470+Regression!$B$22*Games!W470,0)</f>
        <v>109</v>
      </c>
      <c r="Z470" s="19">
        <f t="shared" ref="Z470" si="4422">Y471-Y470</f>
        <v>3</v>
      </c>
      <c r="AA470" s="19">
        <f t="shared" ref="AA470" si="4423">Y470+Y471</f>
        <v>221</v>
      </c>
      <c r="AB470" s="4">
        <f t="shared" ref="AB470" si="4424">D470-Z470</f>
        <v>-3</v>
      </c>
      <c r="AC470" s="4">
        <f t="shared" ref="AC470" si="4425">AA470-E470</f>
        <v>221</v>
      </c>
      <c r="AD470" s="4">
        <f t="shared" si="3865"/>
        <v>109</v>
      </c>
    </row>
    <row r="471" spans="1:30" x14ac:dyDescent="0.3">
      <c r="A471" t="s">
        <v>134</v>
      </c>
      <c r="B471" s="8" t="s">
        <v>77</v>
      </c>
      <c r="C471" t="str">
        <f>VLOOKUP(B471,'Team Lookup'!A:B,2,FALSE)</f>
        <v>Portland Trail Blazers</v>
      </c>
      <c r="D471" s="9">
        <f t="shared" ref="D471" si="4426">D470*-1</f>
        <v>0</v>
      </c>
      <c r="E471" s="9">
        <f t="shared" ref="E471" si="4427">E470</f>
        <v>0</v>
      </c>
      <c r="F471" t="str">
        <f>B470</f>
        <v>DEN</v>
      </c>
      <c r="G471" t="str">
        <f t="shared" ref="G471" si="4428">C470</f>
        <v>Denver Nuggets</v>
      </c>
      <c r="H471" s="31">
        <f>VLOOKUP($C471,'Four Factors - Home'!$B:$O,7,FALSE)/100</f>
        <v>0.52500000000000002</v>
      </c>
      <c r="I471" s="31">
        <f>VLOOKUP($C471,'Four Factors - Home'!$B:$O,8,FALSE)</f>
        <v>0.26100000000000001</v>
      </c>
      <c r="J471" s="31">
        <f>VLOOKUP($C471,'Four Factors - Home'!$B:$O,9,FALSE)/100</f>
        <v>0.13500000000000001</v>
      </c>
      <c r="K471" s="31">
        <f>VLOOKUP($C471,'Four Factors - Home'!$B:$O,10,FALSE)/100</f>
        <v>0.23</v>
      </c>
      <c r="L471" s="31">
        <f>VLOOKUP($C471,'Four Factors - Home'!$B:$O,11,FALSE)/100</f>
        <v>0.503</v>
      </c>
      <c r="M471" s="31">
        <f>VLOOKUP($C471,'Four Factors - Home'!$B:$O,12,FALSE)</f>
        <v>0.32300000000000001</v>
      </c>
      <c r="N471" s="31">
        <f>VLOOKUP($C471,'Four Factors - Home'!$B:$O,13,FALSE)/100</f>
        <v>0.129</v>
      </c>
      <c r="O471" s="31">
        <f>VLOOKUP($C471,'Four Factors - Home'!$B:$O,14,FALSE)/100</f>
        <v>0.22899999999999998</v>
      </c>
      <c r="P471" s="17">
        <f>VLOOKUP($C471,'Advanced - Home'!B:T,18,FALSE)</f>
        <v>99.04</v>
      </c>
      <c r="Q471" s="17">
        <f>(P471+'Advanced - Home'!$S$33)/2</f>
        <v>98.946912943871709</v>
      </c>
      <c r="R471" s="31">
        <f t="shared" ref="R471" si="4429">AVERAGE(H471,L470)</f>
        <v>0.53100000000000003</v>
      </c>
      <c r="S471" s="31">
        <f t="shared" ref="S471" si="4430">AVERAGE(I471,M470)</f>
        <v>0.26050000000000001</v>
      </c>
      <c r="T471" s="31">
        <f t="shared" ref="T471" si="4431">AVERAGE(J471,N470)</f>
        <v>0.1295</v>
      </c>
      <c r="U471" s="31">
        <f t="shared" ref="U471" si="4432">AVERAGE(K471,O470)</f>
        <v>0.2215</v>
      </c>
      <c r="V471" s="17">
        <f>Q471*Q470/'Advanced - Road'!$S$33</f>
        <v>100.11266725131613</v>
      </c>
      <c r="W471" s="17">
        <f t="shared" ref="W471" si="4433">W470</f>
        <v>100.11606043348937</v>
      </c>
      <c r="X471" s="17">
        <f t="shared" si="3860"/>
        <v>0</v>
      </c>
      <c r="Y471" s="19">
        <f>ROUND(Regression!$B$17+Regression!$B$18*Games!R471+Regression!$B$19*Games!T471+Regression!$B$20*Games!U471+Regression!$B$21*Games!S471+Regression!$B$22*Games!W471,0)</f>
        <v>112</v>
      </c>
      <c r="Z471" s="19">
        <f t="shared" ref="Z471" si="4434">-Z470</f>
        <v>-3</v>
      </c>
      <c r="AA471" s="19">
        <f t="shared" ref="AA471" si="4435">AA470</f>
        <v>221</v>
      </c>
      <c r="AB471" s="4"/>
      <c r="AC471" s="4"/>
      <c r="AD471" s="4">
        <f t="shared" si="3865"/>
        <v>112</v>
      </c>
    </row>
    <row r="472" spans="1:30" x14ac:dyDescent="0.3">
      <c r="A472" s="11" t="s">
        <v>133</v>
      </c>
      <c r="B472" s="14" t="s">
        <v>62</v>
      </c>
      <c r="C472" s="11" t="str">
        <f>VLOOKUP(B472,'Team Lookup'!A:B,2,FALSE)</f>
        <v>Denver Nuggets</v>
      </c>
      <c r="D472" s="12"/>
      <c r="E472" s="12"/>
      <c r="F472" s="13" t="str">
        <f>B473</f>
        <v>SAC</v>
      </c>
      <c r="G472" s="11" t="str">
        <f t="shared" ref="G472" si="4436">C473</f>
        <v>Sacramento Kings</v>
      </c>
      <c r="H472" s="32">
        <f>VLOOKUP($C472,'Four Factors - Road'!$B:$O,7,FALSE)/100</f>
        <v>0.502</v>
      </c>
      <c r="I472" s="32">
        <f>VLOOKUP($C472,'Four Factors - Road'!$B:$O,8,FALSE)</f>
        <v>0.27900000000000003</v>
      </c>
      <c r="J472" s="32">
        <f>VLOOKUP($C472,'Four Factors - Road'!$B:$O,9,FALSE)/100</f>
        <v>0.158</v>
      </c>
      <c r="K472" s="32">
        <f>VLOOKUP($C472,'Four Factors - Road'!$B:$O,10,FALSE)/100</f>
        <v>0.29399999999999998</v>
      </c>
      <c r="L472" s="32">
        <f>VLOOKUP($C472,'Four Factors - Road'!$B:$O,11,FALSE)/100</f>
        <v>0.53700000000000003</v>
      </c>
      <c r="M472" s="32">
        <f>VLOOKUP($C472,'Four Factors - Road'!$B:$O,12,FALSE)</f>
        <v>0.26</v>
      </c>
      <c r="N472" s="32">
        <f>VLOOKUP($C472,'Four Factors - Road'!$B:$O,13,FALSE)/100</f>
        <v>0.124</v>
      </c>
      <c r="O472" s="32">
        <f>VLOOKUP($C472,'Four Factors - Road'!$B:$O,14,FALSE)/100</f>
        <v>0.21299999999999999</v>
      </c>
      <c r="P472" s="21">
        <f>VLOOKUP($C472,'Advanced - Road'!B:T,18,FALSE)</f>
        <v>101.19</v>
      </c>
      <c r="Q472" s="21">
        <f>(P472+'Advanced - Road'!$S$33)/2</f>
        <v>100.02526345933563</v>
      </c>
      <c r="R472" s="32">
        <f t="shared" ref="R472" si="4437">AVERAGE(H472,L473)</f>
        <v>0.51550000000000007</v>
      </c>
      <c r="S472" s="32">
        <f t="shared" ref="S472" si="4438">AVERAGE(I472,M473)</f>
        <v>0.29200000000000004</v>
      </c>
      <c r="T472" s="32">
        <f t="shared" ref="T472" si="4439">AVERAGE(J472,N473)</f>
        <v>0.1525</v>
      </c>
      <c r="U472" s="32">
        <f t="shared" ref="U472" si="4440">AVERAGE(K472,O473)</f>
        <v>0.25800000000000001</v>
      </c>
      <c r="V472" s="21">
        <f>Q472*Q473/'Advanced - Home'!$S$33</f>
        <v>99.481987989891664</v>
      </c>
      <c r="W472" s="21">
        <f t="shared" ref="W472" si="4441">AVERAGE(V472:V473)</f>
        <v>99.478616412280957</v>
      </c>
      <c r="X472" s="21">
        <f t="shared" si="3860"/>
        <v>0</v>
      </c>
      <c r="Y472" s="23">
        <f>ROUND(Regression!$B$17+Regression!$B$18*Games!R472+Regression!$B$19*Games!T472+Regression!$B$20*Games!U472+Regression!$B$21*Games!S472+Regression!$B$22*Games!W472,0)</f>
        <v>109</v>
      </c>
      <c r="Z472" s="23">
        <f t="shared" ref="Z472" si="4442">Y473-Y472</f>
        <v>1</v>
      </c>
      <c r="AA472" s="23">
        <f t="shared" ref="AA472" si="4443">Y472+Y473</f>
        <v>219</v>
      </c>
      <c r="AB472" s="22">
        <f t="shared" ref="AB472" si="4444">D472-Z472</f>
        <v>-1</v>
      </c>
      <c r="AC472" s="22">
        <f t="shared" ref="AC472" si="4445">AA472-E472</f>
        <v>219</v>
      </c>
      <c r="AD472" s="22">
        <f t="shared" si="3865"/>
        <v>109</v>
      </c>
    </row>
    <row r="473" spans="1:30" x14ac:dyDescent="0.3">
      <c r="A473" s="11" t="s">
        <v>134</v>
      </c>
      <c r="B473" s="14" t="s">
        <v>78</v>
      </c>
      <c r="C473" s="11" t="str">
        <f>VLOOKUP(B473,'Team Lookup'!A:B,2,FALSE)</f>
        <v>Sacramento Kings</v>
      </c>
      <c r="D473" s="15">
        <f t="shared" ref="D473" si="4446">D472*-1</f>
        <v>0</v>
      </c>
      <c r="E473" s="15">
        <f t="shared" ref="E473" si="4447">E472</f>
        <v>0</v>
      </c>
      <c r="F473" s="11" t="str">
        <f>B472</f>
        <v>DEN</v>
      </c>
      <c r="G473" s="11" t="str">
        <f t="shared" ref="G473" si="4448">C472</f>
        <v>Denver Nuggets</v>
      </c>
      <c r="H473" s="32">
        <f>VLOOKUP($C473,'Four Factors - Home'!$B:$O,7,FALSE)/100</f>
        <v>0.52700000000000002</v>
      </c>
      <c r="I473" s="32">
        <f>VLOOKUP($C473,'Four Factors - Home'!$B:$O,8,FALSE)</f>
        <v>0.30199999999999999</v>
      </c>
      <c r="J473" s="32">
        <f>VLOOKUP($C473,'Four Factors - Home'!$B:$O,9,FALSE)/100</f>
        <v>0.157</v>
      </c>
      <c r="K473" s="32">
        <f>VLOOKUP($C473,'Four Factors - Home'!$B:$O,10,FALSE)/100</f>
        <v>0.21100000000000002</v>
      </c>
      <c r="L473" s="32">
        <f>VLOOKUP($C473,'Four Factors - Home'!$B:$O,11,FALSE)/100</f>
        <v>0.52900000000000003</v>
      </c>
      <c r="M473" s="32">
        <f>VLOOKUP($C473,'Four Factors - Home'!$B:$O,12,FALSE)</f>
        <v>0.30499999999999999</v>
      </c>
      <c r="N473" s="32">
        <f>VLOOKUP($C473,'Four Factors - Home'!$B:$O,13,FALSE)/100</f>
        <v>0.14699999999999999</v>
      </c>
      <c r="O473" s="32">
        <f>VLOOKUP($C473,'Four Factors - Home'!$B:$O,14,FALSE)/100</f>
        <v>0.222</v>
      </c>
      <c r="P473" s="21">
        <f>VLOOKUP($C473,'Advanced - Home'!B:T,18,FALSE)</f>
        <v>97.78</v>
      </c>
      <c r="Q473" s="21">
        <f>(P473+'Advanced - Home'!$S$33)/2</f>
        <v>98.316912943871699</v>
      </c>
      <c r="R473" s="32">
        <f t="shared" ref="R473" si="4449">AVERAGE(H473,L472)</f>
        <v>0.53200000000000003</v>
      </c>
      <c r="S473" s="32">
        <f t="shared" ref="S473" si="4450">AVERAGE(I473,M472)</f>
        <v>0.28100000000000003</v>
      </c>
      <c r="T473" s="32">
        <f t="shared" ref="T473" si="4451">AVERAGE(J473,N472)</f>
        <v>0.14050000000000001</v>
      </c>
      <c r="U473" s="32">
        <f t="shared" ref="U473" si="4452">AVERAGE(K473,O472)</f>
        <v>0.21200000000000002</v>
      </c>
      <c r="V473" s="21">
        <f>Q473*Q472/'Advanced - Road'!$S$33</f>
        <v>99.475244834670249</v>
      </c>
      <c r="W473" s="21">
        <f t="shared" ref="W473" si="4453">W472</f>
        <v>99.478616412280957</v>
      </c>
      <c r="X473" s="21">
        <f t="shared" si="3860"/>
        <v>0</v>
      </c>
      <c r="Y473" s="23">
        <f>ROUND(Regression!$B$17+Regression!$B$18*Games!R473+Regression!$B$19*Games!T473+Regression!$B$20*Games!U473+Regression!$B$21*Games!S473+Regression!$B$22*Games!W473,0)</f>
        <v>110</v>
      </c>
      <c r="Z473" s="23">
        <f t="shared" ref="Z473" si="4454">-Z472</f>
        <v>-1</v>
      </c>
      <c r="AA473" s="23">
        <f t="shared" ref="AA473" si="4455">AA472</f>
        <v>219</v>
      </c>
      <c r="AB473" s="22"/>
      <c r="AC473" s="22"/>
      <c r="AD473" s="22">
        <f t="shared" si="3865"/>
        <v>110</v>
      </c>
    </row>
    <row r="474" spans="1:30" x14ac:dyDescent="0.3">
      <c r="A474" t="s">
        <v>133</v>
      </c>
      <c r="B474" s="8" t="s">
        <v>62</v>
      </c>
      <c r="C474" t="str">
        <f>VLOOKUP(B474,'Team Lookup'!A:B,2,FALSE)</f>
        <v>Denver Nuggets</v>
      </c>
      <c r="D474" s="6"/>
      <c r="E474" s="6"/>
      <c r="F474" s="7" t="str">
        <f>B475</f>
        <v>SAS</v>
      </c>
      <c r="G474" t="str">
        <f t="shared" ref="G474" si="4456">C475</f>
        <v>San Antonio Spurs</v>
      </c>
      <c r="H474" s="31">
        <f>VLOOKUP($C474,'Four Factors - Road'!$B:$O,7,FALSE)/100</f>
        <v>0.502</v>
      </c>
      <c r="I474" s="31">
        <f>VLOOKUP($C474,'Four Factors - Road'!$B:$O,8,FALSE)</f>
        <v>0.27900000000000003</v>
      </c>
      <c r="J474" s="31">
        <f>VLOOKUP($C474,'Four Factors - Road'!$B:$O,9,FALSE)/100</f>
        <v>0.158</v>
      </c>
      <c r="K474" s="31">
        <f>VLOOKUP($C474,'Four Factors - Road'!$B:$O,10,FALSE)/100</f>
        <v>0.29399999999999998</v>
      </c>
      <c r="L474" s="31">
        <f>VLOOKUP($C474,'Four Factors - Road'!$B:$O,11,FALSE)/100</f>
        <v>0.53700000000000003</v>
      </c>
      <c r="M474" s="31">
        <f>VLOOKUP($C474,'Four Factors - Road'!$B:$O,12,FALSE)</f>
        <v>0.26</v>
      </c>
      <c r="N474" s="31">
        <f>VLOOKUP($C474,'Four Factors - Road'!$B:$O,13,FALSE)/100</f>
        <v>0.124</v>
      </c>
      <c r="O474" s="31">
        <f>VLOOKUP($C474,'Four Factors - Road'!$B:$O,14,FALSE)/100</f>
        <v>0.21299999999999999</v>
      </c>
      <c r="P474" s="17">
        <f>VLOOKUP($C474,'Advanced - Road'!B:T,18,FALSE)</f>
        <v>101.19</v>
      </c>
      <c r="Q474" s="17">
        <f>(P474+'Advanced - Road'!$S$33)/2</f>
        <v>100.02526345933563</v>
      </c>
      <c r="R474" s="31">
        <f t="shared" ref="R474" si="4457">AVERAGE(H474,L475)</f>
        <v>0.495</v>
      </c>
      <c r="S474" s="31">
        <f t="shared" ref="S474" si="4458">AVERAGE(I474,M475)</f>
        <v>0.26450000000000001</v>
      </c>
      <c r="T474" s="31">
        <f t="shared" ref="T474" si="4459">AVERAGE(J474,N475)</f>
        <v>0.1545</v>
      </c>
      <c r="U474" s="31">
        <f t="shared" ref="U474" si="4460">AVERAGE(K474,O475)</f>
        <v>0.25</v>
      </c>
      <c r="V474" s="17">
        <f>Q474*Q475/'Advanced - Home'!$S$33</f>
        <v>99.335269710944402</v>
      </c>
      <c r="W474" s="17">
        <f t="shared" ref="W474" si="4461">AVERAGE(V474:V475)</f>
        <v>99.331903105812373</v>
      </c>
      <c r="X474" s="17">
        <f t="shared" si="3860"/>
        <v>0</v>
      </c>
      <c r="Y474" s="19">
        <f>ROUND(Regression!$B$17+Regression!$B$18*Games!R474+Regression!$B$19*Games!T474+Regression!$B$20*Games!U474+Regression!$B$21*Games!S474+Regression!$B$22*Games!W474,0)</f>
        <v>104</v>
      </c>
      <c r="Z474" s="19">
        <f t="shared" ref="Z474" si="4462">Y475-Y474</f>
        <v>8</v>
      </c>
      <c r="AA474" s="19">
        <f t="shared" ref="AA474" si="4463">Y474+Y475</f>
        <v>216</v>
      </c>
      <c r="AB474" s="4">
        <f t="shared" ref="AB474" si="4464">D474-Z474</f>
        <v>-8</v>
      </c>
      <c r="AC474" s="4">
        <f t="shared" ref="AC474" si="4465">AA474-E474</f>
        <v>216</v>
      </c>
      <c r="AD474" s="4">
        <f t="shared" si="3865"/>
        <v>104</v>
      </c>
    </row>
    <row r="475" spans="1:30" x14ac:dyDescent="0.3">
      <c r="A475" t="s">
        <v>134</v>
      </c>
      <c r="B475" s="8" t="s">
        <v>79</v>
      </c>
      <c r="C475" t="str">
        <f>VLOOKUP(B475,'Team Lookup'!A:B,2,FALSE)</f>
        <v>San Antonio Spurs</v>
      </c>
      <c r="D475" s="9">
        <f t="shared" ref="D475" si="4466">D474*-1</f>
        <v>0</v>
      </c>
      <c r="E475" s="9">
        <f t="shared" ref="E475" si="4467">E474</f>
        <v>0</v>
      </c>
      <c r="F475" t="str">
        <f>B474</f>
        <v>DEN</v>
      </c>
      <c r="G475" t="str">
        <f t="shared" ref="G475" si="4468">C474</f>
        <v>Denver Nuggets</v>
      </c>
      <c r="H475" s="31">
        <f>VLOOKUP($C475,'Four Factors - Home'!$B:$O,7,FALSE)/100</f>
        <v>0.53299999999999992</v>
      </c>
      <c r="I475" s="31">
        <f>VLOOKUP($C475,'Four Factors - Home'!$B:$O,8,FALSE)</f>
        <v>0.29299999999999998</v>
      </c>
      <c r="J475" s="31">
        <f>VLOOKUP($C475,'Four Factors - Home'!$B:$O,9,FALSE)/100</f>
        <v>0.13500000000000001</v>
      </c>
      <c r="K475" s="31">
        <f>VLOOKUP($C475,'Four Factors - Home'!$B:$O,10,FALSE)/100</f>
        <v>0.22500000000000001</v>
      </c>
      <c r="L475" s="31">
        <f>VLOOKUP($C475,'Four Factors - Home'!$B:$O,11,FALSE)/100</f>
        <v>0.48799999999999999</v>
      </c>
      <c r="M475" s="31">
        <f>VLOOKUP($C475,'Four Factors - Home'!$B:$O,12,FALSE)</f>
        <v>0.25</v>
      </c>
      <c r="N475" s="31">
        <f>VLOOKUP($C475,'Four Factors - Home'!$B:$O,13,FALSE)/100</f>
        <v>0.151</v>
      </c>
      <c r="O475" s="31">
        <f>VLOOKUP($C475,'Four Factors - Home'!$B:$O,14,FALSE)/100</f>
        <v>0.20600000000000002</v>
      </c>
      <c r="P475" s="17">
        <f>VLOOKUP($C475,'Advanced - Home'!B:T,18,FALSE)</f>
        <v>97.49</v>
      </c>
      <c r="Q475" s="17">
        <f>(P475+'Advanced - Home'!$S$33)/2</f>
        <v>98.171912943871703</v>
      </c>
      <c r="R475" s="31">
        <f t="shared" ref="R475" si="4469">AVERAGE(H475,L474)</f>
        <v>0.53499999999999992</v>
      </c>
      <c r="S475" s="31">
        <f t="shared" ref="S475" si="4470">AVERAGE(I475,M474)</f>
        <v>0.27649999999999997</v>
      </c>
      <c r="T475" s="31">
        <f t="shared" ref="T475" si="4471">AVERAGE(J475,N474)</f>
        <v>0.1295</v>
      </c>
      <c r="U475" s="31">
        <f t="shared" ref="U475" si="4472">AVERAGE(K475,O474)</f>
        <v>0.219</v>
      </c>
      <c r="V475" s="17">
        <f>Q475*Q474/'Advanced - Road'!$S$33</f>
        <v>99.328536500680343</v>
      </c>
      <c r="W475" s="17">
        <f t="shared" ref="W475" si="4473">W474</f>
        <v>99.331903105812373</v>
      </c>
      <c r="X475" s="17">
        <f t="shared" si="3860"/>
        <v>0</v>
      </c>
      <c r="Y475" s="19">
        <f>ROUND(Regression!$B$17+Regression!$B$18*Games!R475+Regression!$B$19*Games!T475+Regression!$B$20*Games!U475+Regression!$B$21*Games!S475+Regression!$B$22*Games!W475,0)</f>
        <v>112</v>
      </c>
      <c r="Z475" s="19">
        <f t="shared" ref="Z475" si="4474">-Z474</f>
        <v>-8</v>
      </c>
      <c r="AA475" s="19">
        <f t="shared" ref="AA475" si="4475">AA474</f>
        <v>216</v>
      </c>
      <c r="AB475" s="4"/>
      <c r="AC475" s="4"/>
      <c r="AD475" s="4">
        <f t="shared" si="3865"/>
        <v>112</v>
      </c>
    </row>
    <row r="476" spans="1:30" x14ac:dyDescent="0.3">
      <c r="A476" s="11" t="s">
        <v>133</v>
      </c>
      <c r="B476" s="14" t="s">
        <v>62</v>
      </c>
      <c r="C476" s="11" t="str">
        <f>VLOOKUP(B476,'Team Lookup'!A:B,2,FALSE)</f>
        <v>Denver Nuggets</v>
      </c>
      <c r="D476" s="12"/>
      <c r="E476" s="12"/>
      <c r="F476" s="13" t="str">
        <f>B477</f>
        <v>TOR</v>
      </c>
      <c r="G476" s="11" t="str">
        <f t="shared" ref="G476" si="4476">C477</f>
        <v>Toronto Raptors</v>
      </c>
      <c r="H476" s="32">
        <f>VLOOKUP($C476,'Four Factors - Road'!$B:$O,7,FALSE)/100</f>
        <v>0.502</v>
      </c>
      <c r="I476" s="32">
        <f>VLOOKUP($C476,'Four Factors - Road'!$B:$O,8,FALSE)</f>
        <v>0.27900000000000003</v>
      </c>
      <c r="J476" s="32">
        <f>VLOOKUP($C476,'Four Factors - Road'!$B:$O,9,FALSE)/100</f>
        <v>0.158</v>
      </c>
      <c r="K476" s="32">
        <f>VLOOKUP($C476,'Four Factors - Road'!$B:$O,10,FALSE)/100</f>
        <v>0.29399999999999998</v>
      </c>
      <c r="L476" s="32">
        <f>VLOOKUP($C476,'Four Factors - Road'!$B:$O,11,FALSE)/100</f>
        <v>0.53700000000000003</v>
      </c>
      <c r="M476" s="32">
        <f>VLOOKUP($C476,'Four Factors - Road'!$B:$O,12,FALSE)</f>
        <v>0.26</v>
      </c>
      <c r="N476" s="32">
        <f>VLOOKUP($C476,'Four Factors - Road'!$B:$O,13,FALSE)/100</f>
        <v>0.124</v>
      </c>
      <c r="O476" s="32">
        <f>VLOOKUP($C476,'Four Factors - Road'!$B:$O,14,FALSE)/100</f>
        <v>0.21299999999999999</v>
      </c>
      <c r="P476" s="21">
        <f>VLOOKUP($C476,'Advanced - Road'!B:T,18,FALSE)</f>
        <v>101.19</v>
      </c>
      <c r="Q476" s="21">
        <f>(P476+'Advanced - Road'!$S$33)/2</f>
        <v>100.02526345933563</v>
      </c>
      <c r="R476" s="32">
        <f t="shared" ref="R476" si="4477">AVERAGE(H476,L477)</f>
        <v>0.503</v>
      </c>
      <c r="S476" s="32">
        <f t="shared" ref="S476" si="4478">AVERAGE(I476,M477)</f>
        <v>0.27400000000000002</v>
      </c>
      <c r="T476" s="32">
        <f t="shared" ref="T476" si="4479">AVERAGE(J476,N477)</f>
        <v>0.1515</v>
      </c>
      <c r="U476" s="32">
        <f t="shared" ref="U476" si="4480">AVERAGE(K476,O477)</f>
        <v>0.27100000000000002</v>
      </c>
      <c r="V476" s="21">
        <f>Q476*Q477/'Advanced - Home'!$S$33</f>
        <v>99.360565965935308</v>
      </c>
      <c r="W476" s="21">
        <f t="shared" ref="W476" si="4481">AVERAGE(V476:V477)</f>
        <v>99.357198503479367</v>
      </c>
      <c r="X476" s="21">
        <f t="shared" si="3860"/>
        <v>0</v>
      </c>
      <c r="Y476" s="23">
        <f>ROUND(Regression!$B$17+Regression!$B$18*Games!R476+Regression!$B$19*Games!T476+Regression!$B$20*Games!U476+Regression!$B$21*Games!S476+Regression!$B$22*Games!W476,0)</f>
        <v>107</v>
      </c>
      <c r="Z476" s="23">
        <f t="shared" ref="Z476" si="4482">Y477-Y476</f>
        <v>7</v>
      </c>
      <c r="AA476" s="23">
        <f t="shared" ref="AA476" si="4483">Y476+Y477</f>
        <v>221</v>
      </c>
      <c r="AB476" s="22">
        <f t="shared" ref="AB476" si="4484">D476-Z476</f>
        <v>-7</v>
      </c>
      <c r="AC476" s="22">
        <f t="shared" ref="AC476" si="4485">AA476-E476</f>
        <v>221</v>
      </c>
      <c r="AD476" s="22">
        <f t="shared" si="3865"/>
        <v>107</v>
      </c>
    </row>
    <row r="477" spans="1:30" x14ac:dyDescent="0.3">
      <c r="A477" s="11" t="s">
        <v>134</v>
      </c>
      <c r="B477" s="14" t="s">
        <v>80</v>
      </c>
      <c r="C477" s="11" t="str">
        <f>VLOOKUP(B477,'Team Lookup'!A:B,2,FALSE)</f>
        <v>Toronto Raptors</v>
      </c>
      <c r="D477" s="15">
        <f t="shared" ref="D477" si="4486">D476*-1</f>
        <v>0</v>
      </c>
      <c r="E477" s="15">
        <f t="shared" ref="E477" si="4487">E476</f>
        <v>0</v>
      </c>
      <c r="F477" s="11" t="str">
        <f>B476</f>
        <v>DEN</v>
      </c>
      <c r="G477" s="11" t="str">
        <f t="shared" ref="G477" si="4488">C476</f>
        <v>Denver Nuggets</v>
      </c>
      <c r="H477" s="32">
        <f>VLOOKUP($C477,'Four Factors - Home'!$B:$O,7,FALSE)/100</f>
        <v>0.52900000000000003</v>
      </c>
      <c r="I477" s="32">
        <f>VLOOKUP($C477,'Four Factors - Home'!$B:$O,8,FALSE)</f>
        <v>0.315</v>
      </c>
      <c r="J477" s="32">
        <f>VLOOKUP($C477,'Four Factors - Home'!$B:$O,9,FALSE)/100</f>
        <v>0.128</v>
      </c>
      <c r="K477" s="32">
        <f>VLOOKUP($C477,'Four Factors - Home'!$B:$O,10,FALSE)/100</f>
        <v>0.27100000000000002</v>
      </c>
      <c r="L477" s="32">
        <f>VLOOKUP($C477,'Four Factors - Home'!$B:$O,11,FALSE)/100</f>
        <v>0.504</v>
      </c>
      <c r="M477" s="32">
        <f>VLOOKUP($C477,'Four Factors - Home'!$B:$O,12,FALSE)</f>
        <v>0.26900000000000002</v>
      </c>
      <c r="N477" s="32">
        <f>VLOOKUP($C477,'Four Factors - Home'!$B:$O,13,FALSE)/100</f>
        <v>0.14499999999999999</v>
      </c>
      <c r="O477" s="32">
        <f>VLOOKUP($C477,'Four Factors - Home'!$B:$O,14,FALSE)/100</f>
        <v>0.248</v>
      </c>
      <c r="P477" s="21">
        <f>VLOOKUP($C477,'Advanced - Home'!B:T,18,FALSE)</f>
        <v>97.54</v>
      </c>
      <c r="Q477" s="21">
        <f>(P477+'Advanced - Home'!$S$33)/2</f>
        <v>98.196912943871709</v>
      </c>
      <c r="R477" s="32">
        <f t="shared" ref="R477" si="4489">AVERAGE(H477,L476)</f>
        <v>0.53300000000000003</v>
      </c>
      <c r="S477" s="32">
        <f t="shared" ref="S477" si="4490">AVERAGE(I477,M476)</f>
        <v>0.28749999999999998</v>
      </c>
      <c r="T477" s="32">
        <f t="shared" ref="T477" si="4491">AVERAGE(J477,N476)</f>
        <v>0.126</v>
      </c>
      <c r="U477" s="32">
        <f t="shared" ref="U477" si="4492">AVERAGE(K477,O476)</f>
        <v>0.24199999999999999</v>
      </c>
      <c r="V477" s="21">
        <f>Q477*Q476/'Advanced - Road'!$S$33</f>
        <v>99.35383104102344</v>
      </c>
      <c r="W477" s="21">
        <f t="shared" ref="W477" si="4493">W476</f>
        <v>99.357198503479367</v>
      </c>
      <c r="X477" s="21">
        <f t="shared" si="3860"/>
        <v>0</v>
      </c>
      <c r="Y477" s="23">
        <f>ROUND(Regression!$B$17+Regression!$B$18*Games!R477+Regression!$B$19*Games!T477+Regression!$B$20*Games!U477+Regression!$B$21*Games!S477+Regression!$B$22*Games!W477,0)</f>
        <v>114</v>
      </c>
      <c r="Z477" s="23">
        <f t="shared" ref="Z477" si="4494">-Z476</f>
        <v>-7</v>
      </c>
      <c r="AA477" s="23">
        <f t="shared" ref="AA477" si="4495">AA476</f>
        <v>221</v>
      </c>
      <c r="AB477" s="22"/>
      <c r="AC477" s="22"/>
      <c r="AD477" s="22">
        <f t="shared" si="3865"/>
        <v>114</v>
      </c>
    </row>
    <row r="478" spans="1:30" x14ac:dyDescent="0.3">
      <c r="A478" t="s">
        <v>133</v>
      </c>
      <c r="B478" s="5" t="s">
        <v>62</v>
      </c>
      <c r="C478" t="str">
        <f>VLOOKUP(B478,'Team Lookup'!A:B,2,FALSE)</f>
        <v>Denver Nuggets</v>
      </c>
      <c r="D478" s="6"/>
      <c r="E478" s="6"/>
      <c r="F478" s="7" t="str">
        <f>B479</f>
        <v>UTA</v>
      </c>
      <c r="G478" t="str">
        <f t="shared" ref="G478" si="4496">C479</f>
        <v>Utah Jazz</v>
      </c>
      <c r="H478" s="31">
        <f>VLOOKUP($C478,'Four Factors - Road'!$B:$O,7,FALSE)/100</f>
        <v>0.502</v>
      </c>
      <c r="I478" s="31">
        <f>VLOOKUP($C478,'Four Factors - Road'!$B:$O,8,FALSE)</f>
        <v>0.27900000000000003</v>
      </c>
      <c r="J478" s="31">
        <f>VLOOKUP($C478,'Four Factors - Road'!$B:$O,9,FALSE)/100</f>
        <v>0.158</v>
      </c>
      <c r="K478" s="31">
        <f>VLOOKUP($C478,'Four Factors - Road'!$B:$O,10,FALSE)/100</f>
        <v>0.29399999999999998</v>
      </c>
      <c r="L478" s="31">
        <f>VLOOKUP($C478,'Four Factors - Road'!$B:$O,11,FALSE)/100</f>
        <v>0.53700000000000003</v>
      </c>
      <c r="M478" s="31">
        <f>VLOOKUP($C478,'Four Factors - Road'!$B:$O,12,FALSE)</f>
        <v>0.26</v>
      </c>
      <c r="N478" s="31">
        <f>VLOOKUP($C478,'Four Factors - Road'!$B:$O,13,FALSE)/100</f>
        <v>0.124</v>
      </c>
      <c r="O478" s="31">
        <f>VLOOKUP($C478,'Four Factors - Road'!$B:$O,14,FALSE)/100</f>
        <v>0.21299999999999999</v>
      </c>
      <c r="P478" s="17">
        <f>VLOOKUP($C478,'Advanced - Road'!B:T,18,FALSE)</f>
        <v>101.19</v>
      </c>
      <c r="Q478" s="17">
        <f>(P478+'Advanced - Road'!$S$33)/2</f>
        <v>100.02526345933563</v>
      </c>
      <c r="R478" s="31">
        <f t="shared" ref="R478" si="4497">AVERAGE(H478,L479)</f>
        <v>0.49399999999999999</v>
      </c>
      <c r="S478" s="31">
        <f t="shared" ref="S478" si="4498">AVERAGE(I478,M479)</f>
        <v>0.2555</v>
      </c>
      <c r="T478" s="31">
        <f t="shared" ref="T478" si="4499">AVERAGE(J478,N479)</f>
        <v>0.14650000000000002</v>
      </c>
      <c r="U478" s="31">
        <f t="shared" ref="U478" si="4500">AVERAGE(K478,O479)</f>
        <v>0.25</v>
      </c>
      <c r="V478" s="17">
        <f>Q478*Q479/'Advanced - Home'!$S$33</f>
        <v>97.372280323649761</v>
      </c>
      <c r="W478" s="17">
        <f t="shared" ref="W478" si="4501">AVERAGE(V478:V479)</f>
        <v>97.368980246853184</v>
      </c>
      <c r="X478" s="17">
        <f t="shared" ref="X478:X541" si="4502">E478/2-D478/2</f>
        <v>0</v>
      </c>
      <c r="Y478" s="19">
        <f>ROUND(Regression!$B$17+Regression!$B$18*Games!R478+Regression!$B$19*Games!T478+Regression!$B$20*Games!U478+Regression!$B$21*Games!S478+Regression!$B$22*Games!W478,0)</f>
        <v>103</v>
      </c>
      <c r="Z478" s="19">
        <f t="shared" ref="Z478" si="4503">Y479-Y478</f>
        <v>6</v>
      </c>
      <c r="AA478" s="19">
        <f t="shared" ref="AA478" si="4504">Y478+Y479</f>
        <v>212</v>
      </c>
      <c r="AB478" s="4">
        <f t="shared" ref="AB478" si="4505">D478-Z478</f>
        <v>-6</v>
      </c>
      <c r="AC478" s="4">
        <f t="shared" ref="AC478" si="4506">AA478-E478</f>
        <v>212</v>
      </c>
      <c r="AD478" s="4">
        <f t="shared" ref="AD478:AD541" si="4507">Y478-X478</f>
        <v>103</v>
      </c>
    </row>
    <row r="479" spans="1:30" x14ac:dyDescent="0.3">
      <c r="A479" t="s">
        <v>134</v>
      </c>
      <c r="B479" s="8" t="s">
        <v>81</v>
      </c>
      <c r="C479" t="str">
        <f>VLOOKUP(B479,'Team Lookup'!A:B,2,FALSE)</f>
        <v>Utah Jazz</v>
      </c>
      <c r="D479" s="9">
        <f t="shared" ref="D479" si="4508">D478*-1</f>
        <v>0</v>
      </c>
      <c r="E479" s="9">
        <f t="shared" ref="E479" si="4509">E478</f>
        <v>0</v>
      </c>
      <c r="F479" t="str">
        <f>B478</f>
        <v>DEN</v>
      </c>
      <c r="G479" t="str">
        <f t="shared" ref="G479" si="4510">C478</f>
        <v>Denver Nuggets</v>
      </c>
      <c r="H479" s="31">
        <f>VLOOKUP($C479,'Four Factors - Home'!$B:$O,7,FALSE)/100</f>
        <v>0.52800000000000002</v>
      </c>
      <c r="I479" s="31">
        <f>VLOOKUP($C479,'Four Factors - Home'!$B:$O,8,FALSE)</f>
        <v>0.314</v>
      </c>
      <c r="J479" s="31">
        <f>VLOOKUP($C479,'Four Factors - Home'!$B:$O,9,FALSE)/100</f>
        <v>0.14499999999999999</v>
      </c>
      <c r="K479" s="31">
        <f>VLOOKUP($C479,'Four Factors - Home'!$B:$O,10,FALSE)/100</f>
        <v>0.214</v>
      </c>
      <c r="L479" s="31">
        <f>VLOOKUP($C479,'Four Factors - Home'!$B:$O,11,FALSE)/100</f>
        <v>0.48599999999999999</v>
      </c>
      <c r="M479" s="31">
        <f>VLOOKUP($C479,'Four Factors - Home'!$B:$O,12,FALSE)</f>
        <v>0.23200000000000001</v>
      </c>
      <c r="N479" s="31">
        <f>VLOOKUP($C479,'Four Factors - Home'!$B:$O,13,FALSE)/100</f>
        <v>0.13500000000000001</v>
      </c>
      <c r="O479" s="31">
        <f>VLOOKUP($C479,'Four Factors - Home'!$B:$O,14,FALSE)/100</f>
        <v>0.20600000000000002</v>
      </c>
      <c r="P479" s="17">
        <f>VLOOKUP($C479,'Advanced - Home'!B:T,18,FALSE)</f>
        <v>93.61</v>
      </c>
      <c r="Q479" s="17">
        <f>(P479+'Advanced - Home'!$S$33)/2</f>
        <v>96.231912943871706</v>
      </c>
      <c r="R479" s="31">
        <f t="shared" ref="R479" si="4511">AVERAGE(H479,L478)</f>
        <v>0.53249999999999997</v>
      </c>
      <c r="S479" s="31">
        <f t="shared" ref="S479" si="4512">AVERAGE(I479,M478)</f>
        <v>0.28700000000000003</v>
      </c>
      <c r="T479" s="31">
        <f t="shared" ref="T479" si="4513">AVERAGE(J479,N478)</f>
        <v>0.13450000000000001</v>
      </c>
      <c r="U479" s="31">
        <f t="shared" ref="U479" si="4514">AVERAGE(K479,O478)</f>
        <v>0.2135</v>
      </c>
      <c r="V479" s="17">
        <f>Q479*Q478/'Advanced - Road'!$S$33</f>
        <v>97.365680170056606</v>
      </c>
      <c r="W479" s="17">
        <f t="shared" ref="W479" si="4515">W478</f>
        <v>97.368980246853184</v>
      </c>
      <c r="X479" s="17">
        <f t="shared" si="4502"/>
        <v>0</v>
      </c>
      <c r="Y479" s="19">
        <f>ROUND(Regression!$B$17+Regression!$B$18*Games!R479+Regression!$B$19*Games!T479+Regression!$B$20*Games!U479+Regression!$B$21*Games!S479+Regression!$B$22*Games!W479,0)</f>
        <v>109</v>
      </c>
      <c r="Z479" s="19">
        <f t="shared" ref="Z479" si="4516">-Z478</f>
        <v>-6</v>
      </c>
      <c r="AA479" s="19">
        <f t="shared" ref="AA479" si="4517">AA478</f>
        <v>212</v>
      </c>
      <c r="AB479" s="4"/>
      <c r="AC479" s="4"/>
      <c r="AD479" s="4">
        <f t="shared" si="4507"/>
        <v>109</v>
      </c>
    </row>
    <row r="480" spans="1:30" x14ac:dyDescent="0.3">
      <c r="A480" s="11" t="s">
        <v>133</v>
      </c>
      <c r="B480" s="10" t="s">
        <v>62</v>
      </c>
      <c r="C480" s="11" t="str">
        <f>VLOOKUP(B480,'Team Lookup'!A:B,2,FALSE)</f>
        <v>Denver Nuggets</v>
      </c>
      <c r="D480" s="12"/>
      <c r="E480" s="12"/>
      <c r="F480" s="13" t="str">
        <f>B481</f>
        <v>WAS</v>
      </c>
      <c r="G480" s="11" t="str">
        <f t="shared" ref="G480" si="4518">C481</f>
        <v>Washington Wizards</v>
      </c>
      <c r="H480" s="32">
        <f>VLOOKUP($C480,'Four Factors - Road'!$B:$O,7,FALSE)/100</f>
        <v>0.502</v>
      </c>
      <c r="I480" s="32">
        <f>VLOOKUP($C480,'Four Factors - Road'!$B:$O,8,FALSE)</f>
        <v>0.27900000000000003</v>
      </c>
      <c r="J480" s="32">
        <f>VLOOKUP($C480,'Four Factors - Road'!$B:$O,9,FALSE)/100</f>
        <v>0.158</v>
      </c>
      <c r="K480" s="32">
        <f>VLOOKUP($C480,'Four Factors - Road'!$B:$O,10,FALSE)/100</f>
        <v>0.29399999999999998</v>
      </c>
      <c r="L480" s="32">
        <f>VLOOKUP($C480,'Four Factors - Road'!$B:$O,11,FALSE)/100</f>
        <v>0.53700000000000003</v>
      </c>
      <c r="M480" s="32">
        <f>VLOOKUP($C480,'Four Factors - Road'!$B:$O,12,FALSE)</f>
        <v>0.26</v>
      </c>
      <c r="N480" s="32">
        <f>VLOOKUP($C480,'Four Factors - Road'!$B:$O,13,FALSE)/100</f>
        <v>0.124</v>
      </c>
      <c r="O480" s="32">
        <f>VLOOKUP($C480,'Four Factors - Road'!$B:$O,14,FALSE)/100</f>
        <v>0.21299999999999999</v>
      </c>
      <c r="P480" s="21">
        <f>VLOOKUP($C480,'Advanced - Road'!B:T,18,FALSE)</f>
        <v>101.19</v>
      </c>
      <c r="Q480" s="21">
        <f>(P480+'Advanced - Road'!$S$33)/2</f>
        <v>100.02526345933563</v>
      </c>
      <c r="R480" s="32">
        <f t="shared" ref="R480" si="4519">AVERAGE(H480,L481)</f>
        <v>0.50649999999999995</v>
      </c>
      <c r="S480" s="32">
        <f t="shared" ref="S480" si="4520">AVERAGE(I480,M481)</f>
        <v>0.28349999999999997</v>
      </c>
      <c r="T480" s="32">
        <f t="shared" ref="T480" si="4521">AVERAGE(J480,N481)</f>
        <v>0.1585</v>
      </c>
      <c r="U480" s="32">
        <f t="shared" ref="U480" si="4522">AVERAGE(K480,O481)</f>
        <v>0.27249999999999996</v>
      </c>
      <c r="V480" s="21">
        <f>Q480*Q481/'Advanced - Home'!$S$33</f>
        <v>100.17510537664262</v>
      </c>
      <c r="W480" s="21">
        <f t="shared" ref="W480" si="4523">AVERAGE(V480:V481)</f>
        <v>100.17171030835677</v>
      </c>
      <c r="X480" s="21">
        <f t="shared" si="4502"/>
        <v>0</v>
      </c>
      <c r="Y480" s="23">
        <f>ROUND(Regression!$B$17+Regression!$B$18*Games!R480+Regression!$B$19*Games!T480+Regression!$B$20*Games!U480+Regression!$B$21*Games!S480+Regression!$B$22*Games!W480,0)</f>
        <v>108</v>
      </c>
      <c r="Z480" s="23">
        <f t="shared" ref="Z480" si="4524">Y481-Y480</f>
        <v>5</v>
      </c>
      <c r="AA480" s="23">
        <f t="shared" ref="AA480" si="4525">Y480+Y481</f>
        <v>221</v>
      </c>
      <c r="AB480" s="22">
        <f t="shared" ref="AB480" si="4526">D480-Z480</f>
        <v>-5</v>
      </c>
      <c r="AC480" s="22">
        <f t="shared" ref="AC480" si="4527">AA480-E480</f>
        <v>221</v>
      </c>
      <c r="AD480" s="22">
        <f t="shared" si="4507"/>
        <v>108</v>
      </c>
    </row>
    <row r="481" spans="1:30" x14ac:dyDescent="0.3">
      <c r="A481" s="11" t="s">
        <v>134</v>
      </c>
      <c r="B481" s="14" t="s">
        <v>82</v>
      </c>
      <c r="C481" s="11" t="str">
        <f>VLOOKUP(B481,'Team Lookup'!A:B,2,FALSE)</f>
        <v>Washington Wizards</v>
      </c>
      <c r="D481" s="15">
        <f t="shared" ref="D481" si="4528">D480*-1</f>
        <v>0</v>
      </c>
      <c r="E481" s="15">
        <f t="shared" ref="E481" si="4529">E480</f>
        <v>0</v>
      </c>
      <c r="F481" s="11" t="str">
        <f>B480</f>
        <v>DEN</v>
      </c>
      <c r="G481" s="11" t="str">
        <f t="shared" ref="G481" si="4530">C480</f>
        <v>Denver Nuggets</v>
      </c>
      <c r="H481" s="32">
        <f>VLOOKUP($C481,'Four Factors - Home'!$B:$O,7,FALSE)/100</f>
        <v>0.54700000000000004</v>
      </c>
      <c r="I481" s="32">
        <f>VLOOKUP($C481,'Four Factors - Home'!$B:$O,8,FALSE)</f>
        <v>0.26400000000000001</v>
      </c>
      <c r="J481" s="32">
        <f>VLOOKUP($C481,'Four Factors - Home'!$B:$O,9,FALSE)/100</f>
        <v>0.14899999999999999</v>
      </c>
      <c r="K481" s="32">
        <f>VLOOKUP($C481,'Four Factors - Home'!$B:$O,10,FALSE)/100</f>
        <v>0.252</v>
      </c>
      <c r="L481" s="32">
        <f>VLOOKUP($C481,'Four Factors - Home'!$B:$O,11,FALSE)/100</f>
        <v>0.51100000000000001</v>
      </c>
      <c r="M481" s="32">
        <f>VLOOKUP($C481,'Four Factors - Home'!$B:$O,12,FALSE)</f>
        <v>0.28799999999999998</v>
      </c>
      <c r="N481" s="32">
        <f>VLOOKUP($C481,'Four Factors - Home'!$B:$O,13,FALSE)/100</f>
        <v>0.159</v>
      </c>
      <c r="O481" s="32">
        <f>VLOOKUP($C481,'Four Factors - Home'!$B:$O,14,FALSE)/100</f>
        <v>0.251</v>
      </c>
      <c r="P481" s="21">
        <f>VLOOKUP($C481,'Advanced - Home'!B:T,18,FALSE)</f>
        <v>99.15</v>
      </c>
      <c r="Q481" s="21">
        <f>(P481+'Advanced - Home'!$S$33)/2</f>
        <v>99.001912943871702</v>
      </c>
      <c r="R481" s="32">
        <f t="shared" ref="R481" si="4531">AVERAGE(H481,L480)</f>
        <v>0.54200000000000004</v>
      </c>
      <c r="S481" s="32">
        <f t="shared" ref="S481" si="4532">AVERAGE(I481,M480)</f>
        <v>0.26200000000000001</v>
      </c>
      <c r="T481" s="32">
        <f t="shared" ref="T481" si="4533">AVERAGE(J481,N480)</f>
        <v>0.13650000000000001</v>
      </c>
      <c r="U481" s="32">
        <f t="shared" ref="U481" si="4534">AVERAGE(K481,O480)</f>
        <v>0.23249999999999998</v>
      </c>
      <c r="V481" s="21">
        <f>Q481*Q480/'Advanced - Road'!$S$33</f>
        <v>100.16831524007091</v>
      </c>
      <c r="W481" s="21">
        <f t="shared" ref="W481" si="4535">W480</f>
        <v>100.17171030835677</v>
      </c>
      <c r="X481" s="21">
        <f t="shared" si="4502"/>
        <v>0</v>
      </c>
      <c r="Y481" s="23">
        <f>ROUND(Regression!$B$17+Regression!$B$18*Games!R481+Regression!$B$19*Games!T481+Regression!$B$20*Games!U481+Regression!$B$21*Games!S481+Regression!$B$22*Games!W481,0)</f>
        <v>113</v>
      </c>
      <c r="Z481" s="23">
        <f t="shared" ref="Z481" si="4536">-Z480</f>
        <v>-5</v>
      </c>
      <c r="AA481" s="23">
        <f t="shared" ref="AA481" si="4537">AA480</f>
        <v>221</v>
      </c>
      <c r="AB481" s="22"/>
      <c r="AC481" s="22"/>
      <c r="AD481" s="22">
        <f t="shared" si="4507"/>
        <v>113</v>
      </c>
    </row>
    <row r="482" spans="1:30" x14ac:dyDescent="0.3">
      <c r="A482" t="s">
        <v>133</v>
      </c>
      <c r="B482" s="5" t="s">
        <v>63</v>
      </c>
      <c r="C482" t="str">
        <f>VLOOKUP(B482,'Team Lookup'!A:B,2,FALSE)</f>
        <v>Detroit Pistons</v>
      </c>
      <c r="D482" s="6"/>
      <c r="E482" s="6"/>
      <c r="F482" s="7" t="str">
        <f>B483</f>
        <v>ATL</v>
      </c>
      <c r="G482" t="str">
        <f t="shared" ref="G482" si="4538">C483</f>
        <v>Atlanta Hawks</v>
      </c>
      <c r="H482" s="31">
        <f>VLOOKUP($C482,'Four Factors - Road'!$B:$O,7,FALSE)/100</f>
        <v>0.49200000000000005</v>
      </c>
      <c r="I482" s="31">
        <f>VLOOKUP($C482,'Four Factors - Road'!$B:$O,8,FALSE)</f>
        <v>0.22</v>
      </c>
      <c r="J482" s="31">
        <f>VLOOKUP($C482,'Four Factors - Road'!$B:$O,9,FALSE)/100</f>
        <v>0.126</v>
      </c>
      <c r="K482" s="31">
        <f>VLOOKUP($C482,'Four Factors - Road'!$B:$O,10,FALSE)/100</f>
        <v>0.22</v>
      </c>
      <c r="L482" s="31">
        <f>VLOOKUP($C482,'Four Factors - Road'!$B:$O,11,FALSE)/100</f>
        <v>0.53299999999999992</v>
      </c>
      <c r="M482" s="31">
        <f>VLOOKUP($C482,'Four Factors - Road'!$B:$O,12,FALSE)</f>
        <v>0.252</v>
      </c>
      <c r="N482" s="31">
        <f>VLOOKUP($C482,'Four Factors - Road'!$B:$O,13,FALSE)/100</f>
        <v>0.126</v>
      </c>
      <c r="O482" s="31">
        <f>VLOOKUP($C482,'Four Factors - Road'!$B:$O,14,FALSE)/100</f>
        <v>0.193</v>
      </c>
      <c r="P482" s="17">
        <f>VLOOKUP($C482,'Advanced - Road'!B:T,18,FALSE)</f>
        <v>95.76</v>
      </c>
      <c r="Q482" s="17">
        <f>(P482+'Advanced - Road'!$S$33)/2</f>
        <v>97.31026345933563</v>
      </c>
      <c r="R482" s="31">
        <f t="shared" ref="R482" si="4539">AVERAGE(H482,L483)</f>
        <v>0.505</v>
      </c>
      <c r="S482" s="31">
        <f t="shared" ref="S482" si="4540">AVERAGE(I482,M483)</f>
        <v>0.219</v>
      </c>
      <c r="T482" s="31">
        <f t="shared" ref="T482" si="4541">AVERAGE(J482,N483)</f>
        <v>0.14150000000000001</v>
      </c>
      <c r="U482" s="31">
        <f t="shared" ref="U482" si="4542">AVERAGE(K482,O483)</f>
        <v>0.23349999999999999</v>
      </c>
      <c r="V482" s="17">
        <f>Q482*Q483/'Advanced - Home'!$S$33</f>
        <v>97.318224239359949</v>
      </c>
      <c r="W482" s="17">
        <f t="shared" ref="W482" si="4543">AVERAGE(V482:V483)</f>
        <v>97.314925994596365</v>
      </c>
      <c r="X482" s="17">
        <f t="shared" si="4502"/>
        <v>0</v>
      </c>
      <c r="Y482" s="19">
        <f>ROUND(Regression!$B$17+Regression!$B$18*Games!R482+Regression!$B$19*Games!T482+Regression!$B$20*Games!U482+Regression!$B$21*Games!S482+Regression!$B$22*Games!W482,0)</f>
        <v>103</v>
      </c>
      <c r="Z482" s="19">
        <f t="shared" ref="Z482" si="4544">Y483-Y482</f>
        <v>4</v>
      </c>
      <c r="AA482" s="19">
        <f t="shared" ref="AA482" si="4545">Y482+Y483</f>
        <v>210</v>
      </c>
      <c r="AB482" s="4">
        <f t="shared" ref="AB482" si="4546">D482-Z482</f>
        <v>-4</v>
      </c>
      <c r="AC482" s="4">
        <f t="shared" ref="AC482" si="4547">AA482-E482</f>
        <v>210</v>
      </c>
      <c r="AD482" s="4">
        <f t="shared" si="4507"/>
        <v>103</v>
      </c>
    </row>
    <row r="483" spans="1:30" x14ac:dyDescent="0.3">
      <c r="A483" t="s">
        <v>134</v>
      </c>
      <c r="B483" s="8" t="s">
        <v>56</v>
      </c>
      <c r="C483" t="str">
        <f>VLOOKUP(B483,'Team Lookup'!A:B,2,FALSE)</f>
        <v>Atlanta Hawks</v>
      </c>
      <c r="D483" s="9">
        <f t="shared" ref="D483" si="4548">D482*-1</f>
        <v>0</v>
      </c>
      <c r="E483" s="9">
        <f t="shared" ref="E483" si="4549">E482</f>
        <v>0</v>
      </c>
      <c r="F483" t="str">
        <f>B482</f>
        <v>DET</v>
      </c>
      <c r="G483" t="str">
        <f t="shared" ref="G483" si="4550">C482</f>
        <v>Detroit Pistons</v>
      </c>
      <c r="H483" s="31">
        <f>VLOOKUP($C483,'Four Factors - Home'!$B:$O,7,FALSE)/100</f>
        <v>0.51100000000000001</v>
      </c>
      <c r="I483" s="31">
        <f>VLOOKUP($C483,'Four Factors - Home'!$B:$O,8,FALSE)</f>
        <v>0.28199999999999997</v>
      </c>
      <c r="J483" s="31">
        <f>VLOOKUP($C483,'Four Factors - Home'!$B:$O,9,FALSE)/100</f>
        <v>0.14800000000000002</v>
      </c>
      <c r="K483" s="31">
        <f>VLOOKUP($C483,'Four Factors - Home'!$B:$O,10,FALSE)/100</f>
        <v>0.249</v>
      </c>
      <c r="L483" s="31">
        <f>VLOOKUP($C483,'Four Factors - Home'!$B:$O,11,FALSE)/100</f>
        <v>0.51800000000000002</v>
      </c>
      <c r="M483" s="31">
        <f>VLOOKUP($C483,'Four Factors - Home'!$B:$O,12,FALSE)</f>
        <v>0.218</v>
      </c>
      <c r="N483" s="31">
        <f>VLOOKUP($C483,'Four Factors - Home'!$B:$O,13,FALSE)/100</f>
        <v>0.157</v>
      </c>
      <c r="O483" s="31">
        <f>VLOOKUP($C483,'Four Factors - Home'!$B:$O,14,FALSE)/100</f>
        <v>0.247</v>
      </c>
      <c r="P483" s="17">
        <f>VLOOKUP($C483,'Advanced - Home'!B:T,18,FALSE)</f>
        <v>98.87</v>
      </c>
      <c r="Q483" s="17">
        <f>(P483+'Advanced - Home'!$S$33)/2</f>
        <v>98.861912943871715</v>
      </c>
      <c r="R483" s="31">
        <f t="shared" ref="R483" si="4551">AVERAGE(H483,L482)</f>
        <v>0.52200000000000002</v>
      </c>
      <c r="S483" s="31">
        <f t="shared" ref="S483" si="4552">AVERAGE(I483,M482)</f>
        <v>0.26700000000000002</v>
      </c>
      <c r="T483" s="31">
        <f t="shared" ref="T483" si="4553">AVERAGE(J483,N482)</f>
        <v>0.13700000000000001</v>
      </c>
      <c r="U483" s="31">
        <f t="shared" ref="U483" si="4554">AVERAGE(K483,O482)</f>
        <v>0.221</v>
      </c>
      <c r="V483" s="17">
        <f>Q483*Q482/'Advanced - Road'!$S$33</f>
        <v>97.311627749832766</v>
      </c>
      <c r="W483" s="17">
        <f t="shared" ref="W483" si="4555">W482</f>
        <v>97.314925994596365</v>
      </c>
      <c r="X483" s="17">
        <f t="shared" si="4502"/>
        <v>0</v>
      </c>
      <c r="Y483" s="19">
        <f>ROUND(Regression!$B$17+Regression!$B$18*Games!R483+Regression!$B$19*Games!T483+Regression!$B$20*Games!U483+Regression!$B$21*Games!S483+Regression!$B$22*Games!W483,0)</f>
        <v>107</v>
      </c>
      <c r="Z483" s="19">
        <f t="shared" ref="Z483" si="4556">-Z482</f>
        <v>-4</v>
      </c>
      <c r="AA483" s="19">
        <f t="shared" ref="AA483" si="4557">AA482</f>
        <v>210</v>
      </c>
      <c r="AB483" s="4"/>
      <c r="AC483" s="4"/>
      <c r="AD483" s="4">
        <f t="shared" si="4507"/>
        <v>107</v>
      </c>
    </row>
    <row r="484" spans="1:30" x14ac:dyDescent="0.3">
      <c r="A484" s="11" t="s">
        <v>133</v>
      </c>
      <c r="B484" s="10" t="s">
        <v>63</v>
      </c>
      <c r="C484" s="11" t="str">
        <f>VLOOKUP(B484,'Team Lookup'!A:B,2,FALSE)</f>
        <v>Detroit Pistons</v>
      </c>
      <c r="D484" s="12"/>
      <c r="E484" s="12"/>
      <c r="F484" s="13" t="str">
        <f>B485</f>
        <v>BRK</v>
      </c>
      <c r="G484" s="11" t="str">
        <f t="shared" ref="G484" si="4558">C485</f>
        <v>Brooklyn Nets</v>
      </c>
      <c r="H484" s="32">
        <f>VLOOKUP($C484,'Four Factors - Road'!$B:$O,7,FALSE)/100</f>
        <v>0.49200000000000005</v>
      </c>
      <c r="I484" s="32">
        <f>VLOOKUP($C484,'Four Factors - Road'!$B:$O,8,FALSE)</f>
        <v>0.22</v>
      </c>
      <c r="J484" s="32">
        <f>VLOOKUP($C484,'Four Factors - Road'!$B:$O,9,FALSE)/100</f>
        <v>0.126</v>
      </c>
      <c r="K484" s="32">
        <f>VLOOKUP($C484,'Four Factors - Road'!$B:$O,10,FALSE)/100</f>
        <v>0.22</v>
      </c>
      <c r="L484" s="32">
        <f>VLOOKUP($C484,'Four Factors - Road'!$B:$O,11,FALSE)/100</f>
        <v>0.53299999999999992</v>
      </c>
      <c r="M484" s="32">
        <f>VLOOKUP($C484,'Four Factors - Road'!$B:$O,12,FALSE)</f>
        <v>0.252</v>
      </c>
      <c r="N484" s="32">
        <f>VLOOKUP($C484,'Four Factors - Road'!$B:$O,13,FALSE)/100</f>
        <v>0.126</v>
      </c>
      <c r="O484" s="32">
        <f>VLOOKUP($C484,'Four Factors - Road'!$B:$O,14,FALSE)/100</f>
        <v>0.193</v>
      </c>
      <c r="P484" s="21">
        <f>VLOOKUP($C484,'Advanced - Road'!B:T,18,FALSE)</f>
        <v>95.76</v>
      </c>
      <c r="Q484" s="21">
        <f>(P484+'Advanced - Road'!$S$33)/2</f>
        <v>97.31026345933563</v>
      </c>
      <c r="R484" s="32">
        <f t="shared" ref="R484" si="4559">AVERAGE(H484,L485)</f>
        <v>0.5</v>
      </c>
      <c r="S484" s="32">
        <f t="shared" ref="S484" si="4560">AVERAGE(I484,M485)</f>
        <v>0.24399999999999999</v>
      </c>
      <c r="T484" s="32">
        <f t="shared" ref="T484" si="4561">AVERAGE(J484,N485)</f>
        <v>0.1275</v>
      </c>
      <c r="U484" s="32">
        <f t="shared" ref="U484" si="4562">AVERAGE(K484,O485)</f>
        <v>0.23399999999999999</v>
      </c>
      <c r="V484" s="21">
        <f>Q484*Q485/'Advanced - Home'!$S$33</f>
        <v>99.424809006645091</v>
      </c>
      <c r="W484" s="21">
        <f t="shared" ref="W484" si="4563">AVERAGE(V484:V485)</f>
        <v>99.421439366906583</v>
      </c>
      <c r="X484" s="21">
        <f t="shared" si="4502"/>
        <v>0</v>
      </c>
      <c r="Y484" s="23">
        <f>ROUND(Regression!$B$17+Regression!$B$18*Games!R484+Regression!$B$19*Games!T484+Regression!$B$20*Games!U484+Regression!$B$21*Games!S484+Regression!$B$22*Games!W484,0)</f>
        <v>107</v>
      </c>
      <c r="Z484" s="23">
        <f t="shared" ref="Z484" si="4564">Y485-Y484</f>
        <v>-1</v>
      </c>
      <c r="AA484" s="23">
        <f t="shared" ref="AA484" si="4565">Y484+Y485</f>
        <v>213</v>
      </c>
      <c r="AB484" s="22">
        <f t="shared" ref="AB484" si="4566">D484-Z484</f>
        <v>1</v>
      </c>
      <c r="AC484" s="22">
        <f t="shared" ref="AC484" si="4567">AA484-E484</f>
        <v>213</v>
      </c>
      <c r="AD484" s="22">
        <f t="shared" si="4507"/>
        <v>107</v>
      </c>
    </row>
    <row r="485" spans="1:30" x14ac:dyDescent="0.3">
      <c r="A485" s="11" t="s">
        <v>134</v>
      </c>
      <c r="B485" s="14" t="s">
        <v>57</v>
      </c>
      <c r="C485" s="11" t="str">
        <f>VLOOKUP(B485,'Team Lookup'!A:B,2,FALSE)</f>
        <v>Brooklyn Nets</v>
      </c>
      <c r="D485" s="15">
        <f t="shared" ref="D485" si="4568">D484*-1</f>
        <v>0</v>
      </c>
      <c r="E485" s="15">
        <f t="shared" ref="E485" si="4569">E484</f>
        <v>0</v>
      </c>
      <c r="F485" s="11" t="str">
        <f>B484</f>
        <v>DET</v>
      </c>
      <c r="G485" s="11" t="str">
        <f t="shared" ref="G485" si="4570">C484</f>
        <v>Detroit Pistons</v>
      </c>
      <c r="H485" s="32">
        <f>VLOOKUP($C485,'Four Factors - Home'!$B:$O,7,FALSE)/100</f>
        <v>0.49700000000000005</v>
      </c>
      <c r="I485" s="32">
        <f>VLOOKUP($C485,'Four Factors - Home'!$B:$O,8,FALSE)</f>
        <v>0.27</v>
      </c>
      <c r="J485" s="32">
        <f>VLOOKUP($C485,'Four Factors - Home'!$B:$O,9,FALSE)/100</f>
        <v>0.16699999999999998</v>
      </c>
      <c r="K485" s="32">
        <f>VLOOKUP($C485,'Four Factors - Home'!$B:$O,10,FALSE)/100</f>
        <v>0.20600000000000002</v>
      </c>
      <c r="L485" s="32">
        <f>VLOOKUP($C485,'Four Factors - Home'!$B:$O,11,FALSE)/100</f>
        <v>0.50800000000000001</v>
      </c>
      <c r="M485" s="32">
        <f>VLOOKUP($C485,'Four Factors - Home'!$B:$O,12,FALSE)</f>
        <v>0.26800000000000002</v>
      </c>
      <c r="N485" s="32">
        <f>VLOOKUP($C485,'Four Factors - Home'!$B:$O,13,FALSE)/100</f>
        <v>0.129</v>
      </c>
      <c r="O485" s="32">
        <f>VLOOKUP($C485,'Four Factors - Home'!$B:$O,14,FALSE)/100</f>
        <v>0.248</v>
      </c>
      <c r="P485" s="21">
        <f>VLOOKUP($C485,'Advanced - Home'!B:T,18,FALSE)</f>
        <v>103.15</v>
      </c>
      <c r="Q485" s="21">
        <f>(P485+'Advanced - Home'!$S$33)/2</f>
        <v>101.0019129438717</v>
      </c>
      <c r="R485" s="32">
        <f t="shared" ref="R485" si="4571">AVERAGE(H485,L484)</f>
        <v>0.51500000000000001</v>
      </c>
      <c r="S485" s="32">
        <f t="shared" ref="S485" si="4572">AVERAGE(I485,M484)</f>
        <v>0.26100000000000001</v>
      </c>
      <c r="T485" s="32">
        <f t="shared" ref="T485" si="4573">AVERAGE(J485,N484)</f>
        <v>0.14649999999999999</v>
      </c>
      <c r="U485" s="32">
        <f t="shared" ref="U485" si="4574">AVERAGE(K485,O484)</f>
        <v>0.19950000000000001</v>
      </c>
      <c r="V485" s="21">
        <f>Q485*Q484/'Advanced - Road'!$S$33</f>
        <v>99.418069727168088</v>
      </c>
      <c r="W485" s="21">
        <f t="shared" ref="W485" si="4575">W484</f>
        <v>99.421439366906583</v>
      </c>
      <c r="X485" s="21">
        <f t="shared" si="4502"/>
        <v>0</v>
      </c>
      <c r="Y485" s="23">
        <f>ROUND(Regression!$B$17+Regression!$B$18*Games!R485+Regression!$B$19*Games!T485+Regression!$B$20*Games!U485+Regression!$B$21*Games!S485+Regression!$B$22*Games!W485,0)</f>
        <v>106</v>
      </c>
      <c r="Z485" s="23">
        <f t="shared" ref="Z485" si="4576">-Z484</f>
        <v>1</v>
      </c>
      <c r="AA485" s="23">
        <f t="shared" ref="AA485" si="4577">AA484</f>
        <v>213</v>
      </c>
      <c r="AB485" s="22"/>
      <c r="AC485" s="22"/>
      <c r="AD485" s="22">
        <f t="shared" si="4507"/>
        <v>106</v>
      </c>
    </row>
    <row r="486" spans="1:30" x14ac:dyDescent="0.3">
      <c r="A486" t="s">
        <v>133</v>
      </c>
      <c r="B486" s="8" t="s">
        <v>63</v>
      </c>
      <c r="C486" t="str">
        <f>VLOOKUP(B486,'Team Lookup'!A:B,2,FALSE)</f>
        <v>Detroit Pistons</v>
      </c>
      <c r="D486" s="6"/>
      <c r="E486" s="6"/>
      <c r="F486" s="7" t="str">
        <f>B487</f>
        <v>BOS</v>
      </c>
      <c r="G486" t="str">
        <f t="shared" ref="G486" si="4578">C487</f>
        <v>Boston Celtics</v>
      </c>
      <c r="H486" s="31">
        <f>VLOOKUP($C486,'Four Factors - Road'!$B:$O,7,FALSE)/100</f>
        <v>0.49200000000000005</v>
      </c>
      <c r="I486" s="31">
        <f>VLOOKUP($C486,'Four Factors - Road'!$B:$O,8,FALSE)</f>
        <v>0.22</v>
      </c>
      <c r="J486" s="31">
        <f>VLOOKUP($C486,'Four Factors - Road'!$B:$O,9,FALSE)/100</f>
        <v>0.126</v>
      </c>
      <c r="K486" s="31">
        <f>VLOOKUP($C486,'Four Factors - Road'!$B:$O,10,FALSE)/100</f>
        <v>0.22</v>
      </c>
      <c r="L486" s="31">
        <f>VLOOKUP($C486,'Four Factors - Road'!$B:$O,11,FALSE)/100</f>
        <v>0.53299999999999992</v>
      </c>
      <c r="M486" s="31">
        <f>VLOOKUP($C486,'Four Factors - Road'!$B:$O,12,FALSE)</f>
        <v>0.252</v>
      </c>
      <c r="N486" s="31">
        <f>VLOOKUP($C486,'Four Factors - Road'!$B:$O,13,FALSE)/100</f>
        <v>0.126</v>
      </c>
      <c r="O486" s="31">
        <f>VLOOKUP($C486,'Four Factors - Road'!$B:$O,14,FALSE)/100</f>
        <v>0.193</v>
      </c>
      <c r="P486" s="17">
        <f>VLOOKUP($C486,'Advanced - Road'!B:T,18,FALSE)</f>
        <v>95.76</v>
      </c>
      <c r="Q486" s="17">
        <f>(P486+'Advanced - Road'!$S$33)/2</f>
        <v>97.31026345933563</v>
      </c>
      <c r="R486" s="31">
        <f t="shared" ref="R486" si="4579">AVERAGE(H486,L487)</f>
        <v>0.498</v>
      </c>
      <c r="S486" s="31">
        <f t="shared" ref="S486" si="4580">AVERAGE(I486,M487)</f>
        <v>0.24199999999999999</v>
      </c>
      <c r="T486" s="31">
        <f t="shared" ref="T486" si="4581">AVERAGE(J486,N487)</f>
        <v>0.13150000000000001</v>
      </c>
      <c r="U486" s="31">
        <f t="shared" ref="U486" si="4582">AVERAGE(K486,O487)</f>
        <v>0.23649999999999999</v>
      </c>
      <c r="V486" s="17">
        <f>Q486*Q487/'Advanced - Home'!$S$33</f>
        <v>97.741509963627522</v>
      </c>
      <c r="W486" s="17">
        <f t="shared" ref="W486" si="4583">AVERAGE(V486:V487)</f>
        <v>97.738197373144672</v>
      </c>
      <c r="X486" s="17">
        <f t="shared" si="4502"/>
        <v>0</v>
      </c>
      <c r="Y486" s="19">
        <f>ROUND(Regression!$B$17+Regression!$B$18*Games!R486+Regression!$B$19*Games!T486+Regression!$B$20*Games!U486+Regression!$B$21*Games!S486+Regression!$B$22*Games!W486,0)</f>
        <v>105</v>
      </c>
      <c r="Z486" s="19">
        <f t="shared" ref="Z486" si="4584">Y487-Y486</f>
        <v>4</v>
      </c>
      <c r="AA486" s="19">
        <f t="shared" ref="AA486" si="4585">Y486+Y487</f>
        <v>214</v>
      </c>
      <c r="AB486" s="4">
        <f t="shared" ref="AB486" si="4586">D486-Z486</f>
        <v>-4</v>
      </c>
      <c r="AC486" s="4">
        <f t="shared" ref="AC486" si="4587">AA486-E486</f>
        <v>214</v>
      </c>
      <c r="AD486" s="4">
        <f t="shared" si="4507"/>
        <v>105</v>
      </c>
    </row>
    <row r="487" spans="1:30" x14ac:dyDescent="0.3">
      <c r="A487" t="s">
        <v>134</v>
      </c>
      <c r="B487" s="8" t="s">
        <v>58</v>
      </c>
      <c r="C487" t="str">
        <f>VLOOKUP(B487,'Team Lookup'!A:B,2,FALSE)</f>
        <v>Boston Celtics</v>
      </c>
      <c r="D487" s="9">
        <f t="shared" ref="D487" si="4588">D486*-1</f>
        <v>0</v>
      </c>
      <c r="E487" s="9">
        <f t="shared" ref="E487" si="4589">E486</f>
        <v>0</v>
      </c>
      <c r="F487" t="str">
        <f>B486</f>
        <v>DET</v>
      </c>
      <c r="G487" t="str">
        <f t="shared" ref="G487" si="4590">C486</f>
        <v>Detroit Pistons</v>
      </c>
      <c r="H487" s="31">
        <f>VLOOKUP($C487,'Four Factors - Home'!$B:$O,7,FALSE)/100</f>
        <v>0.53100000000000003</v>
      </c>
      <c r="I487" s="31">
        <f>VLOOKUP($C487,'Four Factors - Home'!$B:$O,8,FALSE)</f>
        <v>0.26600000000000001</v>
      </c>
      <c r="J487" s="31">
        <f>VLOOKUP($C487,'Four Factors - Home'!$B:$O,9,FALSE)/100</f>
        <v>0.13800000000000001</v>
      </c>
      <c r="K487" s="31">
        <f>VLOOKUP($C487,'Four Factors - Home'!$B:$O,10,FALSE)/100</f>
        <v>0.22500000000000001</v>
      </c>
      <c r="L487" s="31">
        <f>VLOOKUP($C487,'Four Factors - Home'!$B:$O,11,FALSE)/100</f>
        <v>0.504</v>
      </c>
      <c r="M487" s="31">
        <f>VLOOKUP($C487,'Four Factors - Home'!$B:$O,12,FALSE)</f>
        <v>0.26400000000000001</v>
      </c>
      <c r="N487" s="31">
        <f>VLOOKUP($C487,'Four Factors - Home'!$B:$O,13,FALSE)/100</f>
        <v>0.13699999999999998</v>
      </c>
      <c r="O487" s="31">
        <f>VLOOKUP($C487,'Four Factors - Home'!$B:$O,14,FALSE)/100</f>
        <v>0.253</v>
      </c>
      <c r="P487" s="17">
        <f>VLOOKUP($C487,'Advanced - Home'!B:T,18,FALSE)</f>
        <v>99.73</v>
      </c>
      <c r="Q487" s="17">
        <f>(P487+'Advanced - Home'!$S$33)/2</f>
        <v>99.291912943871708</v>
      </c>
      <c r="R487" s="31">
        <f t="shared" ref="R487" si="4591">AVERAGE(H487,L486)</f>
        <v>0.53200000000000003</v>
      </c>
      <c r="S487" s="31">
        <f t="shared" ref="S487" si="4592">AVERAGE(I487,M486)</f>
        <v>0.25900000000000001</v>
      </c>
      <c r="T487" s="31">
        <f t="shared" ref="T487" si="4593">AVERAGE(J487,N486)</f>
        <v>0.13200000000000001</v>
      </c>
      <c r="U487" s="31">
        <f t="shared" ref="U487" si="4594">AVERAGE(K487,O486)</f>
        <v>0.20900000000000002</v>
      </c>
      <c r="V487" s="17">
        <f>Q487*Q486/'Advanced - Road'!$S$33</f>
        <v>97.734884782661823</v>
      </c>
      <c r="W487" s="17">
        <f t="shared" ref="W487" si="4595">W486</f>
        <v>97.738197373144672</v>
      </c>
      <c r="X487" s="17">
        <f t="shared" si="4502"/>
        <v>0</v>
      </c>
      <c r="Y487" s="19">
        <f>ROUND(Regression!$B$17+Regression!$B$18*Games!R487+Regression!$B$19*Games!T487+Regression!$B$20*Games!U487+Regression!$B$21*Games!S487+Regression!$B$22*Games!W487,0)</f>
        <v>109</v>
      </c>
      <c r="Z487" s="19">
        <f t="shared" ref="Z487" si="4596">-Z486</f>
        <v>-4</v>
      </c>
      <c r="AA487" s="19">
        <f t="shared" ref="AA487" si="4597">AA486</f>
        <v>214</v>
      </c>
      <c r="AB487" s="4"/>
      <c r="AC487" s="4"/>
      <c r="AD487" s="4">
        <f t="shared" si="4507"/>
        <v>109</v>
      </c>
    </row>
    <row r="488" spans="1:30" x14ac:dyDescent="0.3">
      <c r="A488" s="11" t="s">
        <v>133</v>
      </c>
      <c r="B488" s="14" t="s">
        <v>63</v>
      </c>
      <c r="C488" s="11" t="str">
        <f>VLOOKUP(B488,'Team Lookup'!A:B,2,FALSE)</f>
        <v>Detroit Pistons</v>
      </c>
      <c r="D488" s="12"/>
      <c r="E488" s="12"/>
      <c r="F488" s="13" t="str">
        <f>B489</f>
        <v>CHO</v>
      </c>
      <c r="G488" s="11" t="str">
        <f t="shared" ref="G488" si="4598">C489</f>
        <v>Charlotte Hornets</v>
      </c>
      <c r="H488" s="32">
        <f>VLOOKUP($C488,'Four Factors - Road'!$B:$O,7,FALSE)/100</f>
        <v>0.49200000000000005</v>
      </c>
      <c r="I488" s="32">
        <f>VLOOKUP($C488,'Four Factors - Road'!$B:$O,8,FALSE)</f>
        <v>0.22</v>
      </c>
      <c r="J488" s="32">
        <f>VLOOKUP($C488,'Four Factors - Road'!$B:$O,9,FALSE)/100</f>
        <v>0.126</v>
      </c>
      <c r="K488" s="32">
        <f>VLOOKUP($C488,'Four Factors - Road'!$B:$O,10,FALSE)/100</f>
        <v>0.22</v>
      </c>
      <c r="L488" s="32">
        <f>VLOOKUP($C488,'Four Factors - Road'!$B:$O,11,FALSE)/100</f>
        <v>0.53299999999999992</v>
      </c>
      <c r="M488" s="32">
        <f>VLOOKUP($C488,'Four Factors - Road'!$B:$O,12,FALSE)</f>
        <v>0.252</v>
      </c>
      <c r="N488" s="32">
        <f>VLOOKUP($C488,'Four Factors - Road'!$B:$O,13,FALSE)/100</f>
        <v>0.126</v>
      </c>
      <c r="O488" s="32">
        <f>VLOOKUP($C488,'Four Factors - Road'!$B:$O,14,FALSE)/100</f>
        <v>0.193</v>
      </c>
      <c r="P488" s="21">
        <f>VLOOKUP($C488,'Advanced - Road'!B:T,18,FALSE)</f>
        <v>95.76</v>
      </c>
      <c r="Q488" s="21">
        <f>(P488+'Advanced - Road'!$S$33)/2</f>
        <v>97.31026345933563</v>
      </c>
      <c r="R488" s="32">
        <f t="shared" ref="R488" si="4599">AVERAGE(H488,L489)</f>
        <v>0.49750000000000005</v>
      </c>
      <c r="S488" s="32">
        <f t="shared" ref="S488" si="4600">AVERAGE(I488,M489)</f>
        <v>0.20850000000000002</v>
      </c>
      <c r="T488" s="32">
        <f t="shared" ref="T488" si="4601">AVERAGE(J488,N489)</f>
        <v>0.128</v>
      </c>
      <c r="U488" s="32">
        <f t="shared" ref="U488" si="4602">AVERAGE(K488,O489)</f>
        <v>0.20800000000000002</v>
      </c>
      <c r="V488" s="21">
        <f>Q488*Q489/'Advanced - Home'!$S$33</f>
        <v>97.396975071781824</v>
      </c>
      <c r="W488" s="21">
        <f t="shared" ref="W488" si="4603">AVERAGE(V488:V489)</f>
        <v>97.393674158047205</v>
      </c>
      <c r="X488" s="21">
        <f t="shared" si="4502"/>
        <v>0</v>
      </c>
      <c r="Y488" s="23">
        <f>ROUND(Regression!$B$17+Regression!$B$18*Games!R488+Regression!$B$19*Games!T488+Regression!$B$20*Games!U488+Regression!$B$21*Games!S488+Regression!$B$22*Games!W488,0)</f>
        <v>102</v>
      </c>
      <c r="Z488" s="23">
        <f t="shared" ref="Z488" si="4604">Y489-Y488</f>
        <v>5</v>
      </c>
      <c r="AA488" s="23">
        <f t="shared" ref="AA488" si="4605">Y488+Y489</f>
        <v>209</v>
      </c>
      <c r="AB488" s="22">
        <f t="shared" ref="AB488" si="4606">D488-Z488</f>
        <v>-5</v>
      </c>
      <c r="AC488" s="22">
        <f t="shared" ref="AC488" si="4607">AA488-E488</f>
        <v>209</v>
      </c>
      <c r="AD488" s="22">
        <f t="shared" si="4507"/>
        <v>102</v>
      </c>
    </row>
    <row r="489" spans="1:30" x14ac:dyDescent="0.3">
      <c r="A489" s="11" t="s">
        <v>134</v>
      </c>
      <c r="B489" s="14" t="s">
        <v>59</v>
      </c>
      <c r="C489" s="11" t="str">
        <f>VLOOKUP(B489,'Team Lookup'!A:B,2,FALSE)</f>
        <v>Charlotte Hornets</v>
      </c>
      <c r="D489" s="15">
        <f t="shared" ref="D489" si="4608">D488*-1</f>
        <v>0</v>
      </c>
      <c r="E489" s="15">
        <f t="shared" ref="E489" si="4609">E488</f>
        <v>0</v>
      </c>
      <c r="F489" s="11" t="str">
        <f>B488</f>
        <v>DET</v>
      </c>
      <c r="G489" s="11" t="str">
        <f t="shared" ref="G489" si="4610">C488</f>
        <v>Detroit Pistons</v>
      </c>
      <c r="H489" s="32">
        <f>VLOOKUP($C489,'Four Factors - Home'!$B:$O,7,FALSE)/100</f>
        <v>0.499</v>
      </c>
      <c r="I489" s="32">
        <f>VLOOKUP($C489,'Four Factors - Home'!$B:$O,8,FALSE)</f>
        <v>0.307</v>
      </c>
      <c r="J489" s="32">
        <f>VLOOKUP($C489,'Four Factors - Home'!$B:$O,9,FALSE)/100</f>
        <v>0.11900000000000001</v>
      </c>
      <c r="K489" s="32">
        <f>VLOOKUP($C489,'Four Factors - Home'!$B:$O,10,FALSE)/100</f>
        <v>0.20499999999999999</v>
      </c>
      <c r="L489" s="32">
        <f>VLOOKUP($C489,'Four Factors - Home'!$B:$O,11,FALSE)/100</f>
        <v>0.503</v>
      </c>
      <c r="M489" s="32">
        <f>VLOOKUP($C489,'Four Factors - Home'!$B:$O,12,FALSE)</f>
        <v>0.19700000000000001</v>
      </c>
      <c r="N489" s="32">
        <f>VLOOKUP($C489,'Four Factors - Home'!$B:$O,13,FALSE)/100</f>
        <v>0.13</v>
      </c>
      <c r="O489" s="32">
        <f>VLOOKUP($C489,'Four Factors - Home'!$B:$O,14,FALSE)/100</f>
        <v>0.19600000000000001</v>
      </c>
      <c r="P489" s="21">
        <f>VLOOKUP($C489,'Advanced - Home'!B:T,18,FALSE)</f>
        <v>99.03</v>
      </c>
      <c r="Q489" s="21">
        <f>(P489+'Advanced - Home'!$S$33)/2</f>
        <v>98.941912943871699</v>
      </c>
      <c r="R489" s="32">
        <f t="shared" ref="R489" si="4611">AVERAGE(H489,L488)</f>
        <v>0.51600000000000001</v>
      </c>
      <c r="S489" s="32">
        <f t="shared" ref="S489" si="4612">AVERAGE(I489,M488)</f>
        <v>0.27949999999999997</v>
      </c>
      <c r="T489" s="32">
        <f t="shared" ref="T489" si="4613">AVERAGE(J489,N488)</f>
        <v>0.1225</v>
      </c>
      <c r="U489" s="32">
        <f t="shared" ref="U489" si="4614">AVERAGE(K489,O488)</f>
        <v>0.19900000000000001</v>
      </c>
      <c r="V489" s="21">
        <f>Q489*Q488/'Advanced - Road'!$S$33</f>
        <v>97.390373244312585</v>
      </c>
      <c r="W489" s="21">
        <f t="shared" ref="W489" si="4615">W488</f>
        <v>97.393674158047205</v>
      </c>
      <c r="X489" s="21">
        <f t="shared" si="4502"/>
        <v>0</v>
      </c>
      <c r="Y489" s="23">
        <f>ROUND(Regression!$B$17+Regression!$B$18*Games!R489+Regression!$B$19*Games!T489+Regression!$B$20*Games!U489+Regression!$B$21*Games!S489+Regression!$B$22*Games!W489,0)</f>
        <v>107</v>
      </c>
      <c r="Z489" s="23">
        <f t="shared" ref="Z489" si="4616">-Z488</f>
        <v>-5</v>
      </c>
      <c r="AA489" s="23">
        <f t="shared" ref="AA489" si="4617">AA488</f>
        <v>209</v>
      </c>
      <c r="AB489" s="22"/>
      <c r="AC489" s="22"/>
      <c r="AD489" s="22">
        <f t="shared" si="4507"/>
        <v>107</v>
      </c>
    </row>
    <row r="490" spans="1:30" x14ac:dyDescent="0.3">
      <c r="A490" t="s">
        <v>133</v>
      </c>
      <c r="B490" s="8" t="s">
        <v>63</v>
      </c>
      <c r="C490" t="str">
        <f>VLOOKUP(B490,'Team Lookup'!A:B,2,FALSE)</f>
        <v>Detroit Pistons</v>
      </c>
      <c r="D490" s="6"/>
      <c r="E490" s="6"/>
      <c r="F490" s="7" t="str">
        <f>B491</f>
        <v>CHI</v>
      </c>
      <c r="G490" t="str">
        <f t="shared" ref="G490" si="4618">C491</f>
        <v>Chicago Bulls</v>
      </c>
      <c r="H490" s="31">
        <f>VLOOKUP($C490,'Four Factors - Road'!$B:$O,7,FALSE)/100</f>
        <v>0.49200000000000005</v>
      </c>
      <c r="I490" s="31">
        <f>VLOOKUP($C490,'Four Factors - Road'!$B:$O,8,FALSE)</f>
        <v>0.22</v>
      </c>
      <c r="J490" s="31">
        <f>VLOOKUP($C490,'Four Factors - Road'!$B:$O,9,FALSE)/100</f>
        <v>0.126</v>
      </c>
      <c r="K490" s="31">
        <f>VLOOKUP($C490,'Four Factors - Road'!$B:$O,10,FALSE)/100</f>
        <v>0.22</v>
      </c>
      <c r="L490" s="31">
        <f>VLOOKUP($C490,'Four Factors - Road'!$B:$O,11,FALSE)/100</f>
        <v>0.53299999999999992</v>
      </c>
      <c r="M490" s="31">
        <f>VLOOKUP($C490,'Four Factors - Road'!$B:$O,12,FALSE)</f>
        <v>0.252</v>
      </c>
      <c r="N490" s="31">
        <f>VLOOKUP($C490,'Four Factors - Road'!$B:$O,13,FALSE)/100</f>
        <v>0.126</v>
      </c>
      <c r="O490" s="31">
        <f>VLOOKUP($C490,'Four Factors - Road'!$B:$O,14,FALSE)/100</f>
        <v>0.193</v>
      </c>
      <c r="P490" s="17">
        <f>VLOOKUP($C490,'Advanced - Road'!B:T,18,FALSE)</f>
        <v>95.76</v>
      </c>
      <c r="Q490" s="17">
        <f>(P490+'Advanced - Road'!$S$33)/2</f>
        <v>97.31026345933563</v>
      </c>
      <c r="R490" s="31">
        <f t="shared" ref="R490" si="4619">AVERAGE(H490,L491)</f>
        <v>0.50450000000000006</v>
      </c>
      <c r="S490" s="31">
        <f t="shared" ref="S490" si="4620">AVERAGE(I490,M491)</f>
        <v>0.2205</v>
      </c>
      <c r="T490" s="31">
        <f t="shared" ref="T490" si="4621">AVERAGE(J490,N491)</f>
        <v>0.1305</v>
      </c>
      <c r="U490" s="31">
        <f t="shared" ref="U490" si="4622">AVERAGE(K490,O491)</f>
        <v>0.21199999999999999</v>
      </c>
      <c r="V490" s="17">
        <f>Q490*Q491/'Advanced - Home'!$S$33</f>
        <v>96.575013258378505</v>
      </c>
      <c r="W490" s="17">
        <f t="shared" ref="W490" si="4623">AVERAGE(V490:V491)</f>
        <v>96.571740202028963</v>
      </c>
      <c r="X490" s="17">
        <f t="shared" si="4502"/>
        <v>0</v>
      </c>
      <c r="Y490" s="19">
        <f>ROUND(Regression!$B$17+Regression!$B$18*Games!R490+Regression!$B$19*Games!T490+Regression!$B$20*Games!U490+Regression!$B$21*Games!S490+Regression!$B$22*Games!W490,0)</f>
        <v>103</v>
      </c>
      <c r="Z490" s="19">
        <f t="shared" ref="Z490" si="4624">Y491-Y490</f>
        <v>3</v>
      </c>
      <c r="AA490" s="19">
        <f t="shared" ref="AA490" si="4625">Y490+Y491</f>
        <v>209</v>
      </c>
      <c r="AB490" s="4">
        <f t="shared" ref="AB490" si="4626">D490-Z490</f>
        <v>-3</v>
      </c>
      <c r="AC490" s="4">
        <f t="shared" ref="AC490" si="4627">AA490-E490</f>
        <v>209</v>
      </c>
      <c r="AD490" s="4">
        <f t="shared" si="4507"/>
        <v>103</v>
      </c>
    </row>
    <row r="491" spans="1:30" x14ac:dyDescent="0.3">
      <c r="A491" t="s">
        <v>134</v>
      </c>
      <c r="B491" s="8" t="s">
        <v>60</v>
      </c>
      <c r="C491" t="str">
        <f>VLOOKUP(B491,'Team Lookup'!A:B,2,FALSE)</f>
        <v>Chicago Bulls</v>
      </c>
      <c r="D491" s="9">
        <f t="shared" ref="D491" si="4628">D490*-1</f>
        <v>0</v>
      </c>
      <c r="E491" s="9">
        <f t="shared" ref="E491" si="4629">E490</f>
        <v>0</v>
      </c>
      <c r="F491" t="str">
        <f>B490</f>
        <v>DET</v>
      </c>
      <c r="G491" t="str">
        <f t="shared" ref="G491" si="4630">C490</f>
        <v>Detroit Pistons</v>
      </c>
      <c r="H491" s="31">
        <f>VLOOKUP($C491,'Four Factors - Home'!$B:$O,7,FALSE)/100</f>
        <v>0.47100000000000003</v>
      </c>
      <c r="I491" s="31">
        <f>VLOOKUP($C491,'Four Factors - Home'!$B:$O,8,FALSE)</f>
        <v>0.29599999999999999</v>
      </c>
      <c r="J491" s="31">
        <f>VLOOKUP($C491,'Four Factors - Home'!$B:$O,9,FALSE)/100</f>
        <v>0.129</v>
      </c>
      <c r="K491" s="31">
        <f>VLOOKUP($C491,'Four Factors - Home'!$B:$O,10,FALSE)/100</f>
        <v>0.30199999999999999</v>
      </c>
      <c r="L491" s="31">
        <f>VLOOKUP($C491,'Four Factors - Home'!$B:$O,11,FALSE)/100</f>
        <v>0.51700000000000002</v>
      </c>
      <c r="M491" s="31">
        <f>VLOOKUP($C491,'Four Factors - Home'!$B:$O,12,FALSE)</f>
        <v>0.221</v>
      </c>
      <c r="N491" s="31">
        <f>VLOOKUP($C491,'Four Factors - Home'!$B:$O,13,FALSE)/100</f>
        <v>0.13500000000000001</v>
      </c>
      <c r="O491" s="31">
        <f>VLOOKUP($C491,'Four Factors - Home'!$B:$O,14,FALSE)/100</f>
        <v>0.20399999999999999</v>
      </c>
      <c r="P491" s="17">
        <f>VLOOKUP($C491,'Advanced - Home'!B:T,18,FALSE)</f>
        <v>97.36</v>
      </c>
      <c r="Q491" s="17">
        <f>(P491+'Advanced - Home'!$S$33)/2</f>
        <v>98.106912943871706</v>
      </c>
      <c r="R491" s="31">
        <f t="shared" ref="R491" si="4631">AVERAGE(H491,L490)</f>
        <v>0.502</v>
      </c>
      <c r="S491" s="31">
        <f t="shared" ref="S491" si="4632">AVERAGE(I491,M490)</f>
        <v>0.27400000000000002</v>
      </c>
      <c r="T491" s="31">
        <f t="shared" ref="T491" si="4633">AVERAGE(J491,N490)</f>
        <v>0.1275</v>
      </c>
      <c r="U491" s="31">
        <f t="shared" ref="U491" si="4634">AVERAGE(K491,O490)</f>
        <v>0.2475</v>
      </c>
      <c r="V491" s="17">
        <f>Q491*Q490/'Advanced - Road'!$S$33</f>
        <v>96.568467145679421</v>
      </c>
      <c r="W491" s="17">
        <f t="shared" ref="W491" si="4635">W490</f>
        <v>96.571740202028963</v>
      </c>
      <c r="X491" s="17">
        <f t="shared" si="4502"/>
        <v>0</v>
      </c>
      <c r="Y491" s="19">
        <f>ROUND(Regression!$B$17+Regression!$B$18*Games!R491+Regression!$B$19*Games!T491+Regression!$B$20*Games!U491+Regression!$B$21*Games!S491+Regression!$B$22*Games!W491,0)</f>
        <v>106</v>
      </c>
      <c r="Z491" s="19">
        <f t="shared" ref="Z491" si="4636">-Z490</f>
        <v>-3</v>
      </c>
      <c r="AA491" s="19">
        <f t="shared" ref="AA491" si="4637">AA490</f>
        <v>209</v>
      </c>
      <c r="AB491" s="4"/>
      <c r="AC491" s="4"/>
      <c r="AD491" s="4">
        <f t="shared" si="4507"/>
        <v>106</v>
      </c>
    </row>
    <row r="492" spans="1:30" x14ac:dyDescent="0.3">
      <c r="A492" s="11" t="s">
        <v>133</v>
      </c>
      <c r="B492" s="14" t="s">
        <v>63</v>
      </c>
      <c r="C492" s="11" t="str">
        <f>VLOOKUP(B492,'Team Lookup'!A:B,2,FALSE)</f>
        <v>Detroit Pistons</v>
      </c>
      <c r="D492" s="12"/>
      <c r="E492" s="12"/>
      <c r="F492" s="13" t="str">
        <f>B493</f>
        <v>CLE</v>
      </c>
      <c r="G492" s="11" t="str">
        <f t="shared" ref="G492" si="4638">C493</f>
        <v>Cleveland Cavaliers</v>
      </c>
      <c r="H492" s="32">
        <f>VLOOKUP($C492,'Four Factors - Road'!$B:$O,7,FALSE)/100</f>
        <v>0.49200000000000005</v>
      </c>
      <c r="I492" s="32">
        <f>VLOOKUP($C492,'Four Factors - Road'!$B:$O,8,FALSE)</f>
        <v>0.22</v>
      </c>
      <c r="J492" s="32">
        <f>VLOOKUP($C492,'Four Factors - Road'!$B:$O,9,FALSE)/100</f>
        <v>0.126</v>
      </c>
      <c r="K492" s="32">
        <f>VLOOKUP($C492,'Four Factors - Road'!$B:$O,10,FALSE)/100</f>
        <v>0.22</v>
      </c>
      <c r="L492" s="32">
        <f>VLOOKUP($C492,'Four Factors - Road'!$B:$O,11,FALSE)/100</f>
        <v>0.53299999999999992</v>
      </c>
      <c r="M492" s="32">
        <f>VLOOKUP($C492,'Four Factors - Road'!$B:$O,12,FALSE)</f>
        <v>0.252</v>
      </c>
      <c r="N492" s="32">
        <f>VLOOKUP($C492,'Four Factors - Road'!$B:$O,13,FALSE)/100</f>
        <v>0.126</v>
      </c>
      <c r="O492" s="32">
        <f>VLOOKUP($C492,'Four Factors - Road'!$B:$O,14,FALSE)/100</f>
        <v>0.193</v>
      </c>
      <c r="P492" s="21">
        <f>VLOOKUP($C492,'Advanced - Road'!B:T,18,FALSE)</f>
        <v>95.76</v>
      </c>
      <c r="Q492" s="21">
        <f>(P492+'Advanced - Road'!$S$33)/2</f>
        <v>97.31026345933563</v>
      </c>
      <c r="R492" s="32">
        <f t="shared" ref="R492" si="4639">AVERAGE(H492,L493)</f>
        <v>0.496</v>
      </c>
      <c r="S492" s="32">
        <f t="shared" ref="S492" si="4640">AVERAGE(I492,M493)</f>
        <v>0.2175</v>
      </c>
      <c r="T492" s="32">
        <f t="shared" ref="T492" si="4641">AVERAGE(J492,N493)</f>
        <v>0.127</v>
      </c>
      <c r="U492" s="32">
        <f t="shared" ref="U492" si="4642">AVERAGE(K492,O493)</f>
        <v>0.23050000000000001</v>
      </c>
      <c r="V492" s="21">
        <f>Q492*Q493/'Advanced - Home'!$S$33</f>
        <v>97.3379119474654</v>
      </c>
      <c r="W492" s="21">
        <f t="shared" ref="W492" si="4643">AVERAGE(V492:V493)</f>
        <v>97.334613035459057</v>
      </c>
      <c r="X492" s="21">
        <f t="shared" si="4502"/>
        <v>0</v>
      </c>
      <c r="Y492" s="23">
        <f>ROUND(Regression!$B$17+Regression!$B$18*Games!R492+Regression!$B$19*Games!T492+Regression!$B$20*Games!U492+Regression!$B$21*Games!S492+Regression!$B$22*Games!W492,0)</f>
        <v>104</v>
      </c>
      <c r="Z492" s="23">
        <f t="shared" ref="Z492" si="4644">Y493-Y492</f>
        <v>7</v>
      </c>
      <c r="AA492" s="23">
        <f t="shared" ref="AA492" si="4645">Y492+Y493</f>
        <v>215</v>
      </c>
      <c r="AB492" s="22">
        <f t="shared" ref="AB492" si="4646">D492-Z492</f>
        <v>-7</v>
      </c>
      <c r="AC492" s="22">
        <f t="shared" ref="AC492" si="4647">AA492-E492</f>
        <v>215</v>
      </c>
      <c r="AD492" s="22">
        <f t="shared" si="4507"/>
        <v>104</v>
      </c>
    </row>
    <row r="493" spans="1:30" x14ac:dyDescent="0.3">
      <c r="A493" s="11" t="s">
        <v>134</v>
      </c>
      <c r="B493" s="14" t="s">
        <v>54</v>
      </c>
      <c r="C493" s="11" t="str">
        <f>VLOOKUP(B493,'Team Lookup'!A:B,2,FALSE)</f>
        <v>Cleveland Cavaliers</v>
      </c>
      <c r="D493" s="15">
        <f t="shared" ref="D493" si="4648">D492*-1</f>
        <v>0</v>
      </c>
      <c r="E493" s="15">
        <f t="shared" ref="E493" si="4649">E492</f>
        <v>0</v>
      </c>
      <c r="F493" s="11" t="str">
        <f>B492</f>
        <v>DET</v>
      </c>
      <c r="G493" s="11" t="str">
        <f t="shared" ref="G493" si="4650">C492</f>
        <v>Detroit Pistons</v>
      </c>
      <c r="H493" s="32">
        <f>VLOOKUP($C493,'Four Factors - Home'!$B:$O,7,FALSE)/100</f>
        <v>0.55700000000000005</v>
      </c>
      <c r="I493" s="32">
        <f>VLOOKUP($C493,'Four Factors - Home'!$B:$O,8,FALSE)</f>
        <v>0.27700000000000002</v>
      </c>
      <c r="J493" s="32">
        <f>VLOOKUP($C493,'Four Factors - Home'!$B:$O,9,FALSE)/100</f>
        <v>0.129</v>
      </c>
      <c r="K493" s="32">
        <f>VLOOKUP($C493,'Four Factors - Home'!$B:$O,10,FALSE)/100</f>
        <v>0.23899999999999999</v>
      </c>
      <c r="L493" s="32">
        <f>VLOOKUP($C493,'Four Factors - Home'!$B:$O,11,FALSE)/100</f>
        <v>0.5</v>
      </c>
      <c r="M493" s="32">
        <f>VLOOKUP($C493,'Four Factors - Home'!$B:$O,12,FALSE)</f>
        <v>0.215</v>
      </c>
      <c r="N493" s="32">
        <f>VLOOKUP($C493,'Four Factors - Home'!$B:$O,13,FALSE)/100</f>
        <v>0.128</v>
      </c>
      <c r="O493" s="32">
        <f>VLOOKUP($C493,'Four Factors - Home'!$B:$O,14,FALSE)/100</f>
        <v>0.24100000000000002</v>
      </c>
      <c r="P493" s="21">
        <f>VLOOKUP($C493,'Advanced - Home'!B:T,18,FALSE)</f>
        <v>98.91</v>
      </c>
      <c r="Q493" s="21">
        <f>(P493+'Advanced - Home'!$S$33)/2</f>
        <v>98.881912943871697</v>
      </c>
      <c r="R493" s="32">
        <f t="shared" ref="R493" si="4651">AVERAGE(H493,L492)</f>
        <v>0.54499999999999993</v>
      </c>
      <c r="S493" s="32">
        <f t="shared" ref="S493" si="4652">AVERAGE(I493,M492)</f>
        <v>0.26450000000000001</v>
      </c>
      <c r="T493" s="32">
        <f t="shared" ref="T493" si="4653">AVERAGE(J493,N492)</f>
        <v>0.1275</v>
      </c>
      <c r="U493" s="32">
        <f t="shared" ref="U493" si="4654">AVERAGE(K493,O492)</f>
        <v>0.216</v>
      </c>
      <c r="V493" s="21">
        <f>Q493*Q492/'Advanced - Road'!$S$33</f>
        <v>97.331314123452714</v>
      </c>
      <c r="W493" s="21">
        <f t="shared" ref="W493" si="4655">W492</f>
        <v>97.334613035459057</v>
      </c>
      <c r="X493" s="21">
        <f t="shared" si="4502"/>
        <v>0</v>
      </c>
      <c r="Y493" s="23">
        <f>ROUND(Regression!$B$17+Regression!$B$18*Games!R493+Regression!$B$19*Games!T493+Regression!$B$20*Games!U493+Regression!$B$21*Games!S493+Regression!$B$22*Games!W493,0)</f>
        <v>111</v>
      </c>
      <c r="Z493" s="23">
        <f t="shared" ref="Z493" si="4656">-Z492</f>
        <v>-7</v>
      </c>
      <c r="AA493" s="23">
        <f t="shared" ref="AA493" si="4657">AA492</f>
        <v>215</v>
      </c>
      <c r="AB493" s="22"/>
      <c r="AC493" s="22"/>
      <c r="AD493" s="22">
        <f t="shared" si="4507"/>
        <v>111</v>
      </c>
    </row>
    <row r="494" spans="1:30" x14ac:dyDescent="0.3">
      <c r="A494" t="s">
        <v>133</v>
      </c>
      <c r="B494" s="8" t="s">
        <v>63</v>
      </c>
      <c r="C494" t="str">
        <f>VLOOKUP(B494,'Team Lookup'!A:B,2,FALSE)</f>
        <v>Detroit Pistons</v>
      </c>
      <c r="D494" s="6"/>
      <c r="E494" s="6"/>
      <c r="F494" s="7" t="str">
        <f>B495</f>
        <v>DAL</v>
      </c>
      <c r="G494" t="str">
        <f t="shared" ref="G494" si="4658">C495</f>
        <v>Dallas Mavericks</v>
      </c>
      <c r="H494" s="31">
        <f>VLOOKUP($C494,'Four Factors - Road'!$B:$O,7,FALSE)/100</f>
        <v>0.49200000000000005</v>
      </c>
      <c r="I494" s="31">
        <f>VLOOKUP($C494,'Four Factors - Road'!$B:$O,8,FALSE)</f>
        <v>0.22</v>
      </c>
      <c r="J494" s="31">
        <f>VLOOKUP($C494,'Four Factors - Road'!$B:$O,9,FALSE)/100</f>
        <v>0.126</v>
      </c>
      <c r="K494" s="31">
        <f>VLOOKUP($C494,'Four Factors - Road'!$B:$O,10,FALSE)/100</f>
        <v>0.22</v>
      </c>
      <c r="L494" s="31">
        <f>VLOOKUP($C494,'Four Factors - Road'!$B:$O,11,FALSE)/100</f>
        <v>0.53299999999999992</v>
      </c>
      <c r="M494" s="31">
        <f>VLOOKUP($C494,'Four Factors - Road'!$B:$O,12,FALSE)</f>
        <v>0.252</v>
      </c>
      <c r="N494" s="31">
        <f>VLOOKUP($C494,'Four Factors - Road'!$B:$O,13,FALSE)/100</f>
        <v>0.126</v>
      </c>
      <c r="O494" s="31">
        <f>VLOOKUP($C494,'Four Factors - Road'!$B:$O,14,FALSE)/100</f>
        <v>0.193</v>
      </c>
      <c r="P494" s="17">
        <f>VLOOKUP($C494,'Advanced - Road'!B:T,18,FALSE)</f>
        <v>95.76</v>
      </c>
      <c r="Q494" s="17">
        <f>(P494+'Advanced - Road'!$S$33)/2</f>
        <v>97.31026345933563</v>
      </c>
      <c r="R494" s="31">
        <f t="shared" ref="R494" si="4659">AVERAGE(H494,L495)</f>
        <v>0.499</v>
      </c>
      <c r="S494" s="31">
        <f t="shared" ref="S494" si="4660">AVERAGE(I494,M495)</f>
        <v>0.249</v>
      </c>
      <c r="T494" s="31">
        <f t="shared" ref="T494" si="4661">AVERAGE(J494,N495)</f>
        <v>0.14450000000000002</v>
      </c>
      <c r="U494" s="31">
        <f t="shared" ref="U494" si="4662">AVERAGE(K494,O495)</f>
        <v>0.223</v>
      </c>
      <c r="V494" s="17">
        <f>Q494*Q495/'Advanced - Home'!$S$33</f>
        <v>94.763744112675397</v>
      </c>
      <c r="W494" s="17">
        <f t="shared" ref="W494" si="4663">AVERAGE(V494:V495)</f>
        <v>94.760532442659411</v>
      </c>
      <c r="X494" s="17">
        <f t="shared" si="4502"/>
        <v>0</v>
      </c>
      <c r="Y494" s="19">
        <f>ROUND(Regression!$B$17+Regression!$B$18*Games!R494+Regression!$B$19*Games!T494+Regression!$B$20*Games!U494+Regression!$B$21*Games!S494+Regression!$B$22*Games!W494,0)</f>
        <v>100</v>
      </c>
      <c r="Z494" s="19">
        <f t="shared" ref="Z494" si="4664">Y495-Y494</f>
        <v>4</v>
      </c>
      <c r="AA494" s="19">
        <f t="shared" ref="AA494" si="4665">Y494+Y495</f>
        <v>204</v>
      </c>
      <c r="AB494" s="4">
        <f t="shared" ref="AB494" si="4666">D494-Z494</f>
        <v>-4</v>
      </c>
      <c r="AC494" s="4">
        <f t="shared" ref="AC494" si="4667">AA494-E494</f>
        <v>204</v>
      </c>
      <c r="AD494" s="4">
        <f t="shared" si="4507"/>
        <v>100</v>
      </c>
    </row>
    <row r="495" spans="1:30" x14ac:dyDescent="0.3">
      <c r="A495" t="s">
        <v>134</v>
      </c>
      <c r="B495" s="8" t="s">
        <v>61</v>
      </c>
      <c r="C495" t="str">
        <f>VLOOKUP(B495,'Team Lookup'!A:B,2,FALSE)</f>
        <v>Dallas Mavericks</v>
      </c>
      <c r="D495" s="9">
        <f t="shared" ref="D495" si="4668">D494*-1</f>
        <v>0</v>
      </c>
      <c r="E495" s="9">
        <f t="shared" ref="E495" si="4669">E494</f>
        <v>0</v>
      </c>
      <c r="F495" t="str">
        <f>B494</f>
        <v>DET</v>
      </c>
      <c r="G495" t="str">
        <f t="shared" ref="G495" si="4670">C494</f>
        <v>Detroit Pistons</v>
      </c>
      <c r="H495" s="31">
        <f>VLOOKUP($C495,'Four Factors - Home'!$B:$O,7,FALSE)/100</f>
        <v>0.51400000000000001</v>
      </c>
      <c r="I495" s="31">
        <f>VLOOKUP($C495,'Four Factors - Home'!$B:$O,8,FALSE)</f>
        <v>0.24299999999999999</v>
      </c>
      <c r="J495" s="31">
        <f>VLOOKUP($C495,'Four Factors - Home'!$B:$O,9,FALSE)/100</f>
        <v>0.129</v>
      </c>
      <c r="K495" s="31">
        <f>VLOOKUP($C495,'Four Factors - Home'!$B:$O,10,FALSE)/100</f>
        <v>0.188</v>
      </c>
      <c r="L495" s="31">
        <f>VLOOKUP($C495,'Four Factors - Home'!$B:$O,11,FALSE)/100</f>
        <v>0.50600000000000001</v>
      </c>
      <c r="M495" s="31">
        <f>VLOOKUP($C495,'Four Factors - Home'!$B:$O,12,FALSE)</f>
        <v>0.27800000000000002</v>
      </c>
      <c r="N495" s="31">
        <f>VLOOKUP($C495,'Four Factors - Home'!$B:$O,13,FALSE)/100</f>
        <v>0.16300000000000001</v>
      </c>
      <c r="O495" s="31">
        <f>VLOOKUP($C495,'Four Factors - Home'!$B:$O,14,FALSE)/100</f>
        <v>0.22600000000000001</v>
      </c>
      <c r="P495" s="17">
        <f>VLOOKUP($C495,'Advanced - Home'!B:T,18,FALSE)</f>
        <v>93.68</v>
      </c>
      <c r="Q495" s="17">
        <f>(P495+'Advanced - Home'!$S$33)/2</f>
        <v>96.266912943871716</v>
      </c>
      <c r="R495" s="31">
        <f t="shared" ref="R495" si="4671">AVERAGE(H495,L494)</f>
        <v>0.52349999999999997</v>
      </c>
      <c r="S495" s="31">
        <f t="shared" ref="S495" si="4672">AVERAGE(I495,M494)</f>
        <v>0.2475</v>
      </c>
      <c r="T495" s="31">
        <f t="shared" ref="T495" si="4673">AVERAGE(J495,N494)</f>
        <v>0.1275</v>
      </c>
      <c r="U495" s="31">
        <f t="shared" ref="U495" si="4674">AVERAGE(K495,O494)</f>
        <v>0.1905</v>
      </c>
      <c r="V495" s="17">
        <f>Q495*Q494/'Advanced - Road'!$S$33</f>
        <v>94.757320772643439</v>
      </c>
      <c r="W495" s="17">
        <f t="shared" ref="W495" si="4675">W494</f>
        <v>94.760532442659411</v>
      </c>
      <c r="X495" s="17">
        <f t="shared" si="4502"/>
        <v>0</v>
      </c>
      <c r="Y495" s="19">
        <f>ROUND(Regression!$B$17+Regression!$B$18*Games!R495+Regression!$B$19*Games!T495+Regression!$B$20*Games!U495+Regression!$B$21*Games!S495+Regression!$B$22*Games!W495,0)</f>
        <v>104</v>
      </c>
      <c r="Z495" s="19">
        <f t="shared" ref="Z495" si="4676">-Z494</f>
        <v>-4</v>
      </c>
      <c r="AA495" s="19">
        <f t="shared" ref="AA495" si="4677">AA494</f>
        <v>204</v>
      </c>
      <c r="AB495" s="4"/>
      <c r="AC495" s="4"/>
      <c r="AD495" s="4">
        <f t="shared" si="4507"/>
        <v>104</v>
      </c>
    </row>
    <row r="496" spans="1:30" x14ac:dyDescent="0.3">
      <c r="A496" s="11" t="s">
        <v>133</v>
      </c>
      <c r="B496" s="14" t="s">
        <v>63</v>
      </c>
      <c r="C496" s="11" t="str">
        <f>VLOOKUP(B496,'Team Lookup'!A:B,2,FALSE)</f>
        <v>Detroit Pistons</v>
      </c>
      <c r="D496" s="12"/>
      <c r="E496" s="12"/>
      <c r="F496" s="13" t="str">
        <f>B497</f>
        <v>DEN</v>
      </c>
      <c r="G496" s="11" t="str">
        <f t="shared" ref="G496" si="4678">C497</f>
        <v>Denver Nuggets</v>
      </c>
      <c r="H496" s="32">
        <f>VLOOKUP($C496,'Four Factors - Road'!$B:$O,7,FALSE)/100</f>
        <v>0.49200000000000005</v>
      </c>
      <c r="I496" s="32">
        <f>VLOOKUP($C496,'Four Factors - Road'!$B:$O,8,FALSE)</f>
        <v>0.22</v>
      </c>
      <c r="J496" s="32">
        <f>VLOOKUP($C496,'Four Factors - Road'!$B:$O,9,FALSE)/100</f>
        <v>0.126</v>
      </c>
      <c r="K496" s="32">
        <f>VLOOKUP($C496,'Four Factors - Road'!$B:$O,10,FALSE)/100</f>
        <v>0.22</v>
      </c>
      <c r="L496" s="32">
        <f>VLOOKUP($C496,'Four Factors - Road'!$B:$O,11,FALSE)/100</f>
        <v>0.53299999999999992</v>
      </c>
      <c r="M496" s="32">
        <f>VLOOKUP($C496,'Four Factors - Road'!$B:$O,12,FALSE)</f>
        <v>0.252</v>
      </c>
      <c r="N496" s="32">
        <f>VLOOKUP($C496,'Four Factors - Road'!$B:$O,13,FALSE)/100</f>
        <v>0.126</v>
      </c>
      <c r="O496" s="32">
        <f>VLOOKUP($C496,'Four Factors - Road'!$B:$O,14,FALSE)/100</f>
        <v>0.193</v>
      </c>
      <c r="P496" s="21">
        <f>VLOOKUP($C496,'Advanced - Road'!B:T,18,FALSE)</f>
        <v>95.76</v>
      </c>
      <c r="Q496" s="21">
        <f>(P496+'Advanced - Road'!$S$33)/2</f>
        <v>97.31026345933563</v>
      </c>
      <c r="R496" s="32">
        <f t="shared" ref="R496" si="4679">AVERAGE(H496,L497)</f>
        <v>0.51249999999999996</v>
      </c>
      <c r="S496" s="32">
        <f t="shared" ref="S496" si="4680">AVERAGE(I496,M497)</f>
        <v>0.23749999999999999</v>
      </c>
      <c r="T496" s="32">
        <f t="shared" ref="T496" si="4681">AVERAGE(J496,N497)</f>
        <v>0.1195</v>
      </c>
      <c r="U496" s="32">
        <f t="shared" ref="U496" si="4682">AVERAGE(K496,O497)</f>
        <v>0.21150000000000002</v>
      </c>
      <c r="V496" s="21">
        <f>Q496*Q497/'Advanced - Home'!$S$33</f>
        <v>98.115576417631416</v>
      </c>
      <c r="W496" s="21">
        <f t="shared" ref="W496" si="4683">AVERAGE(V496:V497)</f>
        <v>98.112251149536206</v>
      </c>
      <c r="X496" s="21">
        <f t="shared" si="4502"/>
        <v>0</v>
      </c>
      <c r="Y496" s="23">
        <f>ROUND(Regression!$B$17+Regression!$B$18*Games!R496+Regression!$B$19*Games!T496+Regression!$B$20*Games!U496+Regression!$B$21*Games!S496+Regression!$B$22*Games!W496,0)</f>
        <v>107</v>
      </c>
      <c r="Z496" s="23">
        <f t="shared" ref="Z496" si="4684">Y497-Y496</f>
        <v>4</v>
      </c>
      <c r="AA496" s="23">
        <f t="shared" ref="AA496" si="4685">Y496+Y497</f>
        <v>218</v>
      </c>
      <c r="AB496" s="22">
        <f t="shared" ref="AB496" si="4686">D496-Z496</f>
        <v>-4</v>
      </c>
      <c r="AC496" s="22">
        <f t="shared" ref="AC496" si="4687">AA496-E496</f>
        <v>218</v>
      </c>
      <c r="AD496" s="22">
        <f t="shared" si="4507"/>
        <v>107</v>
      </c>
    </row>
    <row r="497" spans="1:30" x14ac:dyDescent="0.3">
      <c r="A497" s="11" t="s">
        <v>134</v>
      </c>
      <c r="B497" s="14" t="s">
        <v>62</v>
      </c>
      <c r="C497" s="11" t="str">
        <f>VLOOKUP(B497,'Team Lookup'!A:B,2,FALSE)</f>
        <v>Denver Nuggets</v>
      </c>
      <c r="D497" s="15">
        <f t="shared" ref="D497" si="4688">D496*-1</f>
        <v>0</v>
      </c>
      <c r="E497" s="15">
        <f t="shared" ref="E497" si="4689">E496</f>
        <v>0</v>
      </c>
      <c r="F497" s="11" t="str">
        <f>B496</f>
        <v>DET</v>
      </c>
      <c r="G497" s="11" t="str">
        <f t="shared" ref="G497" si="4690">C496</f>
        <v>Detroit Pistons</v>
      </c>
      <c r="H497" s="32">
        <f>VLOOKUP($C497,'Four Factors - Home'!$B:$O,7,FALSE)/100</f>
        <v>0.53900000000000003</v>
      </c>
      <c r="I497" s="32">
        <f>VLOOKUP($C497,'Four Factors - Home'!$B:$O,8,FALSE)</f>
        <v>0.28799999999999998</v>
      </c>
      <c r="J497" s="32">
        <f>VLOOKUP($C497,'Four Factors - Home'!$B:$O,9,FALSE)/100</f>
        <v>0.14400000000000002</v>
      </c>
      <c r="K497" s="32">
        <f>VLOOKUP($C497,'Four Factors - Home'!$B:$O,10,FALSE)/100</f>
        <v>0.28399999999999997</v>
      </c>
      <c r="L497" s="32">
        <f>VLOOKUP($C497,'Four Factors - Home'!$B:$O,11,FALSE)/100</f>
        <v>0.53299999999999992</v>
      </c>
      <c r="M497" s="32">
        <f>VLOOKUP($C497,'Four Factors - Home'!$B:$O,12,FALSE)</f>
        <v>0.255</v>
      </c>
      <c r="N497" s="32">
        <f>VLOOKUP($C497,'Four Factors - Home'!$B:$O,13,FALSE)/100</f>
        <v>0.113</v>
      </c>
      <c r="O497" s="32">
        <f>VLOOKUP($C497,'Four Factors - Home'!$B:$O,14,FALSE)/100</f>
        <v>0.20300000000000001</v>
      </c>
      <c r="P497" s="21">
        <f>VLOOKUP($C497,'Advanced - Home'!B:T,18,FALSE)</f>
        <v>100.49</v>
      </c>
      <c r="Q497" s="21">
        <f>(P497+'Advanced - Home'!$S$33)/2</f>
        <v>99.671912943871703</v>
      </c>
      <c r="R497" s="32">
        <f t="shared" ref="R497" si="4691">AVERAGE(H497,L496)</f>
        <v>0.53600000000000003</v>
      </c>
      <c r="S497" s="32">
        <f t="shared" ref="S497" si="4692">AVERAGE(I497,M496)</f>
        <v>0.27</v>
      </c>
      <c r="T497" s="32">
        <f t="shared" ref="T497" si="4693">AVERAGE(J497,N496)</f>
        <v>0.13500000000000001</v>
      </c>
      <c r="U497" s="32">
        <f t="shared" ref="U497" si="4694">AVERAGE(K497,O496)</f>
        <v>0.23849999999999999</v>
      </c>
      <c r="V497" s="21">
        <f>Q497*Q496/'Advanced - Road'!$S$33</f>
        <v>98.108925881440996</v>
      </c>
      <c r="W497" s="21">
        <f t="shared" ref="W497" si="4695">W496</f>
        <v>98.112251149536206</v>
      </c>
      <c r="X497" s="21">
        <f t="shared" si="4502"/>
        <v>0</v>
      </c>
      <c r="Y497" s="23">
        <f>ROUND(Regression!$B$17+Regression!$B$18*Games!R497+Regression!$B$19*Games!T497+Regression!$B$20*Games!U497+Regression!$B$21*Games!S497+Regression!$B$22*Games!W497,0)</f>
        <v>111</v>
      </c>
      <c r="Z497" s="23">
        <f t="shared" ref="Z497" si="4696">-Z496</f>
        <v>-4</v>
      </c>
      <c r="AA497" s="23">
        <f t="shared" ref="AA497" si="4697">AA496</f>
        <v>218</v>
      </c>
      <c r="AB497" s="22"/>
      <c r="AC497" s="22"/>
      <c r="AD497" s="22">
        <f t="shared" si="4507"/>
        <v>111</v>
      </c>
    </row>
    <row r="498" spans="1:30" x14ac:dyDescent="0.3">
      <c r="A498" t="s">
        <v>133</v>
      </c>
      <c r="B498" s="8" t="s">
        <v>63</v>
      </c>
      <c r="C498" t="str">
        <f>VLOOKUP(B498,'Team Lookup'!A:B,2,FALSE)</f>
        <v>Detroit Pistons</v>
      </c>
      <c r="D498" s="6"/>
      <c r="E498" s="6"/>
      <c r="F498" s="7" t="str">
        <f>B499</f>
        <v>DET</v>
      </c>
      <c r="G498" t="str">
        <f t="shared" ref="G498" si="4698">C499</f>
        <v>Detroit Pistons</v>
      </c>
      <c r="H498" s="31">
        <f>VLOOKUP($C498,'Four Factors - Road'!$B:$O,7,FALSE)/100</f>
        <v>0.49200000000000005</v>
      </c>
      <c r="I498" s="31">
        <f>VLOOKUP($C498,'Four Factors - Road'!$B:$O,8,FALSE)</f>
        <v>0.22</v>
      </c>
      <c r="J498" s="31">
        <f>VLOOKUP($C498,'Four Factors - Road'!$B:$O,9,FALSE)/100</f>
        <v>0.126</v>
      </c>
      <c r="K498" s="31">
        <f>VLOOKUP($C498,'Four Factors - Road'!$B:$O,10,FALSE)/100</f>
        <v>0.22</v>
      </c>
      <c r="L498" s="31">
        <f>VLOOKUP($C498,'Four Factors - Road'!$B:$O,11,FALSE)/100</f>
        <v>0.53299999999999992</v>
      </c>
      <c r="M498" s="31">
        <f>VLOOKUP($C498,'Four Factors - Road'!$B:$O,12,FALSE)</f>
        <v>0.252</v>
      </c>
      <c r="N498" s="31">
        <f>VLOOKUP($C498,'Four Factors - Road'!$B:$O,13,FALSE)/100</f>
        <v>0.126</v>
      </c>
      <c r="O498" s="31">
        <f>VLOOKUP($C498,'Four Factors - Road'!$B:$O,14,FALSE)/100</f>
        <v>0.193</v>
      </c>
      <c r="P498" s="17">
        <f>VLOOKUP($C498,'Advanced - Road'!B:T,18,FALSE)</f>
        <v>95.76</v>
      </c>
      <c r="Q498" s="17">
        <f>(P498+'Advanced - Road'!$S$33)/2</f>
        <v>97.31026345933563</v>
      </c>
      <c r="R498" s="31">
        <f t="shared" ref="R498" si="4699">AVERAGE(H498,L499)</f>
        <v>0.49050000000000005</v>
      </c>
      <c r="S498" s="31">
        <f t="shared" ref="S498" si="4700">AVERAGE(I498,M499)</f>
        <v>0.2455</v>
      </c>
      <c r="T498" s="31">
        <f t="shared" ref="T498" si="4701">AVERAGE(J498,N499)</f>
        <v>0.1305</v>
      </c>
      <c r="U498" s="31">
        <f t="shared" ref="U498" si="4702">AVERAGE(K498,O499)</f>
        <v>0.20449999999999999</v>
      </c>
      <c r="V498" s="17">
        <f>Q498*Q499/'Advanced - Home'!$S$33</f>
        <v>96.924470077250575</v>
      </c>
      <c r="W498" s="17">
        <f t="shared" ref="W498" si="4703">AVERAGE(V498:V499)</f>
        <v>96.92118517734211</v>
      </c>
      <c r="X498" s="17">
        <f t="shared" si="4502"/>
        <v>0</v>
      </c>
      <c r="Y498" s="19">
        <f>ROUND(Regression!$B$17+Regression!$B$18*Games!R498+Regression!$B$19*Games!T498+Regression!$B$20*Games!U498+Regression!$B$21*Games!S498+Regression!$B$22*Games!W498,0)</f>
        <v>101</v>
      </c>
      <c r="Z498" s="19">
        <f t="shared" ref="Z498" si="4704">Y499-Y498</f>
        <v>6</v>
      </c>
      <c r="AA498" s="19">
        <f t="shared" ref="AA498" si="4705">Y498+Y499</f>
        <v>208</v>
      </c>
      <c r="AB498" s="4">
        <f t="shared" ref="AB498" si="4706">D498-Z498</f>
        <v>-6</v>
      </c>
      <c r="AC498" s="4">
        <f t="shared" ref="AC498" si="4707">AA498-E498</f>
        <v>208</v>
      </c>
      <c r="AD498" s="4">
        <f t="shared" si="4507"/>
        <v>101</v>
      </c>
    </row>
    <row r="499" spans="1:30" x14ac:dyDescent="0.3">
      <c r="A499" t="s">
        <v>134</v>
      </c>
      <c r="B499" s="8" t="s">
        <v>63</v>
      </c>
      <c r="C499" t="str">
        <f>VLOOKUP(B499,'Team Lookup'!A:B,2,FALSE)</f>
        <v>Detroit Pistons</v>
      </c>
      <c r="D499" s="9">
        <f t="shared" ref="D499" si="4708">D498*-1</f>
        <v>0</v>
      </c>
      <c r="E499" s="9">
        <f t="shared" ref="E499" si="4709">E498</f>
        <v>0</v>
      </c>
      <c r="F499" t="str">
        <f>B498</f>
        <v>DET</v>
      </c>
      <c r="G499" t="str">
        <f t="shared" ref="G499" si="4710">C498</f>
        <v>Detroit Pistons</v>
      </c>
      <c r="H499" s="31">
        <f>VLOOKUP($C499,'Four Factors - Home'!$B:$O,7,FALSE)/100</f>
        <v>0.505</v>
      </c>
      <c r="I499" s="31">
        <f>VLOOKUP($C499,'Four Factors - Home'!$B:$O,8,FALSE)</f>
        <v>0.217</v>
      </c>
      <c r="J499" s="31">
        <f>VLOOKUP($C499,'Four Factors - Home'!$B:$O,9,FALSE)/100</f>
        <v>0.124</v>
      </c>
      <c r="K499" s="31">
        <f>VLOOKUP($C499,'Four Factors - Home'!$B:$O,10,FALSE)/100</f>
        <v>0.24299999999999999</v>
      </c>
      <c r="L499" s="31">
        <f>VLOOKUP($C499,'Four Factors - Home'!$B:$O,11,FALSE)/100</f>
        <v>0.48899999999999999</v>
      </c>
      <c r="M499" s="31">
        <f>VLOOKUP($C499,'Four Factors - Home'!$B:$O,12,FALSE)</f>
        <v>0.27100000000000002</v>
      </c>
      <c r="N499" s="31">
        <f>VLOOKUP($C499,'Four Factors - Home'!$B:$O,13,FALSE)/100</f>
        <v>0.13500000000000001</v>
      </c>
      <c r="O499" s="31">
        <f>VLOOKUP($C499,'Four Factors - Home'!$B:$O,14,FALSE)/100</f>
        <v>0.18899999999999997</v>
      </c>
      <c r="P499" s="17">
        <f>VLOOKUP($C499,'Advanced - Home'!B:T,18,FALSE)</f>
        <v>98.07</v>
      </c>
      <c r="Q499" s="17">
        <f>(P499+'Advanced - Home'!$S$33)/2</f>
        <v>98.46191294387171</v>
      </c>
      <c r="R499" s="31">
        <f t="shared" ref="R499" si="4711">AVERAGE(H499,L498)</f>
        <v>0.51899999999999991</v>
      </c>
      <c r="S499" s="31">
        <f t="shared" ref="S499" si="4712">AVERAGE(I499,M498)</f>
        <v>0.23449999999999999</v>
      </c>
      <c r="T499" s="31">
        <f t="shared" ref="T499" si="4713">AVERAGE(J499,N498)</f>
        <v>0.125</v>
      </c>
      <c r="U499" s="31">
        <f t="shared" ref="U499" si="4714">AVERAGE(K499,O498)</f>
        <v>0.218</v>
      </c>
      <c r="V499" s="17">
        <f>Q499*Q498/'Advanced - Road'!$S$33</f>
        <v>96.917900277433645</v>
      </c>
      <c r="W499" s="17">
        <f t="shared" ref="W499" si="4715">W498</f>
        <v>96.92118517734211</v>
      </c>
      <c r="X499" s="17">
        <f t="shared" si="4502"/>
        <v>0</v>
      </c>
      <c r="Y499" s="19">
        <f>ROUND(Regression!$B$17+Regression!$B$18*Games!R499+Regression!$B$19*Games!T499+Regression!$B$20*Games!U499+Regression!$B$21*Games!S499+Regression!$B$22*Games!W499,0)</f>
        <v>107</v>
      </c>
      <c r="Z499" s="19">
        <f t="shared" ref="Z499" si="4716">-Z498</f>
        <v>-6</v>
      </c>
      <c r="AA499" s="19">
        <f t="shared" ref="AA499" si="4717">AA498</f>
        <v>208</v>
      </c>
      <c r="AB499" s="4"/>
      <c r="AC499" s="4"/>
      <c r="AD499" s="4">
        <f t="shared" si="4507"/>
        <v>107</v>
      </c>
    </row>
    <row r="500" spans="1:30" x14ac:dyDescent="0.3">
      <c r="A500" s="11" t="s">
        <v>133</v>
      </c>
      <c r="B500" s="14" t="s">
        <v>63</v>
      </c>
      <c r="C500" s="11" t="str">
        <f>VLOOKUP(B500,'Team Lookup'!A:B,2,FALSE)</f>
        <v>Detroit Pistons</v>
      </c>
      <c r="D500" s="12"/>
      <c r="E500" s="12"/>
      <c r="F500" s="13" t="str">
        <f>B501</f>
        <v>GSW</v>
      </c>
      <c r="G500" s="11" t="str">
        <f t="shared" ref="G500" si="4718">C501</f>
        <v>Golden State Warriors</v>
      </c>
      <c r="H500" s="32">
        <f>VLOOKUP($C500,'Four Factors - Road'!$B:$O,7,FALSE)/100</f>
        <v>0.49200000000000005</v>
      </c>
      <c r="I500" s="32">
        <f>VLOOKUP($C500,'Four Factors - Road'!$B:$O,8,FALSE)</f>
        <v>0.22</v>
      </c>
      <c r="J500" s="32">
        <f>VLOOKUP($C500,'Four Factors - Road'!$B:$O,9,FALSE)/100</f>
        <v>0.126</v>
      </c>
      <c r="K500" s="32">
        <f>VLOOKUP($C500,'Four Factors - Road'!$B:$O,10,FALSE)/100</f>
        <v>0.22</v>
      </c>
      <c r="L500" s="32">
        <f>VLOOKUP($C500,'Four Factors - Road'!$B:$O,11,FALSE)/100</f>
        <v>0.53299999999999992</v>
      </c>
      <c r="M500" s="32">
        <f>VLOOKUP($C500,'Four Factors - Road'!$B:$O,12,FALSE)</f>
        <v>0.252</v>
      </c>
      <c r="N500" s="32">
        <f>VLOOKUP($C500,'Four Factors - Road'!$B:$O,13,FALSE)/100</f>
        <v>0.126</v>
      </c>
      <c r="O500" s="32">
        <f>VLOOKUP($C500,'Four Factors - Road'!$B:$O,14,FALSE)/100</f>
        <v>0.193</v>
      </c>
      <c r="P500" s="21">
        <f>VLOOKUP($C500,'Advanced - Road'!B:T,18,FALSE)</f>
        <v>95.76</v>
      </c>
      <c r="Q500" s="21">
        <f>(P500+'Advanced - Road'!$S$33)/2</f>
        <v>97.31026345933563</v>
      </c>
      <c r="R500" s="32">
        <f t="shared" ref="R500" si="4719">AVERAGE(H500,L501)</f>
        <v>0.48450000000000004</v>
      </c>
      <c r="S500" s="32">
        <f t="shared" ref="S500" si="4720">AVERAGE(I500,M501)</f>
        <v>0.23699999999999999</v>
      </c>
      <c r="T500" s="32">
        <f t="shared" ref="T500" si="4721">AVERAGE(J500,N501)</f>
        <v>0.13400000000000001</v>
      </c>
      <c r="U500" s="32">
        <f t="shared" ref="U500" si="4722">AVERAGE(K500,O501)</f>
        <v>0.22749999999999998</v>
      </c>
      <c r="V500" s="21">
        <f>Q500*Q501/'Advanced - Home'!$S$33</f>
        <v>99.208244217484946</v>
      </c>
      <c r="W500" s="21">
        <f t="shared" ref="W500" si="4723">AVERAGE(V500:V501)</f>
        <v>99.20488191741677</v>
      </c>
      <c r="X500" s="21">
        <f t="shared" si="4502"/>
        <v>0</v>
      </c>
      <c r="Y500" s="23">
        <f>ROUND(Regression!$B$17+Regression!$B$18*Games!R500+Regression!$B$19*Games!T500+Regression!$B$20*Games!U500+Regression!$B$21*Games!S500+Regression!$B$22*Games!W500,0)</f>
        <v>103</v>
      </c>
      <c r="Z500" s="23">
        <f t="shared" ref="Z500" si="4724">Y501-Y500</f>
        <v>11</v>
      </c>
      <c r="AA500" s="23">
        <f t="shared" ref="AA500" si="4725">Y500+Y501</f>
        <v>217</v>
      </c>
      <c r="AB500" s="22">
        <f t="shared" ref="AB500" si="4726">D500-Z500</f>
        <v>-11</v>
      </c>
      <c r="AC500" s="22">
        <f t="shared" ref="AC500" si="4727">AA500-E500</f>
        <v>217</v>
      </c>
      <c r="AD500" s="22">
        <f t="shared" si="4507"/>
        <v>103</v>
      </c>
    </row>
    <row r="501" spans="1:30" x14ac:dyDescent="0.3">
      <c r="A501" s="11" t="s">
        <v>134</v>
      </c>
      <c r="B501" s="14" t="s">
        <v>55</v>
      </c>
      <c r="C501" s="11" t="str">
        <f>VLOOKUP(B501,'Team Lookup'!A:B,2,FALSE)</f>
        <v>Golden State Warriors</v>
      </c>
      <c r="D501" s="15">
        <f t="shared" ref="D501" si="4728">D500*-1</f>
        <v>0</v>
      </c>
      <c r="E501" s="15">
        <f t="shared" ref="E501" si="4729">E500</f>
        <v>0</v>
      </c>
      <c r="F501" s="11" t="str">
        <f>B500</f>
        <v>DET</v>
      </c>
      <c r="G501" s="11" t="str">
        <f t="shared" ref="G501" si="4730">C500</f>
        <v>Detroit Pistons</v>
      </c>
      <c r="H501" s="32">
        <f>VLOOKUP($C501,'Four Factors - Home'!$B:$O,7,FALSE)/100</f>
        <v>0.59099999999999997</v>
      </c>
      <c r="I501" s="32">
        <f>VLOOKUP($C501,'Four Factors - Home'!$B:$O,8,FALSE)</f>
        <v>0.255</v>
      </c>
      <c r="J501" s="32">
        <f>VLOOKUP($C501,'Four Factors - Home'!$B:$O,9,FALSE)/100</f>
        <v>0.14099999999999999</v>
      </c>
      <c r="K501" s="32">
        <f>VLOOKUP($C501,'Four Factors - Home'!$B:$O,10,FALSE)/100</f>
        <v>0.22600000000000001</v>
      </c>
      <c r="L501" s="32">
        <f>VLOOKUP($C501,'Four Factors - Home'!$B:$O,11,FALSE)/100</f>
        <v>0.47700000000000004</v>
      </c>
      <c r="M501" s="32">
        <f>VLOOKUP($C501,'Four Factors - Home'!$B:$O,12,FALSE)</f>
        <v>0.254</v>
      </c>
      <c r="N501" s="32">
        <f>VLOOKUP($C501,'Four Factors - Home'!$B:$O,13,FALSE)/100</f>
        <v>0.14199999999999999</v>
      </c>
      <c r="O501" s="32">
        <f>VLOOKUP($C501,'Four Factors - Home'!$B:$O,14,FALSE)/100</f>
        <v>0.23499999999999999</v>
      </c>
      <c r="P501" s="21">
        <f>VLOOKUP($C501,'Advanced - Home'!B:T,18,FALSE)</f>
        <v>102.71</v>
      </c>
      <c r="Q501" s="21">
        <f>(P501+'Advanced - Home'!$S$33)/2</f>
        <v>100.7819129438717</v>
      </c>
      <c r="R501" s="32">
        <f t="shared" ref="R501" si="4731">AVERAGE(H501,L500)</f>
        <v>0.56199999999999994</v>
      </c>
      <c r="S501" s="32">
        <f t="shared" ref="S501" si="4732">AVERAGE(I501,M500)</f>
        <v>0.2535</v>
      </c>
      <c r="T501" s="32">
        <f t="shared" ref="T501" si="4733">AVERAGE(J501,N500)</f>
        <v>0.13350000000000001</v>
      </c>
      <c r="U501" s="32">
        <f t="shared" ref="U501" si="4734">AVERAGE(K501,O500)</f>
        <v>0.20950000000000002</v>
      </c>
      <c r="V501" s="21">
        <f>Q501*Q500/'Advanced - Road'!$S$33</f>
        <v>99.20151961734858</v>
      </c>
      <c r="W501" s="21">
        <f t="shared" ref="W501" si="4735">W500</f>
        <v>99.20488191741677</v>
      </c>
      <c r="X501" s="21">
        <f t="shared" si="4502"/>
        <v>0</v>
      </c>
      <c r="Y501" s="23">
        <f>ROUND(Regression!$B$17+Regression!$B$18*Games!R501+Regression!$B$19*Games!T501+Regression!$B$20*Games!U501+Regression!$B$21*Games!S501+Regression!$B$22*Games!W501,0)</f>
        <v>114</v>
      </c>
      <c r="Z501" s="23">
        <f t="shared" ref="Z501" si="4736">-Z500</f>
        <v>-11</v>
      </c>
      <c r="AA501" s="23">
        <f t="shared" ref="AA501" si="4737">AA500</f>
        <v>217</v>
      </c>
      <c r="AB501" s="22"/>
      <c r="AC501" s="22"/>
      <c r="AD501" s="22">
        <f t="shared" si="4507"/>
        <v>114</v>
      </c>
    </row>
    <row r="502" spans="1:30" x14ac:dyDescent="0.3">
      <c r="A502" t="s">
        <v>133</v>
      </c>
      <c r="B502" s="8" t="s">
        <v>63</v>
      </c>
      <c r="C502" t="str">
        <f>VLOOKUP(B502,'Team Lookup'!A:B,2,FALSE)</f>
        <v>Detroit Pistons</v>
      </c>
      <c r="D502" s="6"/>
      <c r="E502" s="6"/>
      <c r="F502" s="7" t="str">
        <f>B503</f>
        <v>HOU</v>
      </c>
      <c r="G502" t="str">
        <f t="shared" ref="G502" si="4738">C503</f>
        <v>Houston Rockets</v>
      </c>
      <c r="H502" s="31">
        <f>VLOOKUP($C502,'Four Factors - Road'!$B:$O,7,FALSE)/100</f>
        <v>0.49200000000000005</v>
      </c>
      <c r="I502" s="31">
        <f>VLOOKUP($C502,'Four Factors - Road'!$B:$O,8,FALSE)</f>
        <v>0.22</v>
      </c>
      <c r="J502" s="31">
        <f>VLOOKUP($C502,'Four Factors - Road'!$B:$O,9,FALSE)/100</f>
        <v>0.126</v>
      </c>
      <c r="K502" s="31">
        <f>VLOOKUP($C502,'Four Factors - Road'!$B:$O,10,FALSE)/100</f>
        <v>0.22</v>
      </c>
      <c r="L502" s="31">
        <f>VLOOKUP($C502,'Four Factors - Road'!$B:$O,11,FALSE)/100</f>
        <v>0.53299999999999992</v>
      </c>
      <c r="M502" s="31">
        <f>VLOOKUP($C502,'Four Factors - Road'!$B:$O,12,FALSE)</f>
        <v>0.252</v>
      </c>
      <c r="N502" s="31">
        <f>VLOOKUP($C502,'Four Factors - Road'!$B:$O,13,FALSE)/100</f>
        <v>0.126</v>
      </c>
      <c r="O502" s="31">
        <f>VLOOKUP($C502,'Four Factors - Road'!$B:$O,14,FALSE)/100</f>
        <v>0.193</v>
      </c>
      <c r="P502" s="17">
        <f>VLOOKUP($C502,'Advanced - Road'!B:T,18,FALSE)</f>
        <v>95.76</v>
      </c>
      <c r="Q502" s="17">
        <f>(P502+'Advanced - Road'!$S$33)/2</f>
        <v>97.31026345933563</v>
      </c>
      <c r="R502" s="31">
        <f t="shared" ref="R502" si="4739">AVERAGE(H502,L503)</f>
        <v>0.50050000000000006</v>
      </c>
      <c r="S502" s="31">
        <f t="shared" ref="S502" si="4740">AVERAGE(I502,M503)</f>
        <v>0.22799999999999998</v>
      </c>
      <c r="T502" s="31">
        <f t="shared" ref="T502" si="4741">AVERAGE(J502,N503)</f>
        <v>0.13800000000000001</v>
      </c>
      <c r="U502" s="31">
        <f t="shared" ref="U502" si="4742">AVERAGE(K502,O503)</f>
        <v>0.22949999999999998</v>
      </c>
      <c r="V502" s="17">
        <f>Q502*Q503/'Advanced - Home'!$S$33</f>
        <v>99.055664479667556</v>
      </c>
      <c r="W502" s="17">
        <f t="shared" ref="W502" si="4743">AVERAGE(V502:V503)</f>
        <v>99.052307350730729</v>
      </c>
      <c r="X502" s="17">
        <f t="shared" si="4502"/>
        <v>0</v>
      </c>
      <c r="Y502" s="19">
        <f>ROUND(Regression!$B$17+Regression!$B$18*Games!R502+Regression!$B$19*Games!T502+Regression!$B$20*Games!U502+Regression!$B$21*Games!S502+Regression!$B$22*Games!W502,0)</f>
        <v>105</v>
      </c>
      <c r="Z502" s="19">
        <f t="shared" ref="Z502" si="4744">Y503-Y502</f>
        <v>7</v>
      </c>
      <c r="AA502" s="19">
        <f t="shared" ref="AA502" si="4745">Y502+Y503</f>
        <v>217</v>
      </c>
      <c r="AB502" s="4">
        <f t="shared" ref="AB502" si="4746">D502-Z502</f>
        <v>-7</v>
      </c>
      <c r="AC502" s="4">
        <f t="shared" ref="AC502" si="4747">AA502-E502</f>
        <v>217</v>
      </c>
      <c r="AD502" s="4">
        <f t="shared" si="4507"/>
        <v>105</v>
      </c>
    </row>
    <row r="503" spans="1:30" x14ac:dyDescent="0.3">
      <c r="A503" t="s">
        <v>134</v>
      </c>
      <c r="B503" s="8" t="s">
        <v>64</v>
      </c>
      <c r="C503" t="str">
        <f>VLOOKUP(B503,'Team Lookup'!A:B,2,FALSE)</f>
        <v>Houston Rockets</v>
      </c>
      <c r="D503" s="9">
        <f t="shared" ref="D503" si="4748">D502*-1</f>
        <v>0</v>
      </c>
      <c r="E503" s="9">
        <f t="shared" ref="E503" si="4749">E502</f>
        <v>0</v>
      </c>
      <c r="F503" t="str">
        <f>B502</f>
        <v>DET</v>
      </c>
      <c r="G503" t="str">
        <f t="shared" ref="G503" si="4750">C502</f>
        <v>Detroit Pistons</v>
      </c>
      <c r="H503" s="31">
        <f>VLOOKUP($C503,'Four Factors - Home'!$B:$O,7,FALSE)/100</f>
        <v>0.54799999999999993</v>
      </c>
      <c r="I503" s="31">
        <f>VLOOKUP($C503,'Four Factors - Home'!$B:$O,8,FALSE)</f>
        <v>0.30199999999999999</v>
      </c>
      <c r="J503" s="31">
        <f>VLOOKUP($C503,'Four Factors - Home'!$B:$O,9,FALSE)/100</f>
        <v>0.13900000000000001</v>
      </c>
      <c r="K503" s="31">
        <f>VLOOKUP($C503,'Four Factors - Home'!$B:$O,10,FALSE)/100</f>
        <v>0.252</v>
      </c>
      <c r="L503" s="31">
        <f>VLOOKUP($C503,'Four Factors - Home'!$B:$O,11,FALSE)/100</f>
        <v>0.50900000000000001</v>
      </c>
      <c r="M503" s="31">
        <f>VLOOKUP($C503,'Four Factors - Home'!$B:$O,12,FALSE)</f>
        <v>0.23599999999999999</v>
      </c>
      <c r="N503" s="31">
        <f>VLOOKUP($C503,'Four Factors - Home'!$B:$O,13,FALSE)/100</f>
        <v>0.15</v>
      </c>
      <c r="O503" s="31">
        <f>VLOOKUP($C503,'Four Factors - Home'!$B:$O,14,FALSE)/100</f>
        <v>0.23899999999999999</v>
      </c>
      <c r="P503" s="17">
        <f>VLOOKUP($C503,'Advanced - Home'!B:T,18,FALSE)</f>
        <v>102.4</v>
      </c>
      <c r="Q503" s="17">
        <f>(P503+'Advanced - Home'!$S$33)/2</f>
        <v>100.6269129438717</v>
      </c>
      <c r="R503" s="31">
        <f t="shared" ref="R503" si="4751">AVERAGE(H503,L502)</f>
        <v>0.54049999999999998</v>
      </c>
      <c r="S503" s="31">
        <f t="shared" ref="S503" si="4752">AVERAGE(I503,M502)</f>
        <v>0.27700000000000002</v>
      </c>
      <c r="T503" s="31">
        <f t="shared" ref="T503" si="4753">AVERAGE(J503,N502)</f>
        <v>0.13250000000000001</v>
      </c>
      <c r="U503" s="31">
        <f t="shared" ref="U503" si="4754">AVERAGE(K503,O502)</f>
        <v>0.2225</v>
      </c>
      <c r="V503" s="17">
        <f>Q503*Q502/'Advanced - Road'!$S$33</f>
        <v>99.048950221793916</v>
      </c>
      <c r="W503" s="17">
        <f t="shared" ref="W503" si="4755">W502</f>
        <v>99.052307350730729</v>
      </c>
      <c r="X503" s="17">
        <f t="shared" si="4502"/>
        <v>0</v>
      </c>
      <c r="Y503" s="19">
        <f>ROUND(Regression!$B$17+Regression!$B$18*Games!R503+Regression!$B$19*Games!T503+Regression!$B$20*Games!U503+Regression!$B$21*Games!S503+Regression!$B$22*Games!W503,0)</f>
        <v>112</v>
      </c>
      <c r="Z503" s="19">
        <f t="shared" ref="Z503" si="4756">-Z502</f>
        <v>-7</v>
      </c>
      <c r="AA503" s="19">
        <f t="shared" ref="AA503" si="4757">AA502</f>
        <v>217</v>
      </c>
      <c r="AB503" s="4"/>
      <c r="AC503" s="4"/>
      <c r="AD503" s="4">
        <f t="shared" si="4507"/>
        <v>112</v>
      </c>
    </row>
    <row r="504" spans="1:30" x14ac:dyDescent="0.3">
      <c r="A504" s="11" t="s">
        <v>133</v>
      </c>
      <c r="B504" s="14" t="s">
        <v>63</v>
      </c>
      <c r="C504" s="11" t="str">
        <f>VLOOKUP(B504,'Team Lookup'!A:B,2,FALSE)</f>
        <v>Detroit Pistons</v>
      </c>
      <c r="D504" s="12"/>
      <c r="E504" s="12"/>
      <c r="F504" s="13" t="str">
        <f>B505</f>
        <v>IND</v>
      </c>
      <c r="G504" s="11" t="str">
        <f t="shared" ref="G504" si="4758">C505</f>
        <v>Indiana Pacers</v>
      </c>
      <c r="H504" s="32">
        <f>VLOOKUP($C504,'Four Factors - Road'!$B:$O,7,FALSE)/100</f>
        <v>0.49200000000000005</v>
      </c>
      <c r="I504" s="32">
        <f>VLOOKUP($C504,'Four Factors - Road'!$B:$O,8,FALSE)</f>
        <v>0.22</v>
      </c>
      <c r="J504" s="32">
        <f>VLOOKUP($C504,'Four Factors - Road'!$B:$O,9,FALSE)/100</f>
        <v>0.126</v>
      </c>
      <c r="K504" s="32">
        <f>VLOOKUP($C504,'Four Factors - Road'!$B:$O,10,FALSE)/100</f>
        <v>0.22</v>
      </c>
      <c r="L504" s="32">
        <f>VLOOKUP($C504,'Four Factors - Road'!$B:$O,11,FALSE)/100</f>
        <v>0.53299999999999992</v>
      </c>
      <c r="M504" s="32">
        <f>VLOOKUP($C504,'Four Factors - Road'!$B:$O,12,FALSE)</f>
        <v>0.252</v>
      </c>
      <c r="N504" s="32">
        <f>VLOOKUP($C504,'Four Factors - Road'!$B:$O,13,FALSE)/100</f>
        <v>0.126</v>
      </c>
      <c r="O504" s="32">
        <f>VLOOKUP($C504,'Four Factors - Road'!$B:$O,14,FALSE)/100</f>
        <v>0.193</v>
      </c>
      <c r="P504" s="21">
        <f>VLOOKUP($C504,'Advanced - Road'!B:T,18,FALSE)</f>
        <v>95.76</v>
      </c>
      <c r="Q504" s="21">
        <f>(P504+'Advanced - Road'!$S$33)/2</f>
        <v>97.31026345933563</v>
      </c>
      <c r="R504" s="32">
        <f t="shared" ref="R504" si="4759">AVERAGE(H504,L505)</f>
        <v>0.49450000000000005</v>
      </c>
      <c r="S504" s="32">
        <f t="shared" ref="S504" si="4760">AVERAGE(I504,M505)</f>
        <v>0.2505</v>
      </c>
      <c r="T504" s="32">
        <f t="shared" ref="T504" si="4761">AVERAGE(J504,N505)</f>
        <v>0.13800000000000001</v>
      </c>
      <c r="U504" s="32">
        <f t="shared" ref="U504" si="4762">AVERAGE(K504,O505)</f>
        <v>0.22949999999999998</v>
      </c>
      <c r="V504" s="21">
        <f>Q504*Q505/'Advanced - Home'!$S$33</f>
        <v>97.209941844779863</v>
      </c>
      <c r="W504" s="21">
        <f t="shared" ref="W504" si="4763">AVERAGE(V504:V505)</f>
        <v>97.20664726985143</v>
      </c>
      <c r="X504" s="21">
        <f t="shared" si="4502"/>
        <v>0</v>
      </c>
      <c r="Y504" s="23">
        <f>ROUND(Regression!$B$17+Regression!$B$18*Games!R504+Regression!$B$19*Games!T504+Regression!$B$20*Games!U504+Regression!$B$21*Games!S504+Regression!$B$22*Games!W504,0)</f>
        <v>103</v>
      </c>
      <c r="Z504" s="23">
        <f t="shared" ref="Z504" si="4764">Y505-Y504</f>
        <v>4</v>
      </c>
      <c r="AA504" s="23">
        <f t="shared" ref="AA504" si="4765">Y504+Y505</f>
        <v>210</v>
      </c>
      <c r="AB504" s="22">
        <f t="shared" ref="AB504" si="4766">D504-Z504</f>
        <v>-4</v>
      </c>
      <c r="AC504" s="22">
        <f t="shared" ref="AC504" si="4767">AA504-E504</f>
        <v>210</v>
      </c>
      <c r="AD504" s="22">
        <f t="shared" si="4507"/>
        <v>103</v>
      </c>
    </row>
    <row r="505" spans="1:30" x14ac:dyDescent="0.3">
      <c r="A505" s="11" t="s">
        <v>134</v>
      </c>
      <c r="B505" s="14" t="s">
        <v>65</v>
      </c>
      <c r="C505" s="11" t="str">
        <f>VLOOKUP(B505,'Team Lookup'!A:B,2,FALSE)</f>
        <v>Indiana Pacers</v>
      </c>
      <c r="D505" s="15">
        <f t="shared" ref="D505" si="4768">D504*-1</f>
        <v>0</v>
      </c>
      <c r="E505" s="15">
        <f t="shared" ref="E505" si="4769">E504</f>
        <v>0</v>
      </c>
      <c r="F505" s="11" t="str">
        <f>B504</f>
        <v>DET</v>
      </c>
      <c r="G505" s="11" t="str">
        <f t="shared" ref="G505" si="4770">C504</f>
        <v>Detroit Pistons</v>
      </c>
      <c r="H505" s="32">
        <f>VLOOKUP($C505,'Four Factors - Home'!$B:$O,7,FALSE)/100</f>
        <v>0.52400000000000002</v>
      </c>
      <c r="I505" s="32">
        <f>VLOOKUP($C505,'Four Factors - Home'!$B:$O,8,FALSE)</f>
        <v>0.251</v>
      </c>
      <c r="J505" s="32">
        <f>VLOOKUP($C505,'Four Factors - Home'!$B:$O,9,FALSE)/100</f>
        <v>0.13200000000000001</v>
      </c>
      <c r="K505" s="32">
        <f>VLOOKUP($C505,'Four Factors - Home'!$B:$O,10,FALSE)/100</f>
        <v>0.19600000000000001</v>
      </c>
      <c r="L505" s="32">
        <f>VLOOKUP($C505,'Four Factors - Home'!$B:$O,11,FALSE)/100</f>
        <v>0.49700000000000005</v>
      </c>
      <c r="M505" s="32">
        <f>VLOOKUP($C505,'Four Factors - Home'!$B:$O,12,FALSE)</f>
        <v>0.28100000000000003</v>
      </c>
      <c r="N505" s="32">
        <f>VLOOKUP($C505,'Four Factors - Home'!$B:$O,13,FALSE)/100</f>
        <v>0.15</v>
      </c>
      <c r="O505" s="32">
        <f>VLOOKUP($C505,'Four Factors - Home'!$B:$O,14,FALSE)/100</f>
        <v>0.23899999999999999</v>
      </c>
      <c r="P505" s="21">
        <f>VLOOKUP($C505,'Advanced - Home'!B:T,18,FALSE)</f>
        <v>98.65</v>
      </c>
      <c r="Q505" s="21">
        <f>(P505+'Advanced - Home'!$S$33)/2</f>
        <v>98.751912943871702</v>
      </c>
      <c r="R505" s="32">
        <f t="shared" ref="R505" si="4771">AVERAGE(H505,L504)</f>
        <v>0.52849999999999997</v>
      </c>
      <c r="S505" s="32">
        <f t="shared" ref="S505" si="4772">AVERAGE(I505,M504)</f>
        <v>0.2515</v>
      </c>
      <c r="T505" s="32">
        <f t="shared" ref="T505" si="4773">AVERAGE(J505,N504)</f>
        <v>0.129</v>
      </c>
      <c r="U505" s="32">
        <f t="shared" ref="U505" si="4774">AVERAGE(K505,O504)</f>
        <v>0.19450000000000001</v>
      </c>
      <c r="V505" s="21">
        <f>Q505*Q504/'Advanced - Road'!$S$33</f>
        <v>97.203352694922998</v>
      </c>
      <c r="W505" s="21">
        <f t="shared" ref="W505" si="4775">W504</f>
        <v>97.20664726985143</v>
      </c>
      <c r="X505" s="21">
        <f t="shared" si="4502"/>
        <v>0</v>
      </c>
      <c r="Y505" s="23">
        <f>ROUND(Regression!$B$17+Regression!$B$18*Games!R505+Regression!$B$19*Games!T505+Regression!$B$20*Games!U505+Regression!$B$21*Games!S505+Regression!$B$22*Games!W505,0)</f>
        <v>107</v>
      </c>
      <c r="Z505" s="23">
        <f t="shared" ref="Z505" si="4776">-Z504</f>
        <v>-4</v>
      </c>
      <c r="AA505" s="23">
        <f t="shared" ref="AA505" si="4777">AA504</f>
        <v>210</v>
      </c>
      <c r="AB505" s="22"/>
      <c r="AC505" s="22"/>
      <c r="AD505" s="22">
        <f t="shared" si="4507"/>
        <v>107</v>
      </c>
    </row>
    <row r="506" spans="1:30" x14ac:dyDescent="0.3">
      <c r="A506" t="s">
        <v>133</v>
      </c>
      <c r="B506" s="5" t="s">
        <v>63</v>
      </c>
      <c r="C506" t="str">
        <f>VLOOKUP(B506,'Team Lookup'!A:B,2,FALSE)</f>
        <v>Detroit Pistons</v>
      </c>
      <c r="D506" s="6"/>
      <c r="E506" s="6"/>
      <c r="F506" s="7" t="str">
        <f>B507</f>
        <v>LAC</v>
      </c>
      <c r="G506" t="str">
        <f t="shared" ref="G506" si="4778">C507</f>
        <v>LA Clippers</v>
      </c>
      <c r="H506" s="31">
        <f>VLOOKUP($C506,'Four Factors - Road'!$B:$O,7,FALSE)/100</f>
        <v>0.49200000000000005</v>
      </c>
      <c r="I506" s="31">
        <f>VLOOKUP($C506,'Four Factors - Road'!$B:$O,8,FALSE)</f>
        <v>0.22</v>
      </c>
      <c r="J506" s="31">
        <f>VLOOKUP($C506,'Four Factors - Road'!$B:$O,9,FALSE)/100</f>
        <v>0.126</v>
      </c>
      <c r="K506" s="31">
        <f>VLOOKUP($C506,'Four Factors - Road'!$B:$O,10,FALSE)/100</f>
        <v>0.22</v>
      </c>
      <c r="L506" s="31">
        <f>VLOOKUP($C506,'Four Factors - Road'!$B:$O,11,FALSE)/100</f>
        <v>0.53299999999999992</v>
      </c>
      <c r="M506" s="31">
        <f>VLOOKUP($C506,'Four Factors - Road'!$B:$O,12,FALSE)</f>
        <v>0.252</v>
      </c>
      <c r="N506" s="31">
        <f>VLOOKUP($C506,'Four Factors - Road'!$B:$O,13,FALSE)/100</f>
        <v>0.126</v>
      </c>
      <c r="O506" s="31">
        <f>VLOOKUP($C506,'Four Factors - Road'!$B:$O,14,FALSE)/100</f>
        <v>0.193</v>
      </c>
      <c r="P506" s="17">
        <f>VLOOKUP($C506,'Advanced - Road'!B:T,18,FALSE)</f>
        <v>95.76</v>
      </c>
      <c r="Q506" s="17">
        <f>(P506+'Advanced - Road'!$S$33)/2</f>
        <v>97.31026345933563</v>
      </c>
      <c r="R506" s="31">
        <f t="shared" ref="R506" si="4779">AVERAGE(H506,L507)</f>
        <v>0.48750000000000004</v>
      </c>
      <c r="S506" s="31">
        <f t="shared" ref="S506" si="4780">AVERAGE(I506,M507)</f>
        <v>0.247</v>
      </c>
      <c r="T506" s="31">
        <f t="shared" ref="T506" si="4781">AVERAGE(J506,N507)</f>
        <v>0.13800000000000001</v>
      </c>
      <c r="U506" s="31">
        <f t="shared" ref="U506" si="4782">AVERAGE(K506,O507)</f>
        <v>0.23249999999999998</v>
      </c>
      <c r="V506" s="17">
        <f>Q506*Q507/'Advanced - Home'!$S$33</f>
        <v>97.170566428568947</v>
      </c>
      <c r="W506" s="17">
        <f t="shared" ref="W506" si="4783">AVERAGE(V506:V507)</f>
        <v>97.167273188126018</v>
      </c>
      <c r="X506" s="17">
        <f t="shared" si="4502"/>
        <v>0</v>
      </c>
      <c r="Y506" s="19">
        <f>ROUND(Regression!$B$17+Regression!$B$18*Games!R506+Regression!$B$19*Games!T506+Regression!$B$20*Games!U506+Regression!$B$21*Games!S506+Regression!$B$22*Games!W506,0)</f>
        <v>102</v>
      </c>
      <c r="Z506" s="19">
        <f t="shared" ref="Z506" si="4784">Y507-Y506</f>
        <v>7</v>
      </c>
      <c r="AA506" s="19">
        <f t="shared" ref="AA506" si="4785">Y506+Y507</f>
        <v>211</v>
      </c>
      <c r="AB506" s="4">
        <f t="shared" ref="AB506" si="4786">D506-Z506</f>
        <v>-7</v>
      </c>
      <c r="AC506" s="4">
        <f t="shared" ref="AC506" si="4787">AA506-E506</f>
        <v>211</v>
      </c>
      <c r="AD506" s="4">
        <f t="shared" si="4507"/>
        <v>102</v>
      </c>
    </row>
    <row r="507" spans="1:30" x14ac:dyDescent="0.3">
      <c r="A507" t="s">
        <v>134</v>
      </c>
      <c r="B507" s="8" t="s">
        <v>66</v>
      </c>
      <c r="C507" t="str">
        <f>VLOOKUP(B507,'Team Lookup'!A:B,2,FALSE)</f>
        <v>LA Clippers</v>
      </c>
      <c r="D507" s="9">
        <f t="shared" ref="D507" si="4788">D506*-1</f>
        <v>0</v>
      </c>
      <c r="E507" s="9">
        <f t="shared" ref="E507" si="4789">E506</f>
        <v>0</v>
      </c>
      <c r="F507" t="str">
        <f>B506</f>
        <v>DET</v>
      </c>
      <c r="G507" t="str">
        <f t="shared" ref="G507" si="4790">C506</f>
        <v>Detroit Pistons</v>
      </c>
      <c r="H507" s="31">
        <f>VLOOKUP($C507,'Four Factors - Home'!$B:$O,7,FALSE)/100</f>
        <v>0.54100000000000004</v>
      </c>
      <c r="I507" s="31">
        <f>VLOOKUP($C507,'Four Factors - Home'!$B:$O,8,FALSE)</f>
        <v>0.3</v>
      </c>
      <c r="J507" s="31">
        <f>VLOOKUP($C507,'Four Factors - Home'!$B:$O,9,FALSE)/100</f>
        <v>0.14099999999999999</v>
      </c>
      <c r="K507" s="31">
        <f>VLOOKUP($C507,'Four Factors - Home'!$B:$O,10,FALSE)/100</f>
        <v>0.22</v>
      </c>
      <c r="L507" s="31">
        <f>VLOOKUP($C507,'Four Factors - Home'!$B:$O,11,FALSE)/100</f>
        <v>0.48299999999999998</v>
      </c>
      <c r="M507" s="31">
        <f>VLOOKUP($C507,'Four Factors - Home'!$B:$O,12,FALSE)</f>
        <v>0.27400000000000002</v>
      </c>
      <c r="N507" s="31">
        <f>VLOOKUP($C507,'Four Factors - Home'!$B:$O,13,FALSE)/100</f>
        <v>0.15</v>
      </c>
      <c r="O507" s="31">
        <f>VLOOKUP($C507,'Four Factors - Home'!$B:$O,14,FALSE)/100</f>
        <v>0.245</v>
      </c>
      <c r="P507" s="17">
        <f>VLOOKUP($C507,'Advanced - Home'!B:T,18,FALSE)</f>
        <v>98.57</v>
      </c>
      <c r="Q507" s="17">
        <f>(P507+'Advanced - Home'!$S$33)/2</f>
        <v>98.71191294387171</v>
      </c>
      <c r="R507" s="31">
        <f t="shared" ref="R507" si="4791">AVERAGE(H507,L506)</f>
        <v>0.53699999999999992</v>
      </c>
      <c r="S507" s="31">
        <f t="shared" ref="S507" si="4792">AVERAGE(I507,M506)</f>
        <v>0.27600000000000002</v>
      </c>
      <c r="T507" s="31">
        <f t="shared" ref="T507" si="4793">AVERAGE(J507,N506)</f>
        <v>0.13350000000000001</v>
      </c>
      <c r="U507" s="31">
        <f t="shared" ref="U507" si="4794">AVERAGE(K507,O506)</f>
        <v>0.20650000000000002</v>
      </c>
      <c r="V507" s="17">
        <f>Q507*Q506/'Advanced - Road'!$S$33</f>
        <v>97.163979947683103</v>
      </c>
      <c r="W507" s="17">
        <f t="shared" ref="W507" si="4795">W506</f>
        <v>97.167273188126018</v>
      </c>
      <c r="X507" s="17">
        <f t="shared" si="4502"/>
        <v>0</v>
      </c>
      <c r="Y507" s="19">
        <f>ROUND(Regression!$B$17+Regression!$B$18*Games!R507+Regression!$B$19*Games!T507+Regression!$B$20*Games!U507+Regression!$B$21*Games!S507+Regression!$B$22*Games!W507,0)</f>
        <v>109</v>
      </c>
      <c r="Z507" s="19">
        <f t="shared" ref="Z507" si="4796">-Z506</f>
        <v>-7</v>
      </c>
      <c r="AA507" s="19">
        <f t="shared" ref="AA507" si="4797">AA506</f>
        <v>211</v>
      </c>
      <c r="AB507" s="4"/>
      <c r="AC507" s="4"/>
      <c r="AD507" s="4">
        <f t="shared" si="4507"/>
        <v>109</v>
      </c>
    </row>
    <row r="508" spans="1:30" x14ac:dyDescent="0.3">
      <c r="A508" s="11" t="s">
        <v>133</v>
      </c>
      <c r="B508" s="10" t="s">
        <v>63</v>
      </c>
      <c r="C508" s="11" t="str">
        <f>VLOOKUP(B508,'Team Lookup'!A:B,2,FALSE)</f>
        <v>Detroit Pistons</v>
      </c>
      <c r="D508" s="12"/>
      <c r="E508" s="12"/>
      <c r="F508" s="13" t="str">
        <f>B509</f>
        <v>LAL</v>
      </c>
      <c r="G508" s="11" t="str">
        <f t="shared" ref="G508" si="4798">C509</f>
        <v>Los Angeles Lakers</v>
      </c>
      <c r="H508" s="32">
        <f>VLOOKUP($C508,'Four Factors - Road'!$B:$O,7,FALSE)/100</f>
        <v>0.49200000000000005</v>
      </c>
      <c r="I508" s="32">
        <f>VLOOKUP($C508,'Four Factors - Road'!$B:$O,8,FALSE)</f>
        <v>0.22</v>
      </c>
      <c r="J508" s="32">
        <f>VLOOKUP($C508,'Four Factors - Road'!$B:$O,9,FALSE)/100</f>
        <v>0.126</v>
      </c>
      <c r="K508" s="32">
        <f>VLOOKUP($C508,'Four Factors - Road'!$B:$O,10,FALSE)/100</f>
        <v>0.22</v>
      </c>
      <c r="L508" s="32">
        <f>VLOOKUP($C508,'Four Factors - Road'!$B:$O,11,FALSE)/100</f>
        <v>0.53299999999999992</v>
      </c>
      <c r="M508" s="32">
        <f>VLOOKUP($C508,'Four Factors - Road'!$B:$O,12,FALSE)</f>
        <v>0.252</v>
      </c>
      <c r="N508" s="32">
        <f>VLOOKUP($C508,'Four Factors - Road'!$B:$O,13,FALSE)/100</f>
        <v>0.126</v>
      </c>
      <c r="O508" s="32">
        <f>VLOOKUP($C508,'Four Factors - Road'!$B:$O,14,FALSE)/100</f>
        <v>0.193</v>
      </c>
      <c r="P508" s="21">
        <f>VLOOKUP($C508,'Advanced - Road'!B:T,18,FALSE)</f>
        <v>95.76</v>
      </c>
      <c r="Q508" s="21">
        <f>(P508+'Advanced - Road'!$S$33)/2</f>
        <v>97.31026345933563</v>
      </c>
      <c r="R508" s="32">
        <f t="shared" ref="R508" si="4799">AVERAGE(H508,L509)</f>
        <v>0.51150000000000007</v>
      </c>
      <c r="S508" s="32">
        <f t="shared" ref="S508" si="4800">AVERAGE(I508,M509)</f>
        <v>0.24349999999999999</v>
      </c>
      <c r="T508" s="32">
        <f t="shared" ref="T508" si="4801">AVERAGE(J508,N509)</f>
        <v>0.13550000000000001</v>
      </c>
      <c r="U508" s="32">
        <f t="shared" ref="U508" si="4802">AVERAGE(K508,O509)</f>
        <v>0.22550000000000001</v>
      </c>
      <c r="V508" s="21">
        <f>Q508*Q509/'Advanced - Home'!$S$33</f>
        <v>97.962996679814054</v>
      </c>
      <c r="W508" s="21">
        <f t="shared" ref="W508" si="4803">AVERAGE(V508:V509)</f>
        <v>97.959676582850193</v>
      </c>
      <c r="X508" s="21">
        <f t="shared" si="4502"/>
        <v>0</v>
      </c>
      <c r="Y508" s="23">
        <f>ROUND(Regression!$B$17+Regression!$B$18*Games!R508+Regression!$B$19*Games!T508+Regression!$B$20*Games!U508+Regression!$B$21*Games!S508+Regression!$B$22*Games!W508,0)</f>
        <v>106</v>
      </c>
      <c r="Z508" s="23">
        <f t="shared" ref="Z508" si="4804">Y509-Y508</f>
        <v>3</v>
      </c>
      <c r="AA508" s="23">
        <f t="shared" ref="AA508" si="4805">Y508+Y509</f>
        <v>215</v>
      </c>
      <c r="AB508" s="22">
        <f t="shared" ref="AB508" si="4806">D508-Z508</f>
        <v>-3</v>
      </c>
      <c r="AC508" s="22">
        <f t="shared" ref="AC508" si="4807">AA508-E508</f>
        <v>215</v>
      </c>
      <c r="AD508" s="22">
        <f t="shared" si="4507"/>
        <v>106</v>
      </c>
    </row>
    <row r="509" spans="1:30" x14ac:dyDescent="0.3">
      <c r="A509" s="11" t="s">
        <v>134</v>
      </c>
      <c r="B509" s="14" t="s">
        <v>67</v>
      </c>
      <c r="C509" s="11" t="str">
        <f>VLOOKUP(B509,'Team Lookup'!A:B,2,FALSE)</f>
        <v>Los Angeles Lakers</v>
      </c>
      <c r="D509" s="15">
        <f t="shared" ref="D509" si="4808">D508*-1</f>
        <v>0</v>
      </c>
      <c r="E509" s="15">
        <f t="shared" ref="E509" si="4809">E508</f>
        <v>0</v>
      </c>
      <c r="F509" s="11" t="str">
        <f>B508</f>
        <v>DET</v>
      </c>
      <c r="G509" s="11" t="str">
        <f t="shared" ref="G509" si="4810">C508</f>
        <v>Detroit Pistons</v>
      </c>
      <c r="H509" s="32">
        <f>VLOOKUP($C509,'Four Factors - Home'!$B:$O,7,FALSE)/100</f>
        <v>0.51600000000000001</v>
      </c>
      <c r="I509" s="32">
        <f>VLOOKUP($C509,'Four Factors - Home'!$B:$O,8,FALSE)</f>
        <v>0.27200000000000002</v>
      </c>
      <c r="J509" s="32">
        <f>VLOOKUP($C509,'Four Factors - Home'!$B:$O,9,FALSE)/100</f>
        <v>0.14300000000000002</v>
      </c>
      <c r="K509" s="32">
        <f>VLOOKUP($C509,'Four Factors - Home'!$B:$O,10,FALSE)/100</f>
        <v>0.27300000000000002</v>
      </c>
      <c r="L509" s="32">
        <f>VLOOKUP($C509,'Four Factors - Home'!$B:$O,11,FALSE)/100</f>
        <v>0.53100000000000003</v>
      </c>
      <c r="M509" s="32">
        <f>VLOOKUP($C509,'Four Factors - Home'!$B:$O,12,FALSE)</f>
        <v>0.26700000000000002</v>
      </c>
      <c r="N509" s="32">
        <f>VLOOKUP($C509,'Four Factors - Home'!$B:$O,13,FALSE)/100</f>
        <v>0.14499999999999999</v>
      </c>
      <c r="O509" s="32">
        <f>VLOOKUP($C509,'Four Factors - Home'!$B:$O,14,FALSE)/100</f>
        <v>0.23100000000000001</v>
      </c>
      <c r="P509" s="21">
        <f>VLOOKUP($C509,'Advanced - Home'!B:T,18,FALSE)</f>
        <v>100.18</v>
      </c>
      <c r="Q509" s="21">
        <f>(P509+'Advanced - Home'!$S$33)/2</f>
        <v>99.516912943871716</v>
      </c>
      <c r="R509" s="32">
        <f t="shared" ref="R509" si="4811">AVERAGE(H509,L508)</f>
        <v>0.52449999999999997</v>
      </c>
      <c r="S509" s="32">
        <f t="shared" ref="S509" si="4812">AVERAGE(I509,M508)</f>
        <v>0.26200000000000001</v>
      </c>
      <c r="T509" s="32">
        <f t="shared" ref="T509" si="4813">AVERAGE(J509,N508)</f>
        <v>0.13450000000000001</v>
      </c>
      <c r="U509" s="32">
        <f t="shared" ref="U509" si="4814">AVERAGE(K509,O508)</f>
        <v>0.23300000000000001</v>
      </c>
      <c r="V509" s="21">
        <f>Q509*Q508/'Advanced - Road'!$S$33</f>
        <v>97.956356485886346</v>
      </c>
      <c r="W509" s="21">
        <f t="shared" ref="W509" si="4815">W508</f>
        <v>97.959676582850193</v>
      </c>
      <c r="X509" s="21">
        <f t="shared" si="4502"/>
        <v>0</v>
      </c>
      <c r="Y509" s="23">
        <f>ROUND(Regression!$B$17+Regression!$B$18*Games!R509+Regression!$B$19*Games!T509+Regression!$B$20*Games!U509+Regression!$B$21*Games!S509+Regression!$B$22*Games!W509,0)</f>
        <v>109</v>
      </c>
      <c r="Z509" s="23">
        <f t="shared" ref="Z509" si="4816">-Z508</f>
        <v>-3</v>
      </c>
      <c r="AA509" s="23">
        <f t="shared" ref="AA509" si="4817">AA508</f>
        <v>215</v>
      </c>
      <c r="AB509" s="22"/>
      <c r="AC509" s="22"/>
      <c r="AD509" s="22">
        <f t="shared" si="4507"/>
        <v>109</v>
      </c>
    </row>
    <row r="510" spans="1:30" x14ac:dyDescent="0.3">
      <c r="A510" t="s">
        <v>133</v>
      </c>
      <c r="B510" s="5" t="s">
        <v>63</v>
      </c>
      <c r="C510" t="str">
        <f>VLOOKUP(B510,'Team Lookup'!A:B,2,FALSE)</f>
        <v>Detroit Pistons</v>
      </c>
      <c r="D510" s="6"/>
      <c r="E510" s="6"/>
      <c r="F510" s="7" t="str">
        <f>B511</f>
        <v>MEM</v>
      </c>
      <c r="G510" t="str">
        <f t="shared" ref="G510" si="4818">C511</f>
        <v>Memphis Grizzlies</v>
      </c>
      <c r="H510" s="31">
        <f>VLOOKUP($C510,'Four Factors - Road'!$B:$O,7,FALSE)/100</f>
        <v>0.49200000000000005</v>
      </c>
      <c r="I510" s="31">
        <f>VLOOKUP($C510,'Four Factors - Road'!$B:$O,8,FALSE)</f>
        <v>0.22</v>
      </c>
      <c r="J510" s="31">
        <f>VLOOKUP($C510,'Four Factors - Road'!$B:$O,9,FALSE)/100</f>
        <v>0.126</v>
      </c>
      <c r="K510" s="31">
        <f>VLOOKUP($C510,'Four Factors - Road'!$B:$O,10,FALSE)/100</f>
        <v>0.22</v>
      </c>
      <c r="L510" s="31">
        <f>VLOOKUP($C510,'Four Factors - Road'!$B:$O,11,FALSE)/100</f>
        <v>0.53299999999999992</v>
      </c>
      <c r="M510" s="31">
        <f>VLOOKUP($C510,'Four Factors - Road'!$B:$O,12,FALSE)</f>
        <v>0.252</v>
      </c>
      <c r="N510" s="31">
        <f>VLOOKUP($C510,'Four Factors - Road'!$B:$O,13,FALSE)/100</f>
        <v>0.126</v>
      </c>
      <c r="O510" s="31">
        <f>VLOOKUP($C510,'Four Factors - Road'!$B:$O,14,FALSE)/100</f>
        <v>0.193</v>
      </c>
      <c r="P510" s="17">
        <f>VLOOKUP($C510,'Advanced - Road'!B:T,18,FALSE)</f>
        <v>95.76</v>
      </c>
      <c r="Q510" s="17">
        <f>(P510+'Advanced - Road'!$S$33)/2</f>
        <v>97.31026345933563</v>
      </c>
      <c r="R510" s="31">
        <f t="shared" ref="R510" si="4819">AVERAGE(H510,L511)</f>
        <v>0.48299999999999998</v>
      </c>
      <c r="S510" s="31">
        <f t="shared" ref="S510" si="4820">AVERAGE(I510,M511)</f>
        <v>0.28699999999999998</v>
      </c>
      <c r="T510" s="31">
        <f t="shared" ref="T510" si="4821">AVERAGE(J510,N511)</f>
        <v>0.13900000000000001</v>
      </c>
      <c r="U510" s="31">
        <f t="shared" ref="U510" si="4822">AVERAGE(K510,O511)</f>
        <v>0.21550000000000002</v>
      </c>
      <c r="V510" s="17">
        <f>Q510*Q511/'Advanced - Home'!$S$33</f>
        <v>95.826880350370686</v>
      </c>
      <c r="W510" s="17">
        <f t="shared" ref="W510" si="4823">AVERAGE(V510:V511)</f>
        <v>95.823632649245866</v>
      </c>
      <c r="X510" s="17">
        <f t="shared" si="4502"/>
        <v>0</v>
      </c>
      <c r="Y510" s="19">
        <f>ROUND(Regression!$B$17+Regression!$B$18*Games!R510+Regression!$B$19*Games!T510+Regression!$B$20*Games!U510+Regression!$B$21*Games!S510+Regression!$B$22*Games!W510,0)</f>
        <v>100</v>
      </c>
      <c r="Z510" s="19">
        <f t="shared" ref="Z510" si="4824">Y511-Y510</f>
        <v>3</v>
      </c>
      <c r="AA510" s="19">
        <f t="shared" ref="AA510" si="4825">Y510+Y511</f>
        <v>203</v>
      </c>
      <c r="AB510" s="4">
        <f t="shared" ref="AB510" si="4826">D510-Z510</f>
        <v>-3</v>
      </c>
      <c r="AC510" s="4">
        <f t="shared" ref="AC510" si="4827">AA510-E510</f>
        <v>203</v>
      </c>
      <c r="AD510" s="4">
        <f t="shared" si="4507"/>
        <v>100</v>
      </c>
    </row>
    <row r="511" spans="1:30" x14ac:dyDescent="0.3">
      <c r="A511" t="s">
        <v>134</v>
      </c>
      <c r="B511" s="8" t="s">
        <v>68</v>
      </c>
      <c r="C511" t="str">
        <f>VLOOKUP(B511,'Team Lookup'!A:B,2,FALSE)</f>
        <v>Memphis Grizzlies</v>
      </c>
      <c r="D511" s="9">
        <f t="shared" ref="D511" si="4828">D510*-1</f>
        <v>0</v>
      </c>
      <c r="E511" s="9">
        <f t="shared" ref="E511" si="4829">E510</f>
        <v>0</v>
      </c>
      <c r="F511" t="str">
        <f>B510</f>
        <v>DET</v>
      </c>
      <c r="G511" t="str">
        <f t="shared" ref="G511" si="4830">C510</f>
        <v>Detroit Pistons</v>
      </c>
      <c r="H511" s="31">
        <f>VLOOKUP($C511,'Four Factors - Home'!$B:$O,7,FALSE)/100</f>
        <v>0.46299999999999997</v>
      </c>
      <c r="I511" s="31">
        <f>VLOOKUP($C511,'Four Factors - Home'!$B:$O,8,FALSE)</f>
        <v>0.29599999999999999</v>
      </c>
      <c r="J511" s="31">
        <f>VLOOKUP($C511,'Four Factors - Home'!$B:$O,9,FALSE)/100</f>
        <v>0.14400000000000002</v>
      </c>
      <c r="K511" s="31">
        <f>VLOOKUP($C511,'Four Factors - Home'!$B:$O,10,FALSE)/100</f>
        <v>0.27300000000000002</v>
      </c>
      <c r="L511" s="31">
        <f>VLOOKUP($C511,'Four Factors - Home'!$B:$O,11,FALSE)/100</f>
        <v>0.47399999999999998</v>
      </c>
      <c r="M511" s="31">
        <f>VLOOKUP($C511,'Four Factors - Home'!$B:$O,12,FALSE)</f>
        <v>0.35399999999999998</v>
      </c>
      <c r="N511" s="31">
        <f>VLOOKUP($C511,'Four Factors - Home'!$B:$O,13,FALSE)/100</f>
        <v>0.152</v>
      </c>
      <c r="O511" s="31">
        <f>VLOOKUP($C511,'Four Factors - Home'!$B:$O,14,FALSE)/100</f>
        <v>0.21100000000000002</v>
      </c>
      <c r="P511" s="17">
        <f>VLOOKUP($C511,'Advanced - Home'!B:T,18,FALSE)</f>
        <v>95.84</v>
      </c>
      <c r="Q511" s="17">
        <f>(P511+'Advanced - Home'!$S$33)/2</f>
        <v>97.3469129438717</v>
      </c>
      <c r="R511" s="31">
        <f t="shared" ref="R511" si="4831">AVERAGE(H511,L510)</f>
        <v>0.49799999999999994</v>
      </c>
      <c r="S511" s="31">
        <f t="shared" ref="S511" si="4832">AVERAGE(I511,M510)</f>
        <v>0.27400000000000002</v>
      </c>
      <c r="T511" s="31">
        <f t="shared" ref="T511" si="4833">AVERAGE(J511,N510)</f>
        <v>0.13500000000000001</v>
      </c>
      <c r="U511" s="31">
        <f t="shared" ref="U511" si="4834">AVERAGE(K511,O510)</f>
        <v>0.23300000000000001</v>
      </c>
      <c r="V511" s="17">
        <f>Q511*Q510/'Advanced - Road'!$S$33</f>
        <v>95.82038494812106</v>
      </c>
      <c r="W511" s="17">
        <f t="shared" ref="W511" si="4835">W510</f>
        <v>95.823632649245866</v>
      </c>
      <c r="X511" s="17">
        <f t="shared" si="4502"/>
        <v>0</v>
      </c>
      <c r="Y511" s="19">
        <f>ROUND(Regression!$B$17+Regression!$B$18*Games!R511+Regression!$B$19*Games!T511+Regression!$B$20*Games!U511+Regression!$B$21*Games!S511+Regression!$B$22*Games!W511,0)</f>
        <v>103</v>
      </c>
      <c r="Z511" s="19">
        <f t="shared" ref="Z511" si="4836">-Z510</f>
        <v>-3</v>
      </c>
      <c r="AA511" s="19">
        <f t="shared" ref="AA511" si="4837">AA510</f>
        <v>203</v>
      </c>
      <c r="AB511" s="4"/>
      <c r="AC511" s="4"/>
      <c r="AD511" s="4">
        <f t="shared" si="4507"/>
        <v>103</v>
      </c>
    </row>
    <row r="512" spans="1:30" x14ac:dyDescent="0.3">
      <c r="A512" s="11" t="s">
        <v>133</v>
      </c>
      <c r="B512" s="10" t="s">
        <v>63</v>
      </c>
      <c r="C512" s="11" t="str">
        <f>VLOOKUP(B512,'Team Lookup'!A:B,2,FALSE)</f>
        <v>Detroit Pistons</v>
      </c>
      <c r="D512" s="12"/>
      <c r="E512" s="12"/>
      <c r="F512" s="13" t="str">
        <f>B513</f>
        <v>MIA</v>
      </c>
      <c r="G512" s="11" t="str">
        <f t="shared" ref="G512" si="4838">C513</f>
        <v>Miami Heat</v>
      </c>
      <c r="H512" s="32">
        <f>VLOOKUP($C512,'Four Factors - Road'!$B:$O,7,FALSE)/100</f>
        <v>0.49200000000000005</v>
      </c>
      <c r="I512" s="32">
        <f>VLOOKUP($C512,'Four Factors - Road'!$B:$O,8,FALSE)</f>
        <v>0.22</v>
      </c>
      <c r="J512" s="32">
        <f>VLOOKUP($C512,'Four Factors - Road'!$B:$O,9,FALSE)/100</f>
        <v>0.126</v>
      </c>
      <c r="K512" s="32">
        <f>VLOOKUP($C512,'Four Factors - Road'!$B:$O,10,FALSE)/100</f>
        <v>0.22</v>
      </c>
      <c r="L512" s="32">
        <f>VLOOKUP($C512,'Four Factors - Road'!$B:$O,11,FALSE)/100</f>
        <v>0.53299999999999992</v>
      </c>
      <c r="M512" s="32">
        <f>VLOOKUP($C512,'Four Factors - Road'!$B:$O,12,FALSE)</f>
        <v>0.252</v>
      </c>
      <c r="N512" s="32">
        <f>VLOOKUP($C512,'Four Factors - Road'!$B:$O,13,FALSE)/100</f>
        <v>0.126</v>
      </c>
      <c r="O512" s="32">
        <f>VLOOKUP($C512,'Four Factors - Road'!$B:$O,14,FALSE)/100</f>
        <v>0.193</v>
      </c>
      <c r="P512" s="21">
        <f>VLOOKUP($C512,'Advanced - Road'!B:T,18,FALSE)</f>
        <v>95.76</v>
      </c>
      <c r="Q512" s="21">
        <f>(P512+'Advanced - Road'!$S$33)/2</f>
        <v>97.31026345933563</v>
      </c>
      <c r="R512" s="32">
        <f t="shared" ref="R512" si="4839">AVERAGE(H512,L513)</f>
        <v>0.49</v>
      </c>
      <c r="S512" s="32">
        <f t="shared" ref="S512" si="4840">AVERAGE(I512,M513)</f>
        <v>0.24099999999999999</v>
      </c>
      <c r="T512" s="32">
        <f t="shared" ref="T512" si="4841">AVERAGE(J512,N513)</f>
        <v>0.1285</v>
      </c>
      <c r="U512" s="32">
        <f t="shared" ref="U512" si="4842">AVERAGE(K512,O513)</f>
        <v>0.2215</v>
      </c>
      <c r="V512" s="21">
        <f>Q512*Q513/'Advanced - Home'!$S$33</f>
        <v>97.042596325883395</v>
      </c>
      <c r="W512" s="21">
        <f t="shared" ref="W512" si="4843">AVERAGE(V512:V513)</f>
        <v>97.039307422518391</v>
      </c>
      <c r="X512" s="21">
        <f t="shared" si="4502"/>
        <v>0</v>
      </c>
      <c r="Y512" s="23">
        <f>ROUND(Regression!$B$17+Regression!$B$18*Games!R512+Regression!$B$19*Games!T512+Regression!$B$20*Games!U512+Regression!$B$21*Games!S512+Regression!$B$22*Games!W512,0)</f>
        <v>102</v>
      </c>
      <c r="Z512" s="23">
        <f t="shared" ref="Z512" si="4844">Y513-Y512</f>
        <v>5</v>
      </c>
      <c r="AA512" s="23">
        <f t="shared" ref="AA512" si="4845">Y512+Y513</f>
        <v>209</v>
      </c>
      <c r="AB512" s="22">
        <f t="shared" ref="AB512" si="4846">D512-Z512</f>
        <v>-5</v>
      </c>
      <c r="AC512" s="22">
        <f t="shared" ref="AC512" si="4847">AA512-E512</f>
        <v>209</v>
      </c>
      <c r="AD512" s="22">
        <f t="shared" si="4507"/>
        <v>102</v>
      </c>
    </row>
    <row r="513" spans="1:30" x14ac:dyDescent="0.3">
      <c r="A513" s="11" t="s">
        <v>134</v>
      </c>
      <c r="B513" s="14" t="s">
        <v>69</v>
      </c>
      <c r="C513" s="11" t="str">
        <f>VLOOKUP(B513,'Team Lookup'!A:B,2,FALSE)</f>
        <v>Miami Heat</v>
      </c>
      <c r="D513" s="15">
        <f t="shared" ref="D513" si="4848">D512*-1</f>
        <v>0</v>
      </c>
      <c r="E513" s="15">
        <f t="shared" ref="E513" si="4849">E512</f>
        <v>0</v>
      </c>
      <c r="F513" s="11" t="str">
        <f>B512</f>
        <v>DET</v>
      </c>
      <c r="G513" s="11" t="str">
        <f t="shared" ref="G513" si="4850">C512</f>
        <v>Detroit Pistons</v>
      </c>
      <c r="H513" s="32">
        <f>VLOOKUP($C513,'Four Factors - Home'!$B:$O,7,FALSE)/100</f>
        <v>0.52500000000000002</v>
      </c>
      <c r="I513" s="32">
        <f>VLOOKUP($C513,'Four Factors - Home'!$B:$O,8,FALSE)</f>
        <v>0.27700000000000002</v>
      </c>
      <c r="J513" s="32">
        <f>VLOOKUP($C513,'Four Factors - Home'!$B:$O,9,FALSE)/100</f>
        <v>0.14000000000000001</v>
      </c>
      <c r="K513" s="32">
        <f>VLOOKUP($C513,'Four Factors - Home'!$B:$O,10,FALSE)/100</f>
        <v>0.217</v>
      </c>
      <c r="L513" s="32">
        <f>VLOOKUP($C513,'Four Factors - Home'!$B:$O,11,FALSE)/100</f>
        <v>0.48799999999999999</v>
      </c>
      <c r="M513" s="32">
        <f>VLOOKUP($C513,'Four Factors - Home'!$B:$O,12,FALSE)</f>
        <v>0.26200000000000001</v>
      </c>
      <c r="N513" s="32">
        <f>VLOOKUP($C513,'Four Factors - Home'!$B:$O,13,FALSE)/100</f>
        <v>0.13100000000000001</v>
      </c>
      <c r="O513" s="32">
        <f>VLOOKUP($C513,'Four Factors - Home'!$B:$O,14,FALSE)/100</f>
        <v>0.223</v>
      </c>
      <c r="P513" s="21">
        <f>VLOOKUP($C513,'Advanced - Home'!B:T,18,FALSE)</f>
        <v>98.31</v>
      </c>
      <c r="Q513" s="21">
        <f>(P513+'Advanced - Home'!$S$33)/2</f>
        <v>98.581912943871714</v>
      </c>
      <c r="R513" s="32">
        <f t="shared" ref="R513" si="4851">AVERAGE(H513,L512)</f>
        <v>0.52899999999999991</v>
      </c>
      <c r="S513" s="32">
        <f t="shared" ref="S513" si="4852">AVERAGE(I513,M512)</f>
        <v>0.26450000000000001</v>
      </c>
      <c r="T513" s="32">
        <f t="shared" ref="T513" si="4853">AVERAGE(J513,N512)</f>
        <v>0.13300000000000001</v>
      </c>
      <c r="U513" s="32">
        <f t="shared" ref="U513" si="4854">AVERAGE(K513,O512)</f>
        <v>0.20500000000000002</v>
      </c>
      <c r="V513" s="21">
        <f>Q513*Q512/'Advanced - Road'!$S$33</f>
        <v>97.036018519153387</v>
      </c>
      <c r="W513" s="21">
        <f t="shared" ref="W513" si="4855">W512</f>
        <v>97.039307422518391</v>
      </c>
      <c r="X513" s="21">
        <f t="shared" si="4502"/>
        <v>0</v>
      </c>
      <c r="Y513" s="23">
        <f>ROUND(Regression!$B$17+Regression!$B$18*Games!R513+Regression!$B$19*Games!T513+Regression!$B$20*Games!U513+Regression!$B$21*Games!S513+Regression!$B$22*Games!W513,0)</f>
        <v>107</v>
      </c>
      <c r="Z513" s="23">
        <f t="shared" ref="Z513" si="4856">-Z512</f>
        <v>-5</v>
      </c>
      <c r="AA513" s="23">
        <f t="shared" ref="AA513" si="4857">AA512</f>
        <v>209</v>
      </c>
      <c r="AB513" s="22"/>
      <c r="AC513" s="22"/>
      <c r="AD513" s="22">
        <f t="shared" si="4507"/>
        <v>107</v>
      </c>
    </row>
    <row r="514" spans="1:30" x14ac:dyDescent="0.3">
      <c r="A514" t="s">
        <v>133</v>
      </c>
      <c r="B514" s="8" t="s">
        <v>63</v>
      </c>
      <c r="C514" t="str">
        <f>VLOOKUP(B514,'Team Lookup'!A:B,2,FALSE)</f>
        <v>Detroit Pistons</v>
      </c>
      <c r="D514" s="6"/>
      <c r="E514" s="6"/>
      <c r="F514" s="7" t="str">
        <f>B515</f>
        <v>MIL</v>
      </c>
      <c r="G514" t="str">
        <f t="shared" ref="G514" si="4858">C515</f>
        <v>Milwaukee Bucks</v>
      </c>
      <c r="H514" s="31">
        <f>VLOOKUP($C514,'Four Factors - Road'!$B:$O,7,FALSE)/100</f>
        <v>0.49200000000000005</v>
      </c>
      <c r="I514" s="31">
        <f>VLOOKUP($C514,'Four Factors - Road'!$B:$O,8,FALSE)</f>
        <v>0.22</v>
      </c>
      <c r="J514" s="31">
        <f>VLOOKUP($C514,'Four Factors - Road'!$B:$O,9,FALSE)/100</f>
        <v>0.126</v>
      </c>
      <c r="K514" s="31">
        <f>VLOOKUP($C514,'Four Factors - Road'!$B:$O,10,FALSE)/100</f>
        <v>0.22</v>
      </c>
      <c r="L514" s="31">
        <f>VLOOKUP($C514,'Four Factors - Road'!$B:$O,11,FALSE)/100</f>
        <v>0.53299999999999992</v>
      </c>
      <c r="M514" s="31">
        <f>VLOOKUP($C514,'Four Factors - Road'!$B:$O,12,FALSE)</f>
        <v>0.252</v>
      </c>
      <c r="N514" s="31">
        <f>VLOOKUP($C514,'Four Factors - Road'!$B:$O,13,FALSE)/100</f>
        <v>0.126</v>
      </c>
      <c r="O514" s="31">
        <f>VLOOKUP($C514,'Four Factors - Road'!$B:$O,14,FALSE)/100</f>
        <v>0.193</v>
      </c>
      <c r="P514" s="17">
        <f>VLOOKUP($C514,'Advanced - Road'!B:T,18,FALSE)</f>
        <v>95.76</v>
      </c>
      <c r="Q514" s="17">
        <f>(P514+'Advanced - Road'!$S$33)/2</f>
        <v>97.31026345933563</v>
      </c>
      <c r="R514" s="31">
        <f t="shared" ref="R514" si="4859">AVERAGE(H514,L515)</f>
        <v>0.50650000000000006</v>
      </c>
      <c r="S514" s="31">
        <f t="shared" ref="S514" si="4860">AVERAGE(I514,M515)</f>
        <v>0.26150000000000001</v>
      </c>
      <c r="T514" s="31">
        <f t="shared" ref="T514" si="4861">AVERAGE(J514,N515)</f>
        <v>0.14250000000000002</v>
      </c>
      <c r="U514" s="31">
        <f t="shared" ref="U514" si="4862">AVERAGE(K514,O515)</f>
        <v>0.22599999999999998</v>
      </c>
      <c r="V514" s="17">
        <f>Q514*Q515/'Advanced - Home'!$S$33</f>
        <v>97.249317260990807</v>
      </c>
      <c r="W514" s="17">
        <f t="shared" ref="W514" si="4863">AVERAGE(V514:V515)</f>
        <v>97.246021351576871</v>
      </c>
      <c r="X514" s="17">
        <f t="shared" si="4502"/>
        <v>0</v>
      </c>
      <c r="Y514" s="19">
        <f>ROUND(Regression!$B$17+Regression!$B$18*Games!R514+Regression!$B$19*Games!T514+Regression!$B$20*Games!U514+Regression!$B$21*Games!S514+Regression!$B$22*Games!W514,0)</f>
        <v>104</v>
      </c>
      <c r="Z514" s="19">
        <f t="shared" ref="Z514" si="4864">Y515-Y514</f>
        <v>5</v>
      </c>
      <c r="AA514" s="19">
        <f t="shared" ref="AA514" si="4865">Y514+Y515</f>
        <v>213</v>
      </c>
      <c r="AB514" s="4">
        <f t="shared" ref="AB514" si="4866">D514-Z514</f>
        <v>-5</v>
      </c>
      <c r="AC514" s="4">
        <f t="shared" ref="AC514" si="4867">AA514-E514</f>
        <v>213</v>
      </c>
      <c r="AD514" s="4">
        <f t="shared" si="4507"/>
        <v>104</v>
      </c>
    </row>
    <row r="515" spans="1:30" x14ac:dyDescent="0.3">
      <c r="A515" t="s">
        <v>134</v>
      </c>
      <c r="B515" s="8" t="s">
        <v>70</v>
      </c>
      <c r="C515" t="str">
        <f>VLOOKUP(B515,'Team Lookup'!A:B,2,FALSE)</f>
        <v>Milwaukee Bucks</v>
      </c>
      <c r="D515" s="9">
        <f t="shared" ref="D515" si="4868">D514*-1</f>
        <v>0</v>
      </c>
      <c r="E515" s="9">
        <f t="shared" ref="E515" si="4869">E514</f>
        <v>0</v>
      </c>
      <c r="F515" t="str">
        <f>B514</f>
        <v>DET</v>
      </c>
      <c r="G515" t="str">
        <f t="shared" ref="G515" si="4870">C514</f>
        <v>Detroit Pistons</v>
      </c>
      <c r="H515" s="31">
        <f>VLOOKUP($C515,'Four Factors - Home'!$B:$O,7,FALSE)/100</f>
        <v>0.53500000000000003</v>
      </c>
      <c r="I515" s="31">
        <f>VLOOKUP($C515,'Four Factors - Home'!$B:$O,8,FALSE)</f>
        <v>0.307</v>
      </c>
      <c r="J515" s="31">
        <f>VLOOKUP($C515,'Four Factors - Home'!$B:$O,9,FALSE)/100</f>
        <v>0.14199999999999999</v>
      </c>
      <c r="K515" s="31">
        <f>VLOOKUP($C515,'Four Factors - Home'!$B:$O,10,FALSE)/100</f>
        <v>0.21600000000000003</v>
      </c>
      <c r="L515" s="31">
        <f>VLOOKUP($C515,'Four Factors - Home'!$B:$O,11,FALSE)/100</f>
        <v>0.52100000000000002</v>
      </c>
      <c r="M515" s="31">
        <f>VLOOKUP($C515,'Four Factors - Home'!$B:$O,12,FALSE)</f>
        <v>0.30299999999999999</v>
      </c>
      <c r="N515" s="31">
        <f>VLOOKUP($C515,'Four Factors - Home'!$B:$O,13,FALSE)/100</f>
        <v>0.159</v>
      </c>
      <c r="O515" s="31">
        <f>VLOOKUP($C515,'Four Factors - Home'!$B:$O,14,FALSE)/100</f>
        <v>0.23199999999999998</v>
      </c>
      <c r="P515" s="17">
        <f>VLOOKUP($C515,'Advanced - Home'!B:T,18,FALSE)</f>
        <v>98.73</v>
      </c>
      <c r="Q515" s="17">
        <f>(P515+'Advanced - Home'!$S$33)/2</f>
        <v>98.791912943871708</v>
      </c>
      <c r="R515" s="31">
        <f t="shared" ref="R515" si="4871">AVERAGE(H515,L514)</f>
        <v>0.53400000000000003</v>
      </c>
      <c r="S515" s="31">
        <f t="shared" ref="S515" si="4872">AVERAGE(I515,M514)</f>
        <v>0.27949999999999997</v>
      </c>
      <c r="T515" s="31">
        <f t="shared" ref="T515" si="4873">AVERAGE(J515,N514)</f>
        <v>0.13400000000000001</v>
      </c>
      <c r="U515" s="31">
        <f t="shared" ref="U515" si="4874">AVERAGE(K515,O514)</f>
        <v>0.20450000000000002</v>
      </c>
      <c r="V515" s="17">
        <f>Q515*Q514/'Advanced - Road'!$S$33</f>
        <v>97.242725442162921</v>
      </c>
      <c r="W515" s="17">
        <f t="shared" ref="W515" si="4875">W514</f>
        <v>97.246021351576871</v>
      </c>
      <c r="X515" s="17">
        <f t="shared" si="4502"/>
        <v>0</v>
      </c>
      <c r="Y515" s="19">
        <f>ROUND(Regression!$B$17+Regression!$B$18*Games!R515+Regression!$B$19*Games!T515+Regression!$B$20*Games!U515+Regression!$B$21*Games!S515+Regression!$B$22*Games!W515,0)</f>
        <v>109</v>
      </c>
      <c r="Z515" s="19">
        <f t="shared" ref="Z515" si="4876">-Z514</f>
        <v>-5</v>
      </c>
      <c r="AA515" s="19">
        <f t="shared" ref="AA515" si="4877">AA514</f>
        <v>213</v>
      </c>
      <c r="AB515" s="4"/>
      <c r="AC515" s="4"/>
      <c r="AD515" s="4">
        <f t="shared" si="4507"/>
        <v>109</v>
      </c>
    </row>
    <row r="516" spans="1:30" x14ac:dyDescent="0.3">
      <c r="A516" s="11" t="s">
        <v>133</v>
      </c>
      <c r="B516" s="14" t="s">
        <v>63</v>
      </c>
      <c r="C516" s="11" t="str">
        <f>VLOOKUP(B516,'Team Lookup'!A:B,2,FALSE)</f>
        <v>Detroit Pistons</v>
      </c>
      <c r="D516" s="12"/>
      <c r="E516" s="12"/>
      <c r="F516" s="13" t="str">
        <f>B517</f>
        <v>MIN</v>
      </c>
      <c r="G516" s="11" t="str">
        <f t="shared" ref="G516" si="4878">C517</f>
        <v>Minnesota Timberwolves</v>
      </c>
      <c r="H516" s="32">
        <f>VLOOKUP($C516,'Four Factors - Road'!$B:$O,7,FALSE)/100</f>
        <v>0.49200000000000005</v>
      </c>
      <c r="I516" s="32">
        <f>VLOOKUP($C516,'Four Factors - Road'!$B:$O,8,FALSE)</f>
        <v>0.22</v>
      </c>
      <c r="J516" s="32">
        <f>VLOOKUP($C516,'Four Factors - Road'!$B:$O,9,FALSE)/100</f>
        <v>0.126</v>
      </c>
      <c r="K516" s="32">
        <f>VLOOKUP($C516,'Four Factors - Road'!$B:$O,10,FALSE)/100</f>
        <v>0.22</v>
      </c>
      <c r="L516" s="32">
        <f>VLOOKUP($C516,'Four Factors - Road'!$B:$O,11,FALSE)/100</f>
        <v>0.53299999999999992</v>
      </c>
      <c r="M516" s="32">
        <f>VLOOKUP($C516,'Four Factors - Road'!$B:$O,12,FALSE)</f>
        <v>0.252</v>
      </c>
      <c r="N516" s="32">
        <f>VLOOKUP($C516,'Four Factors - Road'!$B:$O,13,FALSE)/100</f>
        <v>0.126</v>
      </c>
      <c r="O516" s="32">
        <f>VLOOKUP($C516,'Four Factors - Road'!$B:$O,14,FALSE)/100</f>
        <v>0.193</v>
      </c>
      <c r="P516" s="21">
        <f>VLOOKUP($C516,'Advanced - Road'!B:T,18,FALSE)</f>
        <v>95.76</v>
      </c>
      <c r="Q516" s="21">
        <f>(P516+'Advanced - Road'!$S$33)/2</f>
        <v>97.31026345933563</v>
      </c>
      <c r="R516" s="32">
        <f t="shared" ref="R516" si="4879">AVERAGE(H516,L517)</f>
        <v>0.51100000000000001</v>
      </c>
      <c r="S516" s="32">
        <f t="shared" ref="S516" si="4880">AVERAGE(I516,M517)</f>
        <v>0.2465</v>
      </c>
      <c r="T516" s="32">
        <f t="shared" ref="T516" si="4881">AVERAGE(J516,N517)</f>
        <v>0.13900000000000001</v>
      </c>
      <c r="U516" s="32">
        <f t="shared" ref="U516" si="4882">AVERAGE(K516,O517)</f>
        <v>0.2185</v>
      </c>
      <c r="V516" s="21">
        <f>Q516*Q517/'Advanced - Home'!$S$33</f>
        <v>96.220634512480075</v>
      </c>
      <c r="W516" s="21">
        <f t="shared" ref="W516" si="4883">AVERAGE(V516:V517)</f>
        <v>96.217373466500135</v>
      </c>
      <c r="X516" s="21">
        <f t="shared" si="4502"/>
        <v>0</v>
      </c>
      <c r="Y516" s="23">
        <f>ROUND(Regression!$B$17+Regression!$B$18*Games!R516+Regression!$B$19*Games!T516+Regression!$B$20*Games!U516+Regression!$B$21*Games!S516+Regression!$B$22*Games!W516,0)</f>
        <v>103</v>
      </c>
      <c r="Z516" s="23">
        <f t="shared" ref="Z516" si="4884">Y517-Y516</f>
        <v>4</v>
      </c>
      <c r="AA516" s="23">
        <f t="shared" ref="AA516" si="4885">Y516+Y517</f>
        <v>210</v>
      </c>
      <c r="AB516" s="22">
        <f t="shared" ref="AB516" si="4886">D516-Z516</f>
        <v>-4</v>
      </c>
      <c r="AC516" s="22">
        <f t="shared" ref="AC516" si="4887">AA516-E516</f>
        <v>210</v>
      </c>
      <c r="AD516" s="22">
        <f t="shared" si="4507"/>
        <v>103</v>
      </c>
    </row>
    <row r="517" spans="1:30" x14ac:dyDescent="0.3">
      <c r="A517" s="11" t="s">
        <v>134</v>
      </c>
      <c r="B517" s="14" t="s">
        <v>34</v>
      </c>
      <c r="C517" s="11" t="str">
        <f>VLOOKUP(B517,'Team Lookup'!A:B,2,FALSE)</f>
        <v>Minnesota Timberwolves</v>
      </c>
      <c r="D517" s="15">
        <f t="shared" ref="D517" si="4888">D516*-1</f>
        <v>0</v>
      </c>
      <c r="E517" s="15">
        <f t="shared" ref="E517" si="4889">E516</f>
        <v>0</v>
      </c>
      <c r="F517" s="11" t="str">
        <f>B516</f>
        <v>DET</v>
      </c>
      <c r="G517" s="11" t="str">
        <f t="shared" ref="G517" si="4890">C516</f>
        <v>Detroit Pistons</v>
      </c>
      <c r="H517" s="32">
        <f>VLOOKUP($C517,'Four Factors - Home'!$B:$O,7,FALSE)/100</f>
        <v>0.52400000000000002</v>
      </c>
      <c r="I517" s="32">
        <f>VLOOKUP($C517,'Four Factors - Home'!$B:$O,8,FALSE)</f>
        <v>0.29599999999999999</v>
      </c>
      <c r="J517" s="32">
        <f>VLOOKUP($C517,'Four Factors - Home'!$B:$O,9,FALSE)/100</f>
        <v>0.15</v>
      </c>
      <c r="K517" s="32">
        <f>VLOOKUP($C517,'Four Factors - Home'!$B:$O,10,FALSE)/100</f>
        <v>0.26899999999999996</v>
      </c>
      <c r="L517" s="32">
        <f>VLOOKUP($C517,'Four Factors - Home'!$B:$O,11,FALSE)/100</f>
        <v>0.53</v>
      </c>
      <c r="M517" s="32">
        <f>VLOOKUP($C517,'Four Factors - Home'!$B:$O,12,FALSE)</f>
        <v>0.27300000000000002</v>
      </c>
      <c r="N517" s="32">
        <f>VLOOKUP($C517,'Four Factors - Home'!$B:$O,13,FALSE)/100</f>
        <v>0.152</v>
      </c>
      <c r="O517" s="32">
        <f>VLOOKUP($C517,'Four Factors - Home'!$B:$O,14,FALSE)/100</f>
        <v>0.217</v>
      </c>
      <c r="P517" s="21">
        <f>VLOOKUP($C517,'Advanced - Home'!B:T,18,FALSE)</f>
        <v>96.64</v>
      </c>
      <c r="Q517" s="21">
        <f>(P517+'Advanced - Home'!$S$33)/2</f>
        <v>97.746912943871706</v>
      </c>
      <c r="R517" s="32">
        <f t="shared" ref="R517" si="4891">AVERAGE(H517,L516)</f>
        <v>0.52849999999999997</v>
      </c>
      <c r="S517" s="32">
        <f t="shared" ref="S517" si="4892">AVERAGE(I517,M516)</f>
        <v>0.27400000000000002</v>
      </c>
      <c r="T517" s="32">
        <f t="shared" ref="T517" si="4893">AVERAGE(J517,N516)</f>
        <v>0.13800000000000001</v>
      </c>
      <c r="U517" s="32">
        <f t="shared" ref="U517" si="4894">AVERAGE(K517,O516)</f>
        <v>0.23099999999999998</v>
      </c>
      <c r="V517" s="21">
        <f>Q517*Q516/'Advanced - Road'!$S$33</f>
        <v>96.214112420520209</v>
      </c>
      <c r="W517" s="21">
        <f t="shared" ref="W517" si="4895">W516</f>
        <v>96.217373466500135</v>
      </c>
      <c r="X517" s="21">
        <f t="shared" si="4502"/>
        <v>0</v>
      </c>
      <c r="Y517" s="23">
        <f>ROUND(Regression!$B$17+Regression!$B$18*Games!R517+Regression!$B$19*Games!T517+Regression!$B$20*Games!U517+Regression!$B$21*Games!S517+Regression!$B$22*Games!W517,0)</f>
        <v>107</v>
      </c>
      <c r="Z517" s="23">
        <f t="shared" ref="Z517" si="4896">-Z516</f>
        <v>-4</v>
      </c>
      <c r="AA517" s="23">
        <f t="shared" ref="AA517" si="4897">AA516</f>
        <v>210</v>
      </c>
      <c r="AB517" s="22"/>
      <c r="AC517" s="22"/>
      <c r="AD517" s="22">
        <f t="shared" si="4507"/>
        <v>107</v>
      </c>
    </row>
    <row r="518" spans="1:30" x14ac:dyDescent="0.3">
      <c r="A518" t="s">
        <v>133</v>
      </c>
      <c r="B518" s="8" t="s">
        <v>63</v>
      </c>
      <c r="C518" t="str">
        <f>VLOOKUP(B518,'Team Lookup'!A:B,2,FALSE)</f>
        <v>Detroit Pistons</v>
      </c>
      <c r="D518" s="6"/>
      <c r="E518" s="6"/>
      <c r="F518" s="7" t="str">
        <f>B519</f>
        <v>NOP</v>
      </c>
      <c r="G518" t="str">
        <f t="shared" ref="G518" si="4898">C519</f>
        <v>New Orleans Pelicans</v>
      </c>
      <c r="H518" s="31">
        <f>VLOOKUP($C518,'Four Factors - Road'!$B:$O,7,FALSE)/100</f>
        <v>0.49200000000000005</v>
      </c>
      <c r="I518" s="31">
        <f>VLOOKUP($C518,'Four Factors - Road'!$B:$O,8,FALSE)</f>
        <v>0.22</v>
      </c>
      <c r="J518" s="31">
        <f>VLOOKUP($C518,'Four Factors - Road'!$B:$O,9,FALSE)/100</f>
        <v>0.126</v>
      </c>
      <c r="K518" s="31">
        <f>VLOOKUP($C518,'Four Factors - Road'!$B:$O,10,FALSE)/100</f>
        <v>0.22</v>
      </c>
      <c r="L518" s="31">
        <f>VLOOKUP($C518,'Four Factors - Road'!$B:$O,11,FALSE)/100</f>
        <v>0.53299999999999992</v>
      </c>
      <c r="M518" s="31">
        <f>VLOOKUP($C518,'Four Factors - Road'!$B:$O,12,FALSE)</f>
        <v>0.252</v>
      </c>
      <c r="N518" s="31">
        <f>VLOOKUP($C518,'Four Factors - Road'!$B:$O,13,FALSE)/100</f>
        <v>0.126</v>
      </c>
      <c r="O518" s="31">
        <f>VLOOKUP($C518,'Four Factors - Road'!$B:$O,14,FALSE)/100</f>
        <v>0.193</v>
      </c>
      <c r="P518" s="17">
        <f>VLOOKUP($C518,'Advanced - Road'!B:T,18,FALSE)</f>
        <v>95.76</v>
      </c>
      <c r="Q518" s="17">
        <f>(P518+'Advanced - Road'!$S$33)/2</f>
        <v>97.31026345933563</v>
      </c>
      <c r="R518" s="31">
        <f t="shared" ref="R518" si="4899">AVERAGE(H518,L519)</f>
        <v>0.50050000000000006</v>
      </c>
      <c r="S518" s="31">
        <f t="shared" ref="S518" si="4900">AVERAGE(I518,M519)</f>
        <v>0.23099999999999998</v>
      </c>
      <c r="T518" s="31">
        <f t="shared" ref="T518" si="4901">AVERAGE(J518,N519)</f>
        <v>0.13</v>
      </c>
      <c r="U518" s="31">
        <f t="shared" ref="U518" si="4902">AVERAGE(K518,O519)</f>
        <v>0.221</v>
      </c>
      <c r="V518" s="17">
        <f>Q518*Q519/'Advanced - Home'!$S$33</f>
        <v>98.401048185160732</v>
      </c>
      <c r="W518" s="17">
        <f t="shared" ref="W518" si="4903">AVERAGE(V518:V519)</f>
        <v>98.39771324204554</v>
      </c>
      <c r="X518" s="17">
        <f t="shared" si="4502"/>
        <v>0</v>
      </c>
      <c r="Y518" s="19">
        <f>ROUND(Regression!$B$17+Regression!$B$18*Games!R518+Regression!$B$19*Games!T518+Regression!$B$20*Games!U518+Regression!$B$21*Games!S518+Regression!$B$22*Games!W518,0)</f>
        <v>105</v>
      </c>
      <c r="Z518" s="19">
        <f t="shared" ref="Z518" si="4904">Y519-Y518</f>
        <v>2</v>
      </c>
      <c r="AA518" s="19">
        <f t="shared" ref="AA518" si="4905">Y518+Y519</f>
        <v>212</v>
      </c>
      <c r="AB518" s="4">
        <f t="shared" ref="AB518" si="4906">D518-Z518</f>
        <v>-2</v>
      </c>
      <c r="AC518" s="4">
        <f t="shared" ref="AC518" si="4907">AA518-E518</f>
        <v>212</v>
      </c>
      <c r="AD518" s="4">
        <f t="shared" si="4507"/>
        <v>105</v>
      </c>
    </row>
    <row r="519" spans="1:30" x14ac:dyDescent="0.3">
      <c r="A519" t="s">
        <v>134</v>
      </c>
      <c r="B519" s="8" t="s">
        <v>71</v>
      </c>
      <c r="C519" t="str">
        <f>VLOOKUP(B519,'Team Lookup'!A:B,2,FALSE)</f>
        <v>New Orleans Pelicans</v>
      </c>
      <c r="D519" s="9">
        <f t="shared" ref="D519" si="4908">D518*-1</f>
        <v>0</v>
      </c>
      <c r="E519" s="9">
        <f t="shared" ref="E519" si="4909">E518</f>
        <v>0</v>
      </c>
      <c r="F519" t="str">
        <f>B518</f>
        <v>DET</v>
      </c>
      <c r="G519" t="str">
        <f t="shared" ref="G519" si="4910">C518</f>
        <v>Detroit Pistons</v>
      </c>
      <c r="H519" s="31">
        <f>VLOOKUP($C519,'Four Factors - Home'!$B:$O,7,FALSE)/100</f>
        <v>0.504</v>
      </c>
      <c r="I519" s="31">
        <f>VLOOKUP($C519,'Four Factors - Home'!$B:$O,8,FALSE)</f>
        <v>0.26200000000000001</v>
      </c>
      <c r="J519" s="31">
        <f>VLOOKUP($C519,'Four Factors - Home'!$B:$O,9,FALSE)/100</f>
        <v>0.121</v>
      </c>
      <c r="K519" s="31">
        <f>VLOOKUP($C519,'Four Factors - Home'!$B:$O,10,FALSE)/100</f>
        <v>0.184</v>
      </c>
      <c r="L519" s="31">
        <f>VLOOKUP($C519,'Four Factors - Home'!$B:$O,11,FALSE)/100</f>
        <v>0.50900000000000001</v>
      </c>
      <c r="M519" s="31">
        <f>VLOOKUP($C519,'Four Factors - Home'!$B:$O,12,FALSE)</f>
        <v>0.24199999999999999</v>
      </c>
      <c r="N519" s="31">
        <f>VLOOKUP($C519,'Four Factors - Home'!$B:$O,13,FALSE)/100</f>
        <v>0.13400000000000001</v>
      </c>
      <c r="O519" s="31">
        <f>VLOOKUP($C519,'Four Factors - Home'!$B:$O,14,FALSE)/100</f>
        <v>0.222</v>
      </c>
      <c r="P519" s="17">
        <f>VLOOKUP($C519,'Advanced - Home'!B:T,18,FALSE)</f>
        <v>101.07</v>
      </c>
      <c r="Q519" s="17">
        <f>(P519+'Advanced - Home'!$S$33)/2</f>
        <v>99.96191294387171</v>
      </c>
      <c r="R519" s="31">
        <f t="shared" ref="R519" si="4911">AVERAGE(H519,L518)</f>
        <v>0.51849999999999996</v>
      </c>
      <c r="S519" s="31">
        <f t="shared" ref="S519" si="4912">AVERAGE(I519,M518)</f>
        <v>0.25700000000000001</v>
      </c>
      <c r="T519" s="31">
        <f t="shared" ref="T519" si="4913">AVERAGE(J519,N518)</f>
        <v>0.1235</v>
      </c>
      <c r="U519" s="31">
        <f t="shared" ref="U519" si="4914">AVERAGE(K519,O518)</f>
        <v>0.1885</v>
      </c>
      <c r="V519" s="17">
        <f>Q519*Q518/'Advanced - Road'!$S$33</f>
        <v>98.394378298930363</v>
      </c>
      <c r="W519" s="17">
        <f t="shared" ref="W519" si="4915">W518</f>
        <v>98.39771324204554</v>
      </c>
      <c r="X519" s="17">
        <f t="shared" si="4502"/>
        <v>0</v>
      </c>
      <c r="Y519" s="19">
        <f>ROUND(Regression!$B$17+Regression!$B$18*Games!R519+Regression!$B$19*Games!T519+Regression!$B$20*Games!U519+Regression!$B$21*Games!S519+Regression!$B$22*Games!W519,0)</f>
        <v>107</v>
      </c>
      <c r="Z519" s="19">
        <f t="shared" ref="Z519" si="4916">-Z518</f>
        <v>-2</v>
      </c>
      <c r="AA519" s="19">
        <f t="shared" ref="AA519" si="4917">AA518</f>
        <v>212</v>
      </c>
      <c r="AB519" s="4"/>
      <c r="AC519" s="4"/>
      <c r="AD519" s="4">
        <f t="shared" si="4507"/>
        <v>107</v>
      </c>
    </row>
    <row r="520" spans="1:30" x14ac:dyDescent="0.3">
      <c r="A520" s="11" t="s">
        <v>133</v>
      </c>
      <c r="B520" s="14" t="s">
        <v>63</v>
      </c>
      <c r="C520" s="11" t="str">
        <f>VLOOKUP(B520,'Team Lookup'!A:B,2,FALSE)</f>
        <v>Detroit Pistons</v>
      </c>
      <c r="D520" s="12"/>
      <c r="E520" s="12"/>
      <c r="F520" s="13" t="str">
        <f>B521</f>
        <v>NYK</v>
      </c>
      <c r="G520" s="11" t="str">
        <f t="shared" ref="G520" si="4918">C521</f>
        <v>New York Knicks</v>
      </c>
      <c r="H520" s="32">
        <f>VLOOKUP($C520,'Four Factors - Road'!$B:$O,7,FALSE)/100</f>
        <v>0.49200000000000005</v>
      </c>
      <c r="I520" s="32">
        <f>VLOOKUP($C520,'Four Factors - Road'!$B:$O,8,FALSE)</f>
        <v>0.22</v>
      </c>
      <c r="J520" s="32">
        <f>VLOOKUP($C520,'Four Factors - Road'!$B:$O,9,FALSE)/100</f>
        <v>0.126</v>
      </c>
      <c r="K520" s="32">
        <f>VLOOKUP($C520,'Four Factors - Road'!$B:$O,10,FALSE)/100</f>
        <v>0.22</v>
      </c>
      <c r="L520" s="32">
        <f>VLOOKUP($C520,'Four Factors - Road'!$B:$O,11,FALSE)/100</f>
        <v>0.53299999999999992</v>
      </c>
      <c r="M520" s="32">
        <f>VLOOKUP($C520,'Four Factors - Road'!$B:$O,12,FALSE)</f>
        <v>0.252</v>
      </c>
      <c r="N520" s="32">
        <f>VLOOKUP($C520,'Four Factors - Road'!$B:$O,13,FALSE)/100</f>
        <v>0.126</v>
      </c>
      <c r="O520" s="32">
        <f>VLOOKUP($C520,'Four Factors - Road'!$B:$O,14,FALSE)/100</f>
        <v>0.193</v>
      </c>
      <c r="P520" s="21">
        <f>VLOOKUP($C520,'Advanced - Road'!B:T,18,FALSE)</f>
        <v>95.76</v>
      </c>
      <c r="Q520" s="21">
        <f>(P520+'Advanced - Road'!$S$33)/2</f>
        <v>97.31026345933563</v>
      </c>
      <c r="R520" s="32">
        <f t="shared" ref="R520" si="4919">AVERAGE(H520,L521)</f>
        <v>0.50050000000000006</v>
      </c>
      <c r="S520" s="32">
        <f t="shared" ref="S520" si="4920">AVERAGE(I520,M521)</f>
        <v>0.24099999999999999</v>
      </c>
      <c r="T520" s="32">
        <f t="shared" ref="T520" si="4921">AVERAGE(J520,N521)</f>
        <v>0.128</v>
      </c>
      <c r="U520" s="32">
        <f t="shared" ref="U520" si="4922">AVERAGE(K520,O521)</f>
        <v>0.245</v>
      </c>
      <c r="V520" s="21">
        <f>Q520*Q521/'Advanced - Home'!$S$33</f>
        <v>97.111503304252537</v>
      </c>
      <c r="W520" s="21">
        <f t="shared" ref="W520" si="4923">AVERAGE(V520:V521)</f>
        <v>97.108212065537884</v>
      </c>
      <c r="X520" s="21">
        <f t="shared" si="4502"/>
        <v>0</v>
      </c>
      <c r="Y520" s="23">
        <f>ROUND(Regression!$B$17+Regression!$B$18*Games!R520+Regression!$B$19*Games!T520+Regression!$B$20*Games!U520+Regression!$B$21*Games!S520+Regression!$B$22*Games!W520,0)</f>
        <v>105</v>
      </c>
      <c r="Z520" s="23">
        <f t="shared" ref="Z520" si="4924">Y521-Y520</f>
        <v>3</v>
      </c>
      <c r="AA520" s="23">
        <f t="shared" ref="AA520" si="4925">Y520+Y521</f>
        <v>213</v>
      </c>
      <c r="AB520" s="22">
        <f t="shared" ref="AB520" si="4926">D520-Z520</f>
        <v>-3</v>
      </c>
      <c r="AC520" s="22">
        <f t="shared" ref="AC520" si="4927">AA520-E520</f>
        <v>213</v>
      </c>
      <c r="AD520" s="22">
        <f t="shared" si="4507"/>
        <v>105</v>
      </c>
    </row>
    <row r="521" spans="1:30" x14ac:dyDescent="0.3">
      <c r="A521" s="11" t="s">
        <v>134</v>
      </c>
      <c r="B521" s="14" t="s">
        <v>72</v>
      </c>
      <c r="C521" s="11" t="str">
        <f>VLOOKUP(B521,'Team Lookup'!A:B,2,FALSE)</f>
        <v>New York Knicks</v>
      </c>
      <c r="D521" s="15">
        <f t="shared" ref="D521" si="4928">D520*-1</f>
        <v>0</v>
      </c>
      <c r="E521" s="15">
        <f t="shared" ref="E521" si="4929">E520</f>
        <v>0</v>
      </c>
      <c r="F521" s="11" t="str">
        <f>B520</f>
        <v>DET</v>
      </c>
      <c r="G521" s="11" t="str">
        <f t="shared" ref="G521" si="4930">C520</f>
        <v>Detroit Pistons</v>
      </c>
      <c r="H521" s="32">
        <f>VLOOKUP($C521,'Four Factors - Home'!$B:$O,7,FALSE)/100</f>
        <v>0.52</v>
      </c>
      <c r="I521" s="32">
        <f>VLOOKUP($C521,'Four Factors - Home'!$B:$O,8,FALSE)</f>
        <v>0.22700000000000001</v>
      </c>
      <c r="J521" s="32">
        <f>VLOOKUP($C521,'Four Factors - Home'!$B:$O,9,FALSE)/100</f>
        <v>0.14300000000000002</v>
      </c>
      <c r="K521" s="32">
        <f>VLOOKUP($C521,'Four Factors - Home'!$B:$O,10,FALSE)/100</f>
        <v>0.27399999999999997</v>
      </c>
      <c r="L521" s="32">
        <f>VLOOKUP($C521,'Four Factors - Home'!$B:$O,11,FALSE)/100</f>
        <v>0.50900000000000001</v>
      </c>
      <c r="M521" s="32">
        <f>VLOOKUP($C521,'Four Factors - Home'!$B:$O,12,FALSE)</f>
        <v>0.26200000000000001</v>
      </c>
      <c r="N521" s="32">
        <f>VLOOKUP($C521,'Four Factors - Home'!$B:$O,13,FALSE)/100</f>
        <v>0.13</v>
      </c>
      <c r="O521" s="32">
        <f>VLOOKUP($C521,'Four Factors - Home'!$B:$O,14,FALSE)/100</f>
        <v>0.27</v>
      </c>
      <c r="P521" s="21">
        <f>VLOOKUP($C521,'Advanced - Home'!B:T,18,FALSE)</f>
        <v>98.45</v>
      </c>
      <c r="Q521" s="21">
        <f>(P521+'Advanced - Home'!$S$33)/2</f>
        <v>98.651912943871707</v>
      </c>
      <c r="R521" s="32">
        <f t="shared" ref="R521" si="4931">AVERAGE(H521,L520)</f>
        <v>0.52649999999999997</v>
      </c>
      <c r="S521" s="32">
        <f t="shared" ref="S521" si="4932">AVERAGE(I521,M520)</f>
        <v>0.23949999999999999</v>
      </c>
      <c r="T521" s="32">
        <f t="shared" ref="T521" si="4933">AVERAGE(J521,N520)</f>
        <v>0.13450000000000001</v>
      </c>
      <c r="U521" s="32">
        <f t="shared" ref="U521" si="4934">AVERAGE(K521,O520)</f>
        <v>0.23349999999999999</v>
      </c>
      <c r="V521" s="21">
        <f>Q521*Q520/'Advanced - Road'!$S$33</f>
        <v>97.104920826823232</v>
      </c>
      <c r="W521" s="21">
        <f t="shared" ref="W521" si="4935">W520</f>
        <v>97.108212065537884</v>
      </c>
      <c r="X521" s="21">
        <f t="shared" si="4502"/>
        <v>0</v>
      </c>
      <c r="Y521" s="23">
        <f>ROUND(Regression!$B$17+Regression!$B$18*Games!R521+Regression!$B$19*Games!T521+Regression!$B$20*Games!U521+Regression!$B$21*Games!S521+Regression!$B$22*Games!W521,0)</f>
        <v>108</v>
      </c>
      <c r="Z521" s="23">
        <f t="shared" ref="Z521" si="4936">-Z520</f>
        <v>-3</v>
      </c>
      <c r="AA521" s="23">
        <f t="shared" ref="AA521" si="4937">AA520</f>
        <v>213</v>
      </c>
      <c r="AB521" s="22"/>
      <c r="AC521" s="22"/>
      <c r="AD521" s="22">
        <f t="shared" si="4507"/>
        <v>108</v>
      </c>
    </row>
    <row r="522" spans="1:30" x14ac:dyDescent="0.3">
      <c r="A522" t="s">
        <v>133</v>
      </c>
      <c r="B522" s="8" t="s">
        <v>63</v>
      </c>
      <c r="C522" t="str">
        <f>VLOOKUP(B522,'Team Lookup'!A:B,2,FALSE)</f>
        <v>Detroit Pistons</v>
      </c>
      <c r="D522" s="6"/>
      <c r="E522" s="6"/>
      <c r="F522" s="7" t="str">
        <f>B523</f>
        <v>OKC</v>
      </c>
      <c r="G522" t="str">
        <f t="shared" ref="G522" si="4938">C523</f>
        <v>Oklahoma City Thunder</v>
      </c>
      <c r="H522" s="31">
        <f>VLOOKUP($C522,'Four Factors - Road'!$B:$O,7,FALSE)/100</f>
        <v>0.49200000000000005</v>
      </c>
      <c r="I522" s="31">
        <f>VLOOKUP($C522,'Four Factors - Road'!$B:$O,8,FALSE)</f>
        <v>0.22</v>
      </c>
      <c r="J522" s="31">
        <f>VLOOKUP($C522,'Four Factors - Road'!$B:$O,9,FALSE)/100</f>
        <v>0.126</v>
      </c>
      <c r="K522" s="31">
        <f>VLOOKUP($C522,'Four Factors - Road'!$B:$O,10,FALSE)/100</f>
        <v>0.22</v>
      </c>
      <c r="L522" s="31">
        <f>VLOOKUP($C522,'Four Factors - Road'!$B:$O,11,FALSE)/100</f>
        <v>0.53299999999999992</v>
      </c>
      <c r="M522" s="31">
        <f>VLOOKUP($C522,'Four Factors - Road'!$B:$O,12,FALSE)</f>
        <v>0.252</v>
      </c>
      <c r="N522" s="31">
        <f>VLOOKUP($C522,'Four Factors - Road'!$B:$O,13,FALSE)/100</f>
        <v>0.126</v>
      </c>
      <c r="O522" s="31">
        <f>VLOOKUP($C522,'Four Factors - Road'!$B:$O,14,FALSE)/100</f>
        <v>0.193</v>
      </c>
      <c r="P522" s="17">
        <f>VLOOKUP($C522,'Advanced - Road'!B:T,18,FALSE)</f>
        <v>95.76</v>
      </c>
      <c r="Q522" s="17">
        <f>(P522+'Advanced - Road'!$S$33)/2</f>
        <v>97.31026345933563</v>
      </c>
      <c r="R522" s="31">
        <f t="shared" ref="R522" si="4939">AVERAGE(H522,L523)</f>
        <v>0.49399999999999999</v>
      </c>
      <c r="S522" s="31">
        <f t="shared" ref="S522" si="4940">AVERAGE(I522,M523)</f>
        <v>0.24249999999999999</v>
      </c>
      <c r="T522" s="31">
        <f t="shared" ref="T522" si="4941">AVERAGE(J522,N523)</f>
        <v>0.13150000000000001</v>
      </c>
      <c r="U522" s="31">
        <f t="shared" ref="U522" si="4942">AVERAGE(K522,O523)</f>
        <v>0.22199999999999998</v>
      </c>
      <c r="V522" s="17">
        <f>Q522*Q523/'Advanced - Home'!$S$33</f>
        <v>98.366594695976161</v>
      </c>
      <c r="W522" s="17">
        <f t="shared" ref="W522" si="4943">AVERAGE(V522:V523)</f>
        <v>98.363260920535794</v>
      </c>
      <c r="X522" s="17">
        <f t="shared" si="4502"/>
        <v>0</v>
      </c>
      <c r="Y522" s="19">
        <f>ROUND(Regression!$B$17+Regression!$B$18*Games!R522+Regression!$B$19*Games!T522+Regression!$B$20*Games!U522+Regression!$B$21*Games!S522+Regression!$B$22*Games!W522,0)</f>
        <v>104</v>
      </c>
      <c r="Z522" s="19">
        <f t="shared" ref="Z522" si="4944">Y523-Y522</f>
        <v>5</v>
      </c>
      <c r="AA522" s="19">
        <f t="shared" ref="AA522" si="4945">Y522+Y523</f>
        <v>213</v>
      </c>
      <c r="AB522" s="4">
        <f t="shared" ref="AB522" si="4946">D522-Z522</f>
        <v>-5</v>
      </c>
      <c r="AC522" s="4">
        <f t="shared" ref="AC522" si="4947">AA522-E522</f>
        <v>213</v>
      </c>
      <c r="AD522" s="4">
        <f t="shared" si="4507"/>
        <v>104</v>
      </c>
    </row>
    <row r="523" spans="1:30" x14ac:dyDescent="0.3">
      <c r="A523" t="s">
        <v>134</v>
      </c>
      <c r="B523" s="8" t="s">
        <v>73</v>
      </c>
      <c r="C523" t="str">
        <f>VLOOKUP(B523,'Team Lookup'!A:B,2,FALSE)</f>
        <v>Oklahoma City Thunder</v>
      </c>
      <c r="D523" s="9">
        <f t="shared" ref="D523" si="4948">D522*-1</f>
        <v>0</v>
      </c>
      <c r="E523" s="9">
        <f t="shared" ref="E523" si="4949">E522</f>
        <v>0</v>
      </c>
      <c r="F523" t="str">
        <f>B522</f>
        <v>DET</v>
      </c>
      <c r="G523" t="str">
        <f t="shared" ref="G523" si="4950">C522</f>
        <v>Detroit Pistons</v>
      </c>
      <c r="H523" s="31">
        <f>VLOOKUP($C523,'Four Factors - Home'!$B:$O,7,FALSE)/100</f>
        <v>0.51700000000000002</v>
      </c>
      <c r="I523" s="31">
        <f>VLOOKUP($C523,'Four Factors - Home'!$B:$O,8,FALSE)</f>
        <v>0.29799999999999999</v>
      </c>
      <c r="J523" s="31">
        <f>VLOOKUP($C523,'Four Factors - Home'!$B:$O,9,FALSE)/100</f>
        <v>0.14800000000000002</v>
      </c>
      <c r="K523" s="31">
        <f>VLOOKUP($C523,'Four Factors - Home'!$B:$O,10,FALSE)/100</f>
        <v>0.26600000000000001</v>
      </c>
      <c r="L523" s="31">
        <f>VLOOKUP($C523,'Four Factors - Home'!$B:$O,11,FALSE)/100</f>
        <v>0.496</v>
      </c>
      <c r="M523" s="31">
        <f>VLOOKUP($C523,'Four Factors - Home'!$B:$O,12,FALSE)</f>
        <v>0.26500000000000001</v>
      </c>
      <c r="N523" s="31">
        <f>VLOOKUP($C523,'Four Factors - Home'!$B:$O,13,FALSE)/100</f>
        <v>0.13699999999999998</v>
      </c>
      <c r="O523" s="31">
        <f>VLOOKUP($C523,'Four Factors - Home'!$B:$O,14,FALSE)/100</f>
        <v>0.22399999999999998</v>
      </c>
      <c r="P523" s="17">
        <f>VLOOKUP($C523,'Advanced - Home'!B:T,18,FALSE)</f>
        <v>101</v>
      </c>
      <c r="Q523" s="17">
        <f>(P523+'Advanced - Home'!$S$33)/2</f>
        <v>99.926912943871713</v>
      </c>
      <c r="R523" s="31">
        <f t="shared" ref="R523" si="4951">AVERAGE(H523,L522)</f>
        <v>0.52499999999999991</v>
      </c>
      <c r="S523" s="31">
        <f t="shared" ref="S523" si="4952">AVERAGE(I523,M522)</f>
        <v>0.27500000000000002</v>
      </c>
      <c r="T523" s="31">
        <f t="shared" ref="T523" si="4953">AVERAGE(J523,N522)</f>
        <v>0.13700000000000001</v>
      </c>
      <c r="U523" s="31">
        <f t="shared" ref="U523" si="4954">AVERAGE(K523,O522)</f>
        <v>0.22950000000000001</v>
      </c>
      <c r="V523" s="17">
        <f>Q523*Q522/'Advanced - Road'!$S$33</f>
        <v>98.35992714509544</v>
      </c>
      <c r="W523" s="17">
        <f t="shared" ref="W523" si="4955">W522</f>
        <v>98.363260920535794</v>
      </c>
      <c r="X523" s="17">
        <f t="shared" si="4502"/>
        <v>0</v>
      </c>
      <c r="Y523" s="19">
        <f>ROUND(Regression!$B$17+Regression!$B$18*Games!R523+Regression!$B$19*Games!T523+Regression!$B$20*Games!U523+Regression!$B$21*Games!S523+Regression!$B$22*Games!W523,0)</f>
        <v>109</v>
      </c>
      <c r="Z523" s="19">
        <f t="shared" ref="Z523" si="4956">-Z522</f>
        <v>-5</v>
      </c>
      <c r="AA523" s="19">
        <f t="shared" ref="AA523" si="4957">AA522</f>
        <v>213</v>
      </c>
      <c r="AB523" s="4"/>
      <c r="AC523" s="4"/>
      <c r="AD523" s="4">
        <f t="shared" si="4507"/>
        <v>109</v>
      </c>
    </row>
    <row r="524" spans="1:30" x14ac:dyDescent="0.3">
      <c r="A524" s="11" t="s">
        <v>133</v>
      </c>
      <c r="B524" s="14" t="s">
        <v>63</v>
      </c>
      <c r="C524" s="11" t="str">
        <f>VLOOKUP(B524,'Team Lookup'!A:B,2,FALSE)</f>
        <v>Detroit Pistons</v>
      </c>
      <c r="D524" s="12"/>
      <c r="E524" s="12"/>
      <c r="F524" s="13" t="str">
        <f>B525</f>
        <v>ORL</v>
      </c>
      <c r="G524" s="11" t="str">
        <f t="shared" ref="G524" si="4958">C525</f>
        <v>Orlando Magic</v>
      </c>
      <c r="H524" s="32">
        <f>VLOOKUP($C524,'Four Factors - Road'!$B:$O,7,FALSE)/100</f>
        <v>0.49200000000000005</v>
      </c>
      <c r="I524" s="32">
        <f>VLOOKUP($C524,'Four Factors - Road'!$B:$O,8,FALSE)</f>
        <v>0.22</v>
      </c>
      <c r="J524" s="32">
        <f>VLOOKUP($C524,'Four Factors - Road'!$B:$O,9,FALSE)/100</f>
        <v>0.126</v>
      </c>
      <c r="K524" s="32">
        <f>VLOOKUP($C524,'Four Factors - Road'!$B:$O,10,FALSE)/100</f>
        <v>0.22</v>
      </c>
      <c r="L524" s="32">
        <f>VLOOKUP($C524,'Four Factors - Road'!$B:$O,11,FALSE)/100</f>
        <v>0.53299999999999992</v>
      </c>
      <c r="M524" s="32">
        <f>VLOOKUP($C524,'Four Factors - Road'!$B:$O,12,FALSE)</f>
        <v>0.252</v>
      </c>
      <c r="N524" s="32">
        <f>VLOOKUP($C524,'Four Factors - Road'!$B:$O,13,FALSE)/100</f>
        <v>0.126</v>
      </c>
      <c r="O524" s="32">
        <f>VLOOKUP($C524,'Four Factors - Road'!$B:$O,14,FALSE)/100</f>
        <v>0.193</v>
      </c>
      <c r="P524" s="21">
        <f>VLOOKUP($C524,'Advanced - Road'!B:T,18,FALSE)</f>
        <v>95.76</v>
      </c>
      <c r="Q524" s="21">
        <f>(P524+'Advanced - Road'!$S$33)/2</f>
        <v>97.31026345933563</v>
      </c>
      <c r="R524" s="32">
        <f t="shared" ref="R524" si="4959">AVERAGE(H524,L525)</f>
        <v>0.50250000000000006</v>
      </c>
      <c r="S524" s="32">
        <f t="shared" ref="S524" si="4960">AVERAGE(I524,M525)</f>
        <v>0.2445</v>
      </c>
      <c r="T524" s="32">
        <f t="shared" ref="T524" si="4961">AVERAGE(J524,N525)</f>
        <v>0.13400000000000001</v>
      </c>
      <c r="U524" s="32">
        <f t="shared" ref="U524" si="4962">AVERAGE(K524,O525)</f>
        <v>0.2225</v>
      </c>
      <c r="V524" s="21">
        <f>Q524*Q525/'Advanced - Home'!$S$33</f>
        <v>96.668529871879485</v>
      </c>
      <c r="W524" s="21">
        <f t="shared" ref="W524" si="4963">AVERAGE(V524:V525)</f>
        <v>96.665253646126843</v>
      </c>
      <c r="X524" s="21">
        <f t="shared" si="4502"/>
        <v>0</v>
      </c>
      <c r="Y524" s="23">
        <f>ROUND(Regression!$B$17+Regression!$B$18*Games!R524+Regression!$B$19*Games!T524+Regression!$B$20*Games!U524+Regression!$B$21*Games!S524+Regression!$B$22*Games!W524,0)</f>
        <v>103</v>
      </c>
      <c r="Z524" s="23">
        <f t="shared" ref="Z524" si="4964">Y525-Y524</f>
        <v>1</v>
      </c>
      <c r="AA524" s="23">
        <f t="shared" ref="AA524" si="4965">Y524+Y525</f>
        <v>207</v>
      </c>
      <c r="AB524" s="22">
        <f t="shared" ref="AB524" si="4966">D524-Z524</f>
        <v>-1</v>
      </c>
      <c r="AC524" s="22">
        <f t="shared" ref="AC524" si="4967">AA524-E524</f>
        <v>207</v>
      </c>
      <c r="AD524" s="22">
        <f t="shared" si="4507"/>
        <v>103</v>
      </c>
    </row>
    <row r="525" spans="1:30" x14ac:dyDescent="0.3">
      <c r="A525" s="11" t="s">
        <v>134</v>
      </c>
      <c r="B525" s="14" t="s">
        <v>74</v>
      </c>
      <c r="C525" s="11" t="str">
        <f>VLOOKUP(B525,'Team Lookup'!A:B,2,FALSE)</f>
        <v>Orlando Magic</v>
      </c>
      <c r="D525" s="15">
        <f t="shared" ref="D525" si="4968">D524*-1</f>
        <v>0</v>
      </c>
      <c r="E525" s="15">
        <f t="shared" ref="E525" si="4969">E524</f>
        <v>0</v>
      </c>
      <c r="F525" s="11" t="str">
        <f>B524</f>
        <v>DET</v>
      </c>
      <c r="G525" s="11" t="str">
        <f t="shared" ref="G525" si="4970">C524</f>
        <v>Detroit Pistons</v>
      </c>
      <c r="H525" s="32">
        <f>VLOOKUP($C525,'Four Factors - Home'!$B:$O,7,FALSE)/100</f>
        <v>0.47799999999999998</v>
      </c>
      <c r="I525" s="32">
        <f>VLOOKUP($C525,'Four Factors - Home'!$B:$O,8,FALSE)</f>
        <v>0.26</v>
      </c>
      <c r="J525" s="32">
        <f>VLOOKUP($C525,'Four Factors - Home'!$B:$O,9,FALSE)/100</f>
        <v>0.13500000000000001</v>
      </c>
      <c r="K525" s="32">
        <f>VLOOKUP($C525,'Four Factors - Home'!$B:$O,10,FALSE)/100</f>
        <v>0.23</v>
      </c>
      <c r="L525" s="32">
        <f>VLOOKUP($C525,'Four Factors - Home'!$B:$O,11,FALSE)/100</f>
        <v>0.51300000000000001</v>
      </c>
      <c r="M525" s="32">
        <f>VLOOKUP($C525,'Four Factors - Home'!$B:$O,12,FALSE)</f>
        <v>0.26900000000000002</v>
      </c>
      <c r="N525" s="32">
        <f>VLOOKUP($C525,'Four Factors - Home'!$B:$O,13,FALSE)/100</f>
        <v>0.14199999999999999</v>
      </c>
      <c r="O525" s="32">
        <f>VLOOKUP($C525,'Four Factors - Home'!$B:$O,14,FALSE)/100</f>
        <v>0.22500000000000001</v>
      </c>
      <c r="P525" s="21">
        <f>VLOOKUP($C525,'Advanced - Home'!B:T,18,FALSE)</f>
        <v>97.55</v>
      </c>
      <c r="Q525" s="21">
        <f>(P525+'Advanced - Home'!$S$33)/2</f>
        <v>98.201912943871704</v>
      </c>
      <c r="R525" s="32">
        <f t="shared" ref="R525" si="4971">AVERAGE(H525,L524)</f>
        <v>0.50549999999999995</v>
      </c>
      <c r="S525" s="32">
        <f t="shared" ref="S525" si="4972">AVERAGE(I525,M524)</f>
        <v>0.25600000000000001</v>
      </c>
      <c r="T525" s="32">
        <f t="shared" ref="T525" si="4973">AVERAGE(J525,N524)</f>
        <v>0.1305</v>
      </c>
      <c r="U525" s="32">
        <f t="shared" ref="U525" si="4974">AVERAGE(K525,O524)</f>
        <v>0.21150000000000002</v>
      </c>
      <c r="V525" s="21">
        <f>Q525*Q524/'Advanced - Road'!$S$33</f>
        <v>96.661977420374214</v>
      </c>
      <c r="W525" s="21">
        <f t="shared" ref="W525" si="4975">W524</f>
        <v>96.665253646126843</v>
      </c>
      <c r="X525" s="21">
        <f t="shared" si="4502"/>
        <v>0</v>
      </c>
      <c r="Y525" s="23">
        <f>ROUND(Regression!$B$17+Regression!$B$18*Games!R525+Regression!$B$19*Games!T525+Regression!$B$20*Games!U525+Regression!$B$21*Games!S525+Regression!$B$22*Games!W525,0)</f>
        <v>104</v>
      </c>
      <c r="Z525" s="23">
        <f t="shared" ref="Z525" si="4976">-Z524</f>
        <v>-1</v>
      </c>
      <c r="AA525" s="23">
        <f t="shared" ref="AA525" si="4977">AA524</f>
        <v>207</v>
      </c>
      <c r="AB525" s="22"/>
      <c r="AC525" s="22"/>
      <c r="AD525" s="22">
        <f t="shared" si="4507"/>
        <v>104</v>
      </c>
    </row>
    <row r="526" spans="1:30" x14ac:dyDescent="0.3">
      <c r="A526" t="s">
        <v>133</v>
      </c>
      <c r="B526" s="8" t="s">
        <v>63</v>
      </c>
      <c r="C526" t="str">
        <f>VLOOKUP(B526,'Team Lookup'!A:B,2,FALSE)</f>
        <v>Detroit Pistons</v>
      </c>
      <c r="D526" s="6"/>
      <c r="E526" s="6"/>
      <c r="F526" s="7" t="str">
        <f>B527</f>
        <v>PHI</v>
      </c>
      <c r="G526" t="str">
        <f t="shared" ref="G526" si="4978">C527</f>
        <v>Philadelphia 76ers</v>
      </c>
      <c r="H526" s="31">
        <f>VLOOKUP($C526,'Four Factors - Road'!$B:$O,7,FALSE)/100</f>
        <v>0.49200000000000005</v>
      </c>
      <c r="I526" s="31">
        <f>VLOOKUP($C526,'Four Factors - Road'!$B:$O,8,FALSE)</f>
        <v>0.22</v>
      </c>
      <c r="J526" s="31">
        <f>VLOOKUP($C526,'Four Factors - Road'!$B:$O,9,FALSE)/100</f>
        <v>0.126</v>
      </c>
      <c r="K526" s="31">
        <f>VLOOKUP($C526,'Four Factors - Road'!$B:$O,10,FALSE)/100</f>
        <v>0.22</v>
      </c>
      <c r="L526" s="31">
        <f>VLOOKUP($C526,'Four Factors - Road'!$B:$O,11,FALSE)/100</f>
        <v>0.53299999999999992</v>
      </c>
      <c r="M526" s="31">
        <f>VLOOKUP($C526,'Four Factors - Road'!$B:$O,12,FALSE)</f>
        <v>0.252</v>
      </c>
      <c r="N526" s="31">
        <f>VLOOKUP($C526,'Four Factors - Road'!$B:$O,13,FALSE)/100</f>
        <v>0.126</v>
      </c>
      <c r="O526" s="31">
        <f>VLOOKUP($C526,'Four Factors - Road'!$B:$O,14,FALSE)/100</f>
        <v>0.193</v>
      </c>
      <c r="P526" s="17">
        <f>VLOOKUP($C526,'Advanced - Road'!B:T,18,FALSE)</f>
        <v>95.76</v>
      </c>
      <c r="Q526" s="17">
        <f>(P526+'Advanced - Road'!$S$33)/2</f>
        <v>97.31026345933563</v>
      </c>
      <c r="R526" s="31">
        <f t="shared" ref="R526" si="4979">AVERAGE(H526,L527)</f>
        <v>0.49299999999999999</v>
      </c>
      <c r="S526" s="31">
        <f t="shared" ref="S526" si="4980">AVERAGE(I526,M527)</f>
        <v>0.26600000000000001</v>
      </c>
      <c r="T526" s="31">
        <f t="shared" ref="T526" si="4981">AVERAGE(J526,N527)</f>
        <v>0.13600000000000001</v>
      </c>
      <c r="U526" s="31">
        <f t="shared" ref="U526" si="4982">AVERAGE(K526,O527)</f>
        <v>0.22749999999999998</v>
      </c>
      <c r="V526" s="17">
        <f>Q526*Q527/'Advanced - Home'!$S$33</f>
        <v>98.086044855473247</v>
      </c>
      <c r="W526" s="17">
        <f t="shared" ref="W526" si="4983">AVERAGE(V526:V527)</f>
        <v>98.082720588242154</v>
      </c>
      <c r="X526" s="17">
        <f t="shared" si="4502"/>
        <v>0</v>
      </c>
      <c r="Y526" s="19">
        <f>ROUND(Regression!$B$17+Regression!$B$18*Games!R526+Regression!$B$19*Games!T526+Regression!$B$20*Games!U526+Regression!$B$21*Games!S526+Regression!$B$22*Games!W526,0)</f>
        <v>104</v>
      </c>
      <c r="Z526" s="19">
        <f t="shared" ref="Z526" si="4984">Y527-Y526</f>
        <v>1</v>
      </c>
      <c r="AA526" s="19">
        <f t="shared" ref="AA526" si="4985">Y526+Y527</f>
        <v>209</v>
      </c>
      <c r="AB526" s="4">
        <f t="shared" ref="AB526" si="4986">D526-Z526</f>
        <v>-1</v>
      </c>
      <c r="AC526" s="4">
        <f t="shared" ref="AC526" si="4987">AA526-E526</f>
        <v>209</v>
      </c>
      <c r="AD526" s="4">
        <f t="shared" si="4507"/>
        <v>104</v>
      </c>
    </row>
    <row r="527" spans="1:30" x14ac:dyDescent="0.3">
      <c r="A527" t="s">
        <v>134</v>
      </c>
      <c r="B527" s="8" t="s">
        <v>75</v>
      </c>
      <c r="C527" t="str">
        <f>VLOOKUP(B527,'Team Lookup'!A:B,2,FALSE)</f>
        <v>Philadelphia 76ers</v>
      </c>
      <c r="D527" s="9">
        <f t="shared" ref="D527" si="4988">D526*-1</f>
        <v>0</v>
      </c>
      <c r="E527" s="9">
        <f t="shared" ref="E527" si="4989">E526</f>
        <v>0</v>
      </c>
      <c r="F527" t="str">
        <f>B526</f>
        <v>DET</v>
      </c>
      <c r="G527" t="str">
        <f t="shared" ref="G527" si="4990">C526</f>
        <v>Detroit Pistons</v>
      </c>
      <c r="H527" s="31">
        <f>VLOOKUP($C527,'Four Factors - Home'!$B:$O,7,FALSE)/100</f>
        <v>0.504</v>
      </c>
      <c r="I527" s="31">
        <f>VLOOKUP($C527,'Four Factors - Home'!$B:$O,8,FALSE)</f>
        <v>0.27</v>
      </c>
      <c r="J527" s="31">
        <f>VLOOKUP($C527,'Four Factors - Home'!$B:$O,9,FALSE)/100</f>
        <v>0.16300000000000001</v>
      </c>
      <c r="K527" s="31">
        <f>VLOOKUP($C527,'Four Factors - Home'!$B:$O,10,FALSE)/100</f>
        <v>0.21199999999999999</v>
      </c>
      <c r="L527" s="31">
        <f>VLOOKUP($C527,'Four Factors - Home'!$B:$O,11,FALSE)/100</f>
        <v>0.49399999999999999</v>
      </c>
      <c r="M527" s="31">
        <f>VLOOKUP($C527,'Four Factors - Home'!$B:$O,12,FALSE)</f>
        <v>0.312</v>
      </c>
      <c r="N527" s="31">
        <f>VLOOKUP($C527,'Four Factors - Home'!$B:$O,13,FALSE)/100</f>
        <v>0.14599999999999999</v>
      </c>
      <c r="O527" s="31">
        <f>VLOOKUP($C527,'Four Factors - Home'!$B:$O,14,FALSE)/100</f>
        <v>0.23499999999999999</v>
      </c>
      <c r="P527" s="17">
        <f>VLOOKUP($C527,'Advanced - Home'!B:T,18,FALSE)</f>
        <v>100.43</v>
      </c>
      <c r="Q527" s="17">
        <f>(P527+'Advanced - Home'!$S$33)/2</f>
        <v>99.641912943871716</v>
      </c>
      <c r="R527" s="31">
        <f t="shared" ref="R527" si="4991">AVERAGE(H527,L526)</f>
        <v>0.51849999999999996</v>
      </c>
      <c r="S527" s="31">
        <f t="shared" ref="S527" si="4992">AVERAGE(I527,M526)</f>
        <v>0.26100000000000001</v>
      </c>
      <c r="T527" s="31">
        <f t="shared" ref="T527" si="4993">AVERAGE(J527,N526)</f>
        <v>0.14450000000000002</v>
      </c>
      <c r="U527" s="31">
        <f t="shared" ref="U527" si="4994">AVERAGE(K527,O526)</f>
        <v>0.20250000000000001</v>
      </c>
      <c r="V527" s="17">
        <f>Q527*Q526/'Advanced - Road'!$S$33</f>
        <v>98.079396321011075</v>
      </c>
      <c r="W527" s="17">
        <f t="shared" ref="W527" si="4995">W526</f>
        <v>98.082720588242154</v>
      </c>
      <c r="X527" s="17">
        <f t="shared" si="4502"/>
        <v>0</v>
      </c>
      <c r="Y527" s="19">
        <f>ROUND(Regression!$B$17+Regression!$B$18*Games!R527+Regression!$B$19*Games!T527+Regression!$B$20*Games!U527+Regression!$B$21*Games!S527+Regression!$B$22*Games!W527,0)</f>
        <v>105</v>
      </c>
      <c r="Z527" s="19">
        <f t="shared" ref="Z527" si="4996">-Z526</f>
        <v>-1</v>
      </c>
      <c r="AA527" s="19">
        <f t="shared" ref="AA527" si="4997">AA526</f>
        <v>209</v>
      </c>
      <c r="AB527" s="4"/>
      <c r="AC527" s="4"/>
      <c r="AD527" s="4">
        <f t="shared" si="4507"/>
        <v>105</v>
      </c>
    </row>
    <row r="528" spans="1:30" x14ac:dyDescent="0.3">
      <c r="A528" s="11" t="s">
        <v>133</v>
      </c>
      <c r="B528" s="14" t="s">
        <v>63</v>
      </c>
      <c r="C528" s="11" t="str">
        <f>VLOOKUP(B528,'Team Lookup'!A:B,2,FALSE)</f>
        <v>Detroit Pistons</v>
      </c>
      <c r="D528" s="12"/>
      <c r="E528" s="12"/>
      <c r="F528" s="13" t="str">
        <f>B529</f>
        <v>PHO</v>
      </c>
      <c r="G528" s="11" t="str">
        <f t="shared" ref="G528" si="4998">C529</f>
        <v>Phoenix Suns</v>
      </c>
      <c r="H528" s="32">
        <f>VLOOKUP($C528,'Four Factors - Road'!$B:$O,7,FALSE)/100</f>
        <v>0.49200000000000005</v>
      </c>
      <c r="I528" s="32">
        <f>VLOOKUP($C528,'Four Factors - Road'!$B:$O,8,FALSE)</f>
        <v>0.22</v>
      </c>
      <c r="J528" s="32">
        <f>VLOOKUP($C528,'Four Factors - Road'!$B:$O,9,FALSE)/100</f>
        <v>0.126</v>
      </c>
      <c r="K528" s="32">
        <f>VLOOKUP($C528,'Four Factors - Road'!$B:$O,10,FALSE)/100</f>
        <v>0.22</v>
      </c>
      <c r="L528" s="32">
        <f>VLOOKUP($C528,'Four Factors - Road'!$B:$O,11,FALSE)/100</f>
        <v>0.53299999999999992</v>
      </c>
      <c r="M528" s="32">
        <f>VLOOKUP($C528,'Four Factors - Road'!$B:$O,12,FALSE)</f>
        <v>0.252</v>
      </c>
      <c r="N528" s="32">
        <f>VLOOKUP($C528,'Four Factors - Road'!$B:$O,13,FALSE)/100</f>
        <v>0.126</v>
      </c>
      <c r="O528" s="32">
        <f>VLOOKUP($C528,'Four Factors - Road'!$B:$O,14,FALSE)/100</f>
        <v>0.193</v>
      </c>
      <c r="P528" s="21">
        <f>VLOOKUP($C528,'Advanced - Road'!B:T,18,FALSE)</f>
        <v>95.76</v>
      </c>
      <c r="Q528" s="21">
        <f>(P528+'Advanced - Road'!$S$33)/2</f>
        <v>97.31026345933563</v>
      </c>
      <c r="R528" s="32">
        <f t="shared" ref="R528" si="4999">AVERAGE(H528,L529)</f>
        <v>0.50600000000000001</v>
      </c>
      <c r="S528" s="32">
        <f t="shared" ref="S528" si="5000">AVERAGE(I528,M529)</f>
        <v>0.27450000000000002</v>
      </c>
      <c r="T528" s="32">
        <f t="shared" ref="T528" si="5001">AVERAGE(J528,N529)</f>
        <v>0.13600000000000001</v>
      </c>
      <c r="U528" s="32">
        <f t="shared" ref="U528" si="5002">AVERAGE(K528,O529)</f>
        <v>0.221</v>
      </c>
      <c r="V528" s="21">
        <f>Q528*Q529/'Advanced - Home'!$S$33</f>
        <v>98.622534901347251</v>
      </c>
      <c r="W528" s="21">
        <f t="shared" ref="W528" si="5003">AVERAGE(V528:V529)</f>
        <v>98.619192451751061</v>
      </c>
      <c r="X528" s="21">
        <f t="shared" si="4502"/>
        <v>0</v>
      </c>
      <c r="Y528" s="23">
        <f>ROUND(Regression!$B$17+Regression!$B$18*Games!R528+Regression!$B$19*Games!T528+Regression!$B$20*Games!U528+Regression!$B$21*Games!S528+Regression!$B$22*Games!W528,0)</f>
        <v>106</v>
      </c>
      <c r="Z528" s="23">
        <f t="shared" ref="Z528" si="5004">Y529-Y528</f>
        <v>2</v>
      </c>
      <c r="AA528" s="23">
        <f t="shared" ref="AA528" si="5005">Y528+Y529</f>
        <v>214</v>
      </c>
      <c r="AB528" s="22">
        <f t="shared" ref="AB528" si="5006">D528-Z528</f>
        <v>-2</v>
      </c>
      <c r="AC528" s="22">
        <f t="shared" ref="AC528" si="5007">AA528-E528</f>
        <v>214</v>
      </c>
      <c r="AD528" s="22">
        <f t="shared" si="4507"/>
        <v>106</v>
      </c>
    </row>
    <row r="529" spans="1:30" x14ac:dyDescent="0.3">
      <c r="A529" s="11" t="s">
        <v>134</v>
      </c>
      <c r="B529" s="14" t="s">
        <v>76</v>
      </c>
      <c r="C529" s="11" t="str">
        <f>VLOOKUP(B529,'Team Lookup'!A:B,2,FALSE)</f>
        <v>Phoenix Suns</v>
      </c>
      <c r="D529" s="15">
        <f t="shared" ref="D529" si="5008">D528*-1</f>
        <v>0</v>
      </c>
      <c r="E529" s="15">
        <f t="shared" ref="E529" si="5009">E528</f>
        <v>0</v>
      </c>
      <c r="F529" s="11" t="str">
        <f>B528</f>
        <v>DET</v>
      </c>
      <c r="G529" s="11" t="str">
        <f t="shared" ref="G529" si="5010">C528</f>
        <v>Detroit Pistons</v>
      </c>
      <c r="H529" s="32">
        <f>VLOOKUP($C529,'Four Factors - Home'!$B:$O,7,FALSE)/100</f>
        <v>0.496</v>
      </c>
      <c r="I529" s="32">
        <f>VLOOKUP($C529,'Four Factors - Home'!$B:$O,8,FALSE)</f>
        <v>0.30099999999999999</v>
      </c>
      <c r="J529" s="32">
        <f>VLOOKUP($C529,'Four Factors - Home'!$B:$O,9,FALSE)/100</f>
        <v>0.152</v>
      </c>
      <c r="K529" s="32">
        <f>VLOOKUP($C529,'Four Factors - Home'!$B:$O,10,FALSE)/100</f>
        <v>0.27500000000000002</v>
      </c>
      <c r="L529" s="32">
        <f>VLOOKUP($C529,'Four Factors - Home'!$B:$O,11,FALSE)/100</f>
        <v>0.52</v>
      </c>
      <c r="M529" s="32">
        <f>VLOOKUP($C529,'Four Factors - Home'!$B:$O,12,FALSE)</f>
        <v>0.32900000000000001</v>
      </c>
      <c r="N529" s="32">
        <f>VLOOKUP($C529,'Four Factors - Home'!$B:$O,13,FALSE)/100</f>
        <v>0.14599999999999999</v>
      </c>
      <c r="O529" s="32">
        <f>VLOOKUP($C529,'Four Factors - Home'!$B:$O,14,FALSE)/100</f>
        <v>0.222</v>
      </c>
      <c r="P529" s="21">
        <f>VLOOKUP($C529,'Advanced - Home'!B:T,18,FALSE)</f>
        <v>101.52</v>
      </c>
      <c r="Q529" s="21">
        <f>(P529+'Advanced - Home'!$S$33)/2</f>
        <v>100.1869129438717</v>
      </c>
      <c r="R529" s="32">
        <f t="shared" ref="R529" si="5011">AVERAGE(H529,L528)</f>
        <v>0.51449999999999996</v>
      </c>
      <c r="S529" s="32">
        <f t="shared" ref="S529" si="5012">AVERAGE(I529,M528)</f>
        <v>0.27649999999999997</v>
      </c>
      <c r="T529" s="32">
        <f t="shared" ref="T529" si="5013">AVERAGE(J529,N528)</f>
        <v>0.13900000000000001</v>
      </c>
      <c r="U529" s="32">
        <f t="shared" ref="U529" si="5014">AVERAGE(K529,O528)</f>
        <v>0.23400000000000001</v>
      </c>
      <c r="V529" s="21">
        <f>Q529*Q528/'Advanced - Road'!$S$33</f>
        <v>98.615850002154872</v>
      </c>
      <c r="W529" s="21">
        <f t="shared" ref="W529" si="5015">W528</f>
        <v>98.619192451751061</v>
      </c>
      <c r="X529" s="21">
        <f t="shared" si="4502"/>
        <v>0</v>
      </c>
      <c r="Y529" s="23">
        <f>ROUND(Regression!$B$17+Regression!$B$18*Games!R529+Regression!$B$19*Games!T529+Regression!$B$20*Games!U529+Regression!$B$21*Games!S529+Regression!$B$22*Games!W529,0)</f>
        <v>108</v>
      </c>
      <c r="Z529" s="23">
        <f t="shared" ref="Z529" si="5016">-Z528</f>
        <v>-2</v>
      </c>
      <c r="AA529" s="23">
        <f t="shared" ref="AA529" si="5017">AA528</f>
        <v>214</v>
      </c>
      <c r="AB529" s="22"/>
      <c r="AC529" s="22"/>
      <c r="AD529" s="22">
        <f t="shared" si="4507"/>
        <v>108</v>
      </c>
    </row>
    <row r="530" spans="1:30" x14ac:dyDescent="0.3">
      <c r="A530" t="s">
        <v>133</v>
      </c>
      <c r="B530" s="8" t="s">
        <v>63</v>
      </c>
      <c r="C530" t="str">
        <f>VLOOKUP(B530,'Team Lookup'!A:B,2,FALSE)</f>
        <v>Detroit Pistons</v>
      </c>
      <c r="D530" s="6"/>
      <c r="E530" s="6"/>
      <c r="F530" s="7" t="str">
        <f>B531</f>
        <v>POR</v>
      </c>
      <c r="G530" t="str">
        <f t="shared" ref="G530" si="5018">C531</f>
        <v>Portland Trail Blazers</v>
      </c>
      <c r="H530" s="31">
        <f>VLOOKUP($C530,'Four Factors - Road'!$B:$O,7,FALSE)/100</f>
        <v>0.49200000000000005</v>
      </c>
      <c r="I530" s="31">
        <f>VLOOKUP($C530,'Four Factors - Road'!$B:$O,8,FALSE)</f>
        <v>0.22</v>
      </c>
      <c r="J530" s="31">
        <f>VLOOKUP($C530,'Four Factors - Road'!$B:$O,9,FALSE)/100</f>
        <v>0.126</v>
      </c>
      <c r="K530" s="31">
        <f>VLOOKUP($C530,'Four Factors - Road'!$B:$O,10,FALSE)/100</f>
        <v>0.22</v>
      </c>
      <c r="L530" s="31">
        <f>VLOOKUP($C530,'Four Factors - Road'!$B:$O,11,FALSE)/100</f>
        <v>0.53299999999999992</v>
      </c>
      <c r="M530" s="31">
        <f>VLOOKUP($C530,'Four Factors - Road'!$B:$O,12,FALSE)</f>
        <v>0.252</v>
      </c>
      <c r="N530" s="31">
        <f>VLOOKUP($C530,'Four Factors - Road'!$B:$O,13,FALSE)/100</f>
        <v>0.126</v>
      </c>
      <c r="O530" s="31">
        <f>VLOOKUP($C530,'Four Factors - Road'!$B:$O,14,FALSE)/100</f>
        <v>0.193</v>
      </c>
      <c r="P530" s="17">
        <f>VLOOKUP($C530,'Advanced - Road'!B:T,18,FALSE)</f>
        <v>95.76</v>
      </c>
      <c r="Q530" s="17">
        <f>(P530+'Advanced - Road'!$S$33)/2</f>
        <v>97.31026345933563</v>
      </c>
      <c r="R530" s="31">
        <f t="shared" ref="R530" si="5019">AVERAGE(H530,L531)</f>
        <v>0.49750000000000005</v>
      </c>
      <c r="S530" s="31">
        <f t="shared" ref="S530" si="5020">AVERAGE(I530,M531)</f>
        <v>0.27150000000000002</v>
      </c>
      <c r="T530" s="31">
        <f t="shared" ref="T530" si="5021">AVERAGE(J530,N531)</f>
        <v>0.1275</v>
      </c>
      <c r="U530" s="31">
        <f t="shared" ref="U530" si="5022">AVERAGE(K530,O531)</f>
        <v>0.22449999999999998</v>
      </c>
      <c r="V530" s="17">
        <f>Q530*Q531/'Advanced - Home'!$S$33</f>
        <v>97.401896998808198</v>
      </c>
      <c r="W530" s="17">
        <f t="shared" ref="W530" si="5023">AVERAGE(V530:V531)</f>
        <v>97.398595918262885</v>
      </c>
      <c r="X530" s="17">
        <f t="shared" si="4502"/>
        <v>0</v>
      </c>
      <c r="Y530" s="19">
        <f>ROUND(Regression!$B$17+Regression!$B$18*Games!R530+Regression!$B$19*Games!T530+Regression!$B$20*Games!U530+Regression!$B$21*Games!S530+Regression!$B$22*Games!W530,0)</f>
        <v>105</v>
      </c>
      <c r="Z530" s="19">
        <f t="shared" ref="Z530" si="5024">Y531-Y530</f>
        <v>3</v>
      </c>
      <c r="AA530" s="19">
        <f t="shared" ref="AA530" si="5025">Y530+Y531</f>
        <v>213</v>
      </c>
      <c r="AB530" s="4">
        <f t="shared" ref="AB530" si="5026">D530-Z530</f>
        <v>-3</v>
      </c>
      <c r="AC530" s="4">
        <f t="shared" ref="AC530" si="5027">AA530-E530</f>
        <v>213</v>
      </c>
      <c r="AD530" s="4">
        <f t="shared" si="4507"/>
        <v>105</v>
      </c>
    </row>
    <row r="531" spans="1:30" x14ac:dyDescent="0.3">
      <c r="A531" t="s">
        <v>134</v>
      </c>
      <c r="B531" s="8" t="s">
        <v>77</v>
      </c>
      <c r="C531" t="str">
        <f>VLOOKUP(B531,'Team Lookup'!A:B,2,FALSE)</f>
        <v>Portland Trail Blazers</v>
      </c>
      <c r="D531" s="9">
        <f t="shared" ref="D531" si="5028">D530*-1</f>
        <v>0</v>
      </c>
      <c r="E531" s="9">
        <f t="shared" ref="E531" si="5029">E530</f>
        <v>0</v>
      </c>
      <c r="F531" t="str">
        <f>B530</f>
        <v>DET</v>
      </c>
      <c r="G531" t="str">
        <f t="shared" ref="G531" si="5030">C530</f>
        <v>Detroit Pistons</v>
      </c>
      <c r="H531" s="31">
        <f>VLOOKUP($C531,'Four Factors - Home'!$B:$O,7,FALSE)/100</f>
        <v>0.52500000000000002</v>
      </c>
      <c r="I531" s="31">
        <f>VLOOKUP($C531,'Four Factors - Home'!$B:$O,8,FALSE)</f>
        <v>0.26100000000000001</v>
      </c>
      <c r="J531" s="31">
        <f>VLOOKUP($C531,'Four Factors - Home'!$B:$O,9,FALSE)/100</f>
        <v>0.13500000000000001</v>
      </c>
      <c r="K531" s="31">
        <f>VLOOKUP($C531,'Four Factors - Home'!$B:$O,10,FALSE)/100</f>
        <v>0.23</v>
      </c>
      <c r="L531" s="31">
        <f>VLOOKUP($C531,'Four Factors - Home'!$B:$O,11,FALSE)/100</f>
        <v>0.503</v>
      </c>
      <c r="M531" s="31">
        <f>VLOOKUP($C531,'Four Factors - Home'!$B:$O,12,FALSE)</f>
        <v>0.32300000000000001</v>
      </c>
      <c r="N531" s="31">
        <f>VLOOKUP($C531,'Four Factors - Home'!$B:$O,13,FALSE)/100</f>
        <v>0.129</v>
      </c>
      <c r="O531" s="31">
        <f>VLOOKUP($C531,'Four Factors - Home'!$B:$O,14,FALSE)/100</f>
        <v>0.22899999999999998</v>
      </c>
      <c r="P531" s="17">
        <f>VLOOKUP($C531,'Advanced - Home'!B:T,18,FALSE)</f>
        <v>99.04</v>
      </c>
      <c r="Q531" s="17">
        <f>(P531+'Advanced - Home'!$S$33)/2</f>
        <v>98.946912943871709</v>
      </c>
      <c r="R531" s="31">
        <f t="shared" ref="R531" si="5031">AVERAGE(H531,L530)</f>
        <v>0.52899999999999991</v>
      </c>
      <c r="S531" s="31">
        <f t="shared" ref="S531" si="5032">AVERAGE(I531,M530)</f>
        <v>0.25650000000000001</v>
      </c>
      <c r="T531" s="31">
        <f t="shared" ref="T531" si="5033">AVERAGE(J531,N530)</f>
        <v>0.1305</v>
      </c>
      <c r="U531" s="31">
        <f t="shared" ref="U531" si="5034">AVERAGE(K531,O530)</f>
        <v>0.21150000000000002</v>
      </c>
      <c r="V531" s="17">
        <f>Q531*Q530/'Advanced - Road'!$S$33</f>
        <v>97.395294837717586</v>
      </c>
      <c r="W531" s="17">
        <f t="shared" ref="W531" si="5035">W530</f>
        <v>97.398595918262885</v>
      </c>
      <c r="X531" s="17">
        <f t="shared" si="4502"/>
        <v>0</v>
      </c>
      <c r="Y531" s="19">
        <f>ROUND(Regression!$B$17+Regression!$B$18*Games!R531+Regression!$B$19*Games!T531+Regression!$B$20*Games!U531+Regression!$B$21*Games!S531+Regression!$B$22*Games!W531,0)</f>
        <v>108</v>
      </c>
      <c r="Z531" s="19">
        <f t="shared" ref="Z531" si="5036">-Z530</f>
        <v>-3</v>
      </c>
      <c r="AA531" s="19">
        <f t="shared" ref="AA531" si="5037">AA530</f>
        <v>213</v>
      </c>
      <c r="AB531" s="4"/>
      <c r="AC531" s="4"/>
      <c r="AD531" s="4">
        <f t="shared" si="4507"/>
        <v>108</v>
      </c>
    </row>
    <row r="532" spans="1:30" x14ac:dyDescent="0.3">
      <c r="A532" s="11" t="s">
        <v>133</v>
      </c>
      <c r="B532" s="14" t="s">
        <v>63</v>
      </c>
      <c r="C532" s="11" t="str">
        <f>VLOOKUP(B532,'Team Lookup'!A:B,2,FALSE)</f>
        <v>Detroit Pistons</v>
      </c>
      <c r="D532" s="12"/>
      <c r="E532" s="12"/>
      <c r="F532" s="13" t="str">
        <f>B533</f>
        <v>SAC</v>
      </c>
      <c r="G532" s="11" t="str">
        <f t="shared" ref="G532" si="5038">C533</f>
        <v>Sacramento Kings</v>
      </c>
      <c r="H532" s="32">
        <f>VLOOKUP($C532,'Four Factors - Road'!$B:$O,7,FALSE)/100</f>
        <v>0.49200000000000005</v>
      </c>
      <c r="I532" s="32">
        <f>VLOOKUP($C532,'Four Factors - Road'!$B:$O,8,FALSE)</f>
        <v>0.22</v>
      </c>
      <c r="J532" s="32">
        <f>VLOOKUP($C532,'Four Factors - Road'!$B:$O,9,FALSE)/100</f>
        <v>0.126</v>
      </c>
      <c r="K532" s="32">
        <f>VLOOKUP($C532,'Four Factors - Road'!$B:$O,10,FALSE)/100</f>
        <v>0.22</v>
      </c>
      <c r="L532" s="32">
        <f>VLOOKUP($C532,'Four Factors - Road'!$B:$O,11,FALSE)/100</f>
        <v>0.53299999999999992</v>
      </c>
      <c r="M532" s="32">
        <f>VLOOKUP($C532,'Four Factors - Road'!$B:$O,12,FALSE)</f>
        <v>0.252</v>
      </c>
      <c r="N532" s="32">
        <f>VLOOKUP($C532,'Four Factors - Road'!$B:$O,13,FALSE)/100</f>
        <v>0.126</v>
      </c>
      <c r="O532" s="32">
        <f>VLOOKUP($C532,'Four Factors - Road'!$B:$O,14,FALSE)/100</f>
        <v>0.193</v>
      </c>
      <c r="P532" s="21">
        <f>VLOOKUP($C532,'Advanced - Road'!B:T,18,FALSE)</f>
        <v>95.76</v>
      </c>
      <c r="Q532" s="21">
        <f>(P532+'Advanced - Road'!$S$33)/2</f>
        <v>97.31026345933563</v>
      </c>
      <c r="R532" s="32">
        <f t="shared" ref="R532" si="5039">AVERAGE(H532,L533)</f>
        <v>0.51050000000000006</v>
      </c>
      <c r="S532" s="32">
        <f t="shared" ref="S532" si="5040">AVERAGE(I532,M533)</f>
        <v>0.26250000000000001</v>
      </c>
      <c r="T532" s="32">
        <f t="shared" ref="T532" si="5041">AVERAGE(J532,N533)</f>
        <v>0.13650000000000001</v>
      </c>
      <c r="U532" s="32">
        <f t="shared" ref="U532" si="5042">AVERAGE(K532,O533)</f>
        <v>0.221</v>
      </c>
      <c r="V532" s="21">
        <f>Q532*Q533/'Advanced - Home'!$S$33</f>
        <v>96.781734193485931</v>
      </c>
      <c r="W532" s="21">
        <f t="shared" ref="W532" si="5043">AVERAGE(V532:V533)</f>
        <v>96.778454131087443</v>
      </c>
      <c r="X532" s="21">
        <f t="shared" si="4502"/>
        <v>0</v>
      </c>
      <c r="Y532" s="23">
        <f>ROUND(Regression!$B$17+Regression!$B$18*Games!R532+Regression!$B$19*Games!T532+Regression!$B$20*Games!U532+Regression!$B$21*Games!S532+Regression!$B$22*Games!W532,0)</f>
        <v>105</v>
      </c>
      <c r="Z532" s="23">
        <f t="shared" ref="Z532" si="5044">Y533-Y532</f>
        <v>1</v>
      </c>
      <c r="AA532" s="23">
        <f t="shared" ref="AA532" si="5045">Y532+Y533</f>
        <v>211</v>
      </c>
      <c r="AB532" s="22">
        <f t="shared" ref="AB532" si="5046">D532-Z532</f>
        <v>-1</v>
      </c>
      <c r="AC532" s="22">
        <f t="shared" ref="AC532" si="5047">AA532-E532</f>
        <v>211</v>
      </c>
      <c r="AD532" s="22">
        <f t="shared" si="4507"/>
        <v>105</v>
      </c>
    </row>
    <row r="533" spans="1:30" x14ac:dyDescent="0.3">
      <c r="A533" s="11" t="s">
        <v>134</v>
      </c>
      <c r="B533" s="14" t="s">
        <v>78</v>
      </c>
      <c r="C533" s="11" t="str">
        <f>VLOOKUP(B533,'Team Lookup'!A:B,2,FALSE)</f>
        <v>Sacramento Kings</v>
      </c>
      <c r="D533" s="15">
        <f t="shared" ref="D533" si="5048">D532*-1</f>
        <v>0</v>
      </c>
      <c r="E533" s="15">
        <f t="shared" ref="E533" si="5049">E532</f>
        <v>0</v>
      </c>
      <c r="F533" s="11" t="str">
        <f>B532</f>
        <v>DET</v>
      </c>
      <c r="G533" s="11" t="str">
        <f t="shared" ref="G533" si="5050">C532</f>
        <v>Detroit Pistons</v>
      </c>
      <c r="H533" s="32">
        <f>VLOOKUP($C533,'Four Factors - Home'!$B:$O,7,FALSE)/100</f>
        <v>0.52700000000000002</v>
      </c>
      <c r="I533" s="32">
        <f>VLOOKUP($C533,'Four Factors - Home'!$B:$O,8,FALSE)</f>
        <v>0.30199999999999999</v>
      </c>
      <c r="J533" s="32">
        <f>VLOOKUP($C533,'Four Factors - Home'!$B:$O,9,FALSE)/100</f>
        <v>0.157</v>
      </c>
      <c r="K533" s="32">
        <f>VLOOKUP($C533,'Four Factors - Home'!$B:$O,10,FALSE)/100</f>
        <v>0.21100000000000002</v>
      </c>
      <c r="L533" s="32">
        <f>VLOOKUP($C533,'Four Factors - Home'!$B:$O,11,FALSE)/100</f>
        <v>0.52900000000000003</v>
      </c>
      <c r="M533" s="32">
        <f>VLOOKUP($C533,'Four Factors - Home'!$B:$O,12,FALSE)</f>
        <v>0.30499999999999999</v>
      </c>
      <c r="N533" s="32">
        <f>VLOOKUP($C533,'Four Factors - Home'!$B:$O,13,FALSE)/100</f>
        <v>0.14699999999999999</v>
      </c>
      <c r="O533" s="32">
        <f>VLOOKUP($C533,'Four Factors - Home'!$B:$O,14,FALSE)/100</f>
        <v>0.222</v>
      </c>
      <c r="P533" s="21">
        <f>VLOOKUP($C533,'Advanced - Home'!B:T,18,FALSE)</f>
        <v>97.78</v>
      </c>
      <c r="Q533" s="21">
        <f>(P533+'Advanced - Home'!$S$33)/2</f>
        <v>98.316912943871699</v>
      </c>
      <c r="R533" s="32">
        <f t="shared" ref="R533" si="5051">AVERAGE(H533,L532)</f>
        <v>0.53</v>
      </c>
      <c r="S533" s="32">
        <f t="shared" ref="S533" si="5052">AVERAGE(I533,M532)</f>
        <v>0.27700000000000002</v>
      </c>
      <c r="T533" s="32">
        <f t="shared" ref="T533" si="5053">AVERAGE(J533,N532)</f>
        <v>0.14150000000000001</v>
      </c>
      <c r="U533" s="32">
        <f t="shared" ref="U533" si="5054">AVERAGE(K533,O532)</f>
        <v>0.20200000000000001</v>
      </c>
      <c r="V533" s="21">
        <f>Q533*Q532/'Advanced - Road'!$S$33</f>
        <v>96.775174068688955</v>
      </c>
      <c r="W533" s="21">
        <f t="shared" ref="W533" si="5055">W532</f>
        <v>96.778454131087443</v>
      </c>
      <c r="X533" s="21">
        <f t="shared" si="4502"/>
        <v>0</v>
      </c>
      <c r="Y533" s="23">
        <f>ROUND(Regression!$B$17+Regression!$B$18*Games!R533+Regression!$B$19*Games!T533+Regression!$B$20*Games!U533+Regression!$B$21*Games!S533+Regression!$B$22*Games!W533,0)</f>
        <v>106</v>
      </c>
      <c r="Z533" s="23">
        <f t="shared" ref="Z533" si="5056">-Z532</f>
        <v>-1</v>
      </c>
      <c r="AA533" s="23">
        <f t="shared" ref="AA533" si="5057">AA532</f>
        <v>211</v>
      </c>
      <c r="AB533" s="22"/>
      <c r="AC533" s="22"/>
      <c r="AD533" s="22">
        <f t="shared" si="4507"/>
        <v>106</v>
      </c>
    </row>
    <row r="534" spans="1:30" x14ac:dyDescent="0.3">
      <c r="A534" t="s">
        <v>133</v>
      </c>
      <c r="B534" s="5" t="s">
        <v>63</v>
      </c>
      <c r="C534" t="str">
        <f>VLOOKUP(B534,'Team Lookup'!A:B,2,FALSE)</f>
        <v>Detroit Pistons</v>
      </c>
      <c r="D534" s="6"/>
      <c r="E534" s="6"/>
      <c r="F534" s="7" t="str">
        <f>B535</f>
        <v>SAS</v>
      </c>
      <c r="G534" t="str">
        <f t="shared" ref="G534" si="5058">C535</f>
        <v>San Antonio Spurs</v>
      </c>
      <c r="H534" s="31">
        <f>VLOOKUP($C534,'Four Factors - Road'!$B:$O,7,FALSE)/100</f>
        <v>0.49200000000000005</v>
      </c>
      <c r="I534" s="31">
        <f>VLOOKUP($C534,'Four Factors - Road'!$B:$O,8,FALSE)</f>
        <v>0.22</v>
      </c>
      <c r="J534" s="31">
        <f>VLOOKUP($C534,'Four Factors - Road'!$B:$O,9,FALSE)/100</f>
        <v>0.126</v>
      </c>
      <c r="K534" s="31">
        <f>VLOOKUP($C534,'Four Factors - Road'!$B:$O,10,FALSE)/100</f>
        <v>0.22</v>
      </c>
      <c r="L534" s="31">
        <f>VLOOKUP($C534,'Four Factors - Road'!$B:$O,11,FALSE)/100</f>
        <v>0.53299999999999992</v>
      </c>
      <c r="M534" s="31">
        <f>VLOOKUP($C534,'Four Factors - Road'!$B:$O,12,FALSE)</f>
        <v>0.252</v>
      </c>
      <c r="N534" s="31">
        <f>VLOOKUP($C534,'Four Factors - Road'!$B:$O,13,FALSE)/100</f>
        <v>0.126</v>
      </c>
      <c r="O534" s="31">
        <f>VLOOKUP($C534,'Four Factors - Road'!$B:$O,14,FALSE)/100</f>
        <v>0.193</v>
      </c>
      <c r="P534" s="17">
        <f>VLOOKUP($C534,'Advanced - Road'!B:T,18,FALSE)</f>
        <v>95.76</v>
      </c>
      <c r="Q534" s="17">
        <f>(P534+'Advanced - Road'!$S$33)/2</f>
        <v>97.31026345933563</v>
      </c>
      <c r="R534" s="31">
        <f t="shared" ref="R534" si="5059">AVERAGE(H534,L535)</f>
        <v>0.49</v>
      </c>
      <c r="S534" s="31">
        <f t="shared" ref="S534" si="5060">AVERAGE(I534,M535)</f>
        <v>0.23499999999999999</v>
      </c>
      <c r="T534" s="31">
        <f t="shared" ref="T534" si="5061">AVERAGE(J534,N535)</f>
        <v>0.13850000000000001</v>
      </c>
      <c r="U534" s="31">
        <f t="shared" ref="U534" si="5062">AVERAGE(K534,O535)</f>
        <v>0.21300000000000002</v>
      </c>
      <c r="V534" s="17">
        <f>Q534*Q535/'Advanced - Home'!$S$33</f>
        <v>96.638998309721273</v>
      </c>
      <c r="W534" s="17">
        <f t="shared" ref="W534" si="5063">AVERAGE(V534:V535)</f>
        <v>96.635723084832762</v>
      </c>
      <c r="X534" s="17">
        <f t="shared" si="4502"/>
        <v>0</v>
      </c>
      <c r="Y534" s="19">
        <f>ROUND(Regression!$B$17+Regression!$B$18*Games!R534+Regression!$B$19*Games!T534+Regression!$B$20*Games!U534+Regression!$B$21*Games!S534+Regression!$B$22*Games!W534,0)</f>
        <v>100</v>
      </c>
      <c r="Z534" s="19">
        <f t="shared" ref="Z534" si="5064">Y535-Y534</f>
        <v>8</v>
      </c>
      <c r="AA534" s="19">
        <f t="shared" ref="AA534" si="5065">Y534+Y535</f>
        <v>208</v>
      </c>
      <c r="AB534" s="4">
        <f t="shared" ref="AB534" si="5066">D534-Z534</f>
        <v>-8</v>
      </c>
      <c r="AC534" s="4">
        <f t="shared" ref="AC534" si="5067">AA534-E534</f>
        <v>208</v>
      </c>
      <c r="AD534" s="4">
        <f t="shared" si="4507"/>
        <v>100</v>
      </c>
    </row>
    <row r="535" spans="1:30" x14ac:dyDescent="0.3">
      <c r="A535" t="s">
        <v>134</v>
      </c>
      <c r="B535" s="8" t="s">
        <v>79</v>
      </c>
      <c r="C535" t="str">
        <f>VLOOKUP(B535,'Team Lookup'!A:B,2,FALSE)</f>
        <v>San Antonio Spurs</v>
      </c>
      <c r="D535" s="9">
        <f t="shared" ref="D535" si="5068">D534*-1</f>
        <v>0</v>
      </c>
      <c r="E535" s="9">
        <f t="shared" ref="E535" si="5069">E534</f>
        <v>0</v>
      </c>
      <c r="F535" t="str">
        <f>B534</f>
        <v>DET</v>
      </c>
      <c r="G535" t="str">
        <f t="shared" ref="G535" si="5070">C534</f>
        <v>Detroit Pistons</v>
      </c>
      <c r="H535" s="31">
        <f>VLOOKUP($C535,'Four Factors - Home'!$B:$O,7,FALSE)/100</f>
        <v>0.53299999999999992</v>
      </c>
      <c r="I535" s="31">
        <f>VLOOKUP($C535,'Four Factors - Home'!$B:$O,8,FALSE)</f>
        <v>0.29299999999999998</v>
      </c>
      <c r="J535" s="31">
        <f>VLOOKUP($C535,'Four Factors - Home'!$B:$O,9,FALSE)/100</f>
        <v>0.13500000000000001</v>
      </c>
      <c r="K535" s="31">
        <f>VLOOKUP($C535,'Four Factors - Home'!$B:$O,10,FALSE)/100</f>
        <v>0.22500000000000001</v>
      </c>
      <c r="L535" s="31">
        <f>VLOOKUP($C535,'Four Factors - Home'!$B:$O,11,FALSE)/100</f>
        <v>0.48799999999999999</v>
      </c>
      <c r="M535" s="31">
        <f>VLOOKUP($C535,'Four Factors - Home'!$B:$O,12,FALSE)</f>
        <v>0.25</v>
      </c>
      <c r="N535" s="31">
        <f>VLOOKUP($C535,'Four Factors - Home'!$B:$O,13,FALSE)/100</f>
        <v>0.151</v>
      </c>
      <c r="O535" s="31">
        <f>VLOOKUP($C535,'Four Factors - Home'!$B:$O,14,FALSE)/100</f>
        <v>0.20600000000000002</v>
      </c>
      <c r="P535" s="17">
        <f>VLOOKUP($C535,'Advanced - Home'!B:T,18,FALSE)</f>
        <v>97.49</v>
      </c>
      <c r="Q535" s="17">
        <f>(P535+'Advanced - Home'!$S$33)/2</f>
        <v>98.171912943871703</v>
      </c>
      <c r="R535" s="31">
        <f t="shared" ref="R535" si="5071">AVERAGE(H535,L534)</f>
        <v>0.53299999999999992</v>
      </c>
      <c r="S535" s="31">
        <f t="shared" ref="S535" si="5072">AVERAGE(I535,M534)</f>
        <v>0.27249999999999996</v>
      </c>
      <c r="T535" s="31">
        <f t="shared" ref="T535" si="5073">AVERAGE(J535,N534)</f>
        <v>0.1305</v>
      </c>
      <c r="U535" s="31">
        <f t="shared" ref="U535" si="5074">AVERAGE(K535,O534)</f>
        <v>0.20900000000000002</v>
      </c>
      <c r="V535" s="17">
        <f>Q535*Q534/'Advanced - Road'!$S$33</f>
        <v>96.632447859944264</v>
      </c>
      <c r="W535" s="17">
        <f t="shared" ref="W535" si="5075">W534</f>
        <v>96.635723084832762</v>
      </c>
      <c r="X535" s="17">
        <f t="shared" si="4502"/>
        <v>0</v>
      </c>
      <c r="Y535" s="19">
        <f>ROUND(Regression!$B$17+Regression!$B$18*Games!R535+Regression!$B$19*Games!T535+Regression!$B$20*Games!U535+Regression!$B$21*Games!S535+Regression!$B$22*Games!W535,0)</f>
        <v>108</v>
      </c>
      <c r="Z535" s="19">
        <f t="shared" ref="Z535" si="5076">-Z534</f>
        <v>-8</v>
      </c>
      <c r="AA535" s="19">
        <f t="shared" ref="AA535" si="5077">AA534</f>
        <v>208</v>
      </c>
      <c r="AB535" s="4"/>
      <c r="AC535" s="4"/>
      <c r="AD535" s="4">
        <f t="shared" si="4507"/>
        <v>108</v>
      </c>
    </row>
    <row r="536" spans="1:30" x14ac:dyDescent="0.3">
      <c r="A536" s="11" t="s">
        <v>133</v>
      </c>
      <c r="B536" s="10" t="s">
        <v>63</v>
      </c>
      <c r="C536" s="11" t="str">
        <f>VLOOKUP(B536,'Team Lookup'!A:B,2,FALSE)</f>
        <v>Detroit Pistons</v>
      </c>
      <c r="D536" s="12"/>
      <c r="E536" s="12"/>
      <c r="F536" s="13" t="str">
        <f>B537</f>
        <v>TOR</v>
      </c>
      <c r="G536" s="11" t="str">
        <f t="shared" ref="G536" si="5078">C537</f>
        <v>Toronto Raptors</v>
      </c>
      <c r="H536" s="32">
        <f>VLOOKUP($C536,'Four Factors - Road'!$B:$O,7,FALSE)/100</f>
        <v>0.49200000000000005</v>
      </c>
      <c r="I536" s="32">
        <f>VLOOKUP($C536,'Four Factors - Road'!$B:$O,8,FALSE)</f>
        <v>0.22</v>
      </c>
      <c r="J536" s="32">
        <f>VLOOKUP($C536,'Four Factors - Road'!$B:$O,9,FALSE)/100</f>
        <v>0.126</v>
      </c>
      <c r="K536" s="32">
        <f>VLOOKUP($C536,'Four Factors - Road'!$B:$O,10,FALSE)/100</f>
        <v>0.22</v>
      </c>
      <c r="L536" s="32">
        <f>VLOOKUP($C536,'Four Factors - Road'!$B:$O,11,FALSE)/100</f>
        <v>0.53299999999999992</v>
      </c>
      <c r="M536" s="32">
        <f>VLOOKUP($C536,'Four Factors - Road'!$B:$O,12,FALSE)</f>
        <v>0.252</v>
      </c>
      <c r="N536" s="32">
        <f>VLOOKUP($C536,'Four Factors - Road'!$B:$O,13,FALSE)/100</f>
        <v>0.126</v>
      </c>
      <c r="O536" s="32">
        <f>VLOOKUP($C536,'Four Factors - Road'!$B:$O,14,FALSE)/100</f>
        <v>0.193</v>
      </c>
      <c r="P536" s="21">
        <f>VLOOKUP($C536,'Advanced - Road'!B:T,18,FALSE)</f>
        <v>95.76</v>
      </c>
      <c r="Q536" s="21">
        <f>(P536+'Advanced - Road'!$S$33)/2</f>
        <v>97.31026345933563</v>
      </c>
      <c r="R536" s="32">
        <f t="shared" ref="R536" si="5079">AVERAGE(H536,L537)</f>
        <v>0.498</v>
      </c>
      <c r="S536" s="32">
        <f t="shared" ref="S536" si="5080">AVERAGE(I536,M537)</f>
        <v>0.2445</v>
      </c>
      <c r="T536" s="32">
        <f t="shared" ref="T536" si="5081">AVERAGE(J536,N537)</f>
        <v>0.13550000000000001</v>
      </c>
      <c r="U536" s="32">
        <f t="shared" ref="U536" si="5082">AVERAGE(K536,O537)</f>
        <v>0.23399999999999999</v>
      </c>
      <c r="V536" s="21">
        <f>Q536*Q537/'Advanced - Home'!$S$33</f>
        <v>96.663607944853112</v>
      </c>
      <c r="W536" s="21">
        <f t="shared" ref="W536" si="5083">AVERAGE(V536:V537)</f>
        <v>96.660331885911177</v>
      </c>
      <c r="X536" s="21">
        <f t="shared" si="4502"/>
        <v>0</v>
      </c>
      <c r="Y536" s="23">
        <f>ROUND(Regression!$B$17+Regression!$B$18*Games!R536+Regression!$B$19*Games!T536+Regression!$B$20*Games!U536+Regression!$B$21*Games!S536+Regression!$B$22*Games!W536,0)</f>
        <v>103</v>
      </c>
      <c r="Z536" s="23">
        <f t="shared" ref="Z536" si="5084">Y537-Y536</f>
        <v>7</v>
      </c>
      <c r="AA536" s="23">
        <f t="shared" ref="AA536" si="5085">Y536+Y537</f>
        <v>213</v>
      </c>
      <c r="AB536" s="22">
        <f t="shared" ref="AB536" si="5086">D536-Z536</f>
        <v>-7</v>
      </c>
      <c r="AC536" s="22">
        <f t="shared" ref="AC536" si="5087">AA536-E536</f>
        <v>213</v>
      </c>
      <c r="AD536" s="22">
        <f t="shared" si="4507"/>
        <v>103</v>
      </c>
    </row>
    <row r="537" spans="1:30" x14ac:dyDescent="0.3">
      <c r="A537" s="11" t="s">
        <v>134</v>
      </c>
      <c r="B537" s="14" t="s">
        <v>80</v>
      </c>
      <c r="C537" s="11" t="str">
        <f>VLOOKUP(B537,'Team Lookup'!A:B,2,FALSE)</f>
        <v>Toronto Raptors</v>
      </c>
      <c r="D537" s="15">
        <f t="shared" ref="D537" si="5088">D536*-1</f>
        <v>0</v>
      </c>
      <c r="E537" s="15">
        <f t="shared" ref="E537" si="5089">E536</f>
        <v>0</v>
      </c>
      <c r="F537" s="11" t="str">
        <f>B536</f>
        <v>DET</v>
      </c>
      <c r="G537" s="11" t="str">
        <f t="shared" ref="G537" si="5090">C536</f>
        <v>Detroit Pistons</v>
      </c>
      <c r="H537" s="32">
        <f>VLOOKUP($C537,'Four Factors - Home'!$B:$O,7,FALSE)/100</f>
        <v>0.52900000000000003</v>
      </c>
      <c r="I537" s="32">
        <f>VLOOKUP($C537,'Four Factors - Home'!$B:$O,8,FALSE)</f>
        <v>0.315</v>
      </c>
      <c r="J537" s="32">
        <f>VLOOKUP($C537,'Four Factors - Home'!$B:$O,9,FALSE)/100</f>
        <v>0.128</v>
      </c>
      <c r="K537" s="32">
        <f>VLOOKUP($C537,'Four Factors - Home'!$B:$O,10,FALSE)/100</f>
        <v>0.27100000000000002</v>
      </c>
      <c r="L537" s="32">
        <f>VLOOKUP($C537,'Four Factors - Home'!$B:$O,11,FALSE)/100</f>
        <v>0.504</v>
      </c>
      <c r="M537" s="32">
        <f>VLOOKUP($C537,'Four Factors - Home'!$B:$O,12,FALSE)</f>
        <v>0.26900000000000002</v>
      </c>
      <c r="N537" s="32">
        <f>VLOOKUP($C537,'Four Factors - Home'!$B:$O,13,FALSE)/100</f>
        <v>0.14499999999999999</v>
      </c>
      <c r="O537" s="32">
        <f>VLOOKUP($C537,'Four Factors - Home'!$B:$O,14,FALSE)/100</f>
        <v>0.248</v>
      </c>
      <c r="P537" s="21">
        <f>VLOOKUP($C537,'Advanced - Home'!B:T,18,FALSE)</f>
        <v>97.54</v>
      </c>
      <c r="Q537" s="21">
        <f>(P537+'Advanced - Home'!$S$33)/2</f>
        <v>98.196912943871709</v>
      </c>
      <c r="R537" s="32">
        <f t="shared" ref="R537" si="5091">AVERAGE(H537,L536)</f>
        <v>0.53099999999999992</v>
      </c>
      <c r="S537" s="32">
        <f t="shared" ref="S537" si="5092">AVERAGE(I537,M536)</f>
        <v>0.28349999999999997</v>
      </c>
      <c r="T537" s="32">
        <f t="shared" ref="T537" si="5093">AVERAGE(J537,N536)</f>
        <v>0.127</v>
      </c>
      <c r="U537" s="32">
        <f t="shared" ref="U537" si="5094">AVERAGE(K537,O536)</f>
        <v>0.23200000000000001</v>
      </c>
      <c r="V537" s="21">
        <f>Q537*Q536/'Advanced - Road'!$S$33</f>
        <v>96.657055826969227</v>
      </c>
      <c r="W537" s="21">
        <f t="shared" ref="W537" si="5095">W536</f>
        <v>96.660331885911177</v>
      </c>
      <c r="X537" s="21">
        <f t="shared" si="4502"/>
        <v>0</v>
      </c>
      <c r="Y537" s="23">
        <f>ROUND(Regression!$B$17+Regression!$B$18*Games!R537+Regression!$B$19*Games!T537+Regression!$B$20*Games!U537+Regression!$B$21*Games!S537+Regression!$B$22*Games!W537,0)</f>
        <v>110</v>
      </c>
      <c r="Z537" s="23">
        <f t="shared" ref="Z537" si="5096">-Z536</f>
        <v>-7</v>
      </c>
      <c r="AA537" s="23">
        <f t="shared" ref="AA537" si="5097">AA536</f>
        <v>213</v>
      </c>
      <c r="AB537" s="22"/>
      <c r="AC537" s="22"/>
      <c r="AD537" s="22">
        <f t="shared" si="4507"/>
        <v>110</v>
      </c>
    </row>
    <row r="538" spans="1:30" x14ac:dyDescent="0.3">
      <c r="A538" t="s">
        <v>133</v>
      </c>
      <c r="B538" s="5" t="s">
        <v>63</v>
      </c>
      <c r="C538" t="str">
        <f>VLOOKUP(B538,'Team Lookup'!A:B,2,FALSE)</f>
        <v>Detroit Pistons</v>
      </c>
      <c r="D538" s="6"/>
      <c r="E538" s="6"/>
      <c r="F538" s="7" t="str">
        <f>B539</f>
        <v>UTA</v>
      </c>
      <c r="G538" t="str">
        <f t="shared" ref="G538" si="5098">C539</f>
        <v>Utah Jazz</v>
      </c>
      <c r="H538" s="31">
        <f>VLOOKUP($C538,'Four Factors - Road'!$B:$O,7,FALSE)/100</f>
        <v>0.49200000000000005</v>
      </c>
      <c r="I538" s="31">
        <f>VLOOKUP($C538,'Four Factors - Road'!$B:$O,8,FALSE)</f>
        <v>0.22</v>
      </c>
      <c r="J538" s="31">
        <f>VLOOKUP($C538,'Four Factors - Road'!$B:$O,9,FALSE)/100</f>
        <v>0.126</v>
      </c>
      <c r="K538" s="31">
        <f>VLOOKUP($C538,'Four Factors - Road'!$B:$O,10,FALSE)/100</f>
        <v>0.22</v>
      </c>
      <c r="L538" s="31">
        <f>VLOOKUP($C538,'Four Factors - Road'!$B:$O,11,FALSE)/100</f>
        <v>0.53299999999999992</v>
      </c>
      <c r="M538" s="31">
        <f>VLOOKUP($C538,'Four Factors - Road'!$B:$O,12,FALSE)</f>
        <v>0.252</v>
      </c>
      <c r="N538" s="31">
        <f>VLOOKUP($C538,'Four Factors - Road'!$B:$O,13,FALSE)/100</f>
        <v>0.126</v>
      </c>
      <c r="O538" s="31">
        <f>VLOOKUP($C538,'Four Factors - Road'!$B:$O,14,FALSE)/100</f>
        <v>0.193</v>
      </c>
      <c r="P538" s="17">
        <f>VLOOKUP($C538,'Advanced - Road'!B:T,18,FALSE)</f>
        <v>95.76</v>
      </c>
      <c r="Q538" s="17">
        <f>(P538+'Advanced - Road'!$S$33)/2</f>
        <v>97.31026345933563</v>
      </c>
      <c r="R538" s="31">
        <f t="shared" ref="R538" si="5099">AVERAGE(H538,L539)</f>
        <v>0.48899999999999999</v>
      </c>
      <c r="S538" s="31">
        <f t="shared" ref="S538" si="5100">AVERAGE(I538,M539)</f>
        <v>0.22600000000000001</v>
      </c>
      <c r="T538" s="31">
        <f t="shared" ref="T538" si="5101">AVERAGE(J538,N539)</f>
        <v>0.1305</v>
      </c>
      <c r="U538" s="31">
        <f t="shared" ref="U538" si="5102">AVERAGE(K538,O539)</f>
        <v>0.21300000000000002</v>
      </c>
      <c r="V538" s="17">
        <f>Q538*Q539/'Advanced - Home'!$S$33</f>
        <v>94.729290623490812</v>
      </c>
      <c r="W538" s="17">
        <f t="shared" ref="W538" si="5103">AVERAGE(V538:V539)</f>
        <v>94.726080121149664</v>
      </c>
      <c r="X538" s="17">
        <f t="shared" si="4502"/>
        <v>0</v>
      </c>
      <c r="Y538" s="19">
        <f>ROUND(Regression!$B$17+Regression!$B$18*Games!R538+Regression!$B$19*Games!T538+Regression!$B$20*Games!U538+Regression!$B$21*Games!S538+Regression!$B$22*Games!W538,0)</f>
        <v>99</v>
      </c>
      <c r="Z538" s="19">
        <f t="shared" ref="Z538" si="5104">Y539-Y538</f>
        <v>7</v>
      </c>
      <c r="AA538" s="19">
        <f t="shared" ref="AA538" si="5105">Y538+Y539</f>
        <v>205</v>
      </c>
      <c r="AB538" s="4">
        <f t="shared" ref="AB538" si="5106">D538-Z538</f>
        <v>-7</v>
      </c>
      <c r="AC538" s="4">
        <f t="shared" ref="AC538" si="5107">AA538-E538</f>
        <v>205</v>
      </c>
      <c r="AD538" s="4">
        <f t="shared" si="4507"/>
        <v>99</v>
      </c>
    </row>
    <row r="539" spans="1:30" x14ac:dyDescent="0.3">
      <c r="A539" t="s">
        <v>134</v>
      </c>
      <c r="B539" s="8" t="s">
        <v>81</v>
      </c>
      <c r="C539" t="str">
        <f>VLOOKUP(B539,'Team Lookup'!A:B,2,FALSE)</f>
        <v>Utah Jazz</v>
      </c>
      <c r="D539" s="9">
        <f t="shared" ref="D539" si="5108">D538*-1</f>
        <v>0</v>
      </c>
      <c r="E539" s="9">
        <f t="shared" ref="E539" si="5109">E538</f>
        <v>0</v>
      </c>
      <c r="F539" t="str">
        <f>B538</f>
        <v>DET</v>
      </c>
      <c r="G539" t="str">
        <f t="shared" ref="G539" si="5110">C538</f>
        <v>Detroit Pistons</v>
      </c>
      <c r="H539" s="31">
        <f>VLOOKUP($C539,'Four Factors - Home'!$B:$O,7,FALSE)/100</f>
        <v>0.52800000000000002</v>
      </c>
      <c r="I539" s="31">
        <f>VLOOKUP($C539,'Four Factors - Home'!$B:$O,8,FALSE)</f>
        <v>0.314</v>
      </c>
      <c r="J539" s="31">
        <f>VLOOKUP($C539,'Four Factors - Home'!$B:$O,9,FALSE)/100</f>
        <v>0.14499999999999999</v>
      </c>
      <c r="K539" s="31">
        <f>VLOOKUP($C539,'Four Factors - Home'!$B:$O,10,FALSE)/100</f>
        <v>0.214</v>
      </c>
      <c r="L539" s="31">
        <f>VLOOKUP($C539,'Four Factors - Home'!$B:$O,11,FALSE)/100</f>
        <v>0.48599999999999999</v>
      </c>
      <c r="M539" s="31">
        <f>VLOOKUP($C539,'Four Factors - Home'!$B:$O,12,FALSE)</f>
        <v>0.23200000000000001</v>
      </c>
      <c r="N539" s="31">
        <f>VLOOKUP($C539,'Four Factors - Home'!$B:$O,13,FALSE)/100</f>
        <v>0.13500000000000001</v>
      </c>
      <c r="O539" s="31">
        <f>VLOOKUP($C539,'Four Factors - Home'!$B:$O,14,FALSE)/100</f>
        <v>0.20600000000000002</v>
      </c>
      <c r="P539" s="17">
        <f>VLOOKUP($C539,'Advanced - Home'!B:T,18,FALSE)</f>
        <v>93.61</v>
      </c>
      <c r="Q539" s="17">
        <f>(P539+'Advanced - Home'!$S$33)/2</f>
        <v>96.231912943871706</v>
      </c>
      <c r="R539" s="31">
        <f t="shared" ref="R539" si="5111">AVERAGE(H539,L538)</f>
        <v>0.53049999999999997</v>
      </c>
      <c r="S539" s="31">
        <f t="shared" ref="S539" si="5112">AVERAGE(I539,M538)</f>
        <v>0.28300000000000003</v>
      </c>
      <c r="T539" s="31">
        <f t="shared" ref="T539" si="5113">AVERAGE(J539,N538)</f>
        <v>0.13550000000000001</v>
      </c>
      <c r="U539" s="31">
        <f t="shared" ref="U539" si="5114">AVERAGE(K539,O538)</f>
        <v>0.20350000000000001</v>
      </c>
      <c r="V539" s="17">
        <f>Q539*Q538/'Advanced - Road'!$S$33</f>
        <v>94.722869618808502</v>
      </c>
      <c r="W539" s="17">
        <f t="shared" ref="W539" si="5115">W538</f>
        <v>94.726080121149664</v>
      </c>
      <c r="X539" s="17">
        <f t="shared" si="4502"/>
        <v>0</v>
      </c>
      <c r="Y539" s="19">
        <f>ROUND(Regression!$B$17+Regression!$B$18*Games!R539+Regression!$B$19*Games!T539+Regression!$B$20*Games!U539+Regression!$B$21*Games!S539+Regression!$B$22*Games!W539,0)</f>
        <v>106</v>
      </c>
      <c r="Z539" s="19">
        <f t="shared" ref="Z539" si="5116">-Z538</f>
        <v>-7</v>
      </c>
      <c r="AA539" s="19">
        <f t="shared" ref="AA539" si="5117">AA538</f>
        <v>205</v>
      </c>
      <c r="AB539" s="4"/>
      <c r="AC539" s="4"/>
      <c r="AD539" s="4">
        <f t="shared" si="4507"/>
        <v>106</v>
      </c>
    </row>
    <row r="540" spans="1:30" x14ac:dyDescent="0.3">
      <c r="A540" s="11" t="s">
        <v>133</v>
      </c>
      <c r="B540" s="10" t="s">
        <v>63</v>
      </c>
      <c r="C540" s="11" t="str">
        <f>VLOOKUP(B540,'Team Lookup'!A:B,2,FALSE)</f>
        <v>Detroit Pistons</v>
      </c>
      <c r="D540" s="12"/>
      <c r="E540" s="12"/>
      <c r="F540" s="13" t="str">
        <f>B541</f>
        <v>WAS</v>
      </c>
      <c r="G540" s="11" t="str">
        <f t="shared" ref="G540" si="5118">C541</f>
        <v>Washington Wizards</v>
      </c>
      <c r="H540" s="32">
        <f>VLOOKUP($C540,'Four Factors - Road'!$B:$O,7,FALSE)/100</f>
        <v>0.49200000000000005</v>
      </c>
      <c r="I540" s="32">
        <f>VLOOKUP($C540,'Four Factors - Road'!$B:$O,8,FALSE)</f>
        <v>0.22</v>
      </c>
      <c r="J540" s="32">
        <f>VLOOKUP($C540,'Four Factors - Road'!$B:$O,9,FALSE)/100</f>
        <v>0.126</v>
      </c>
      <c r="K540" s="32">
        <f>VLOOKUP($C540,'Four Factors - Road'!$B:$O,10,FALSE)/100</f>
        <v>0.22</v>
      </c>
      <c r="L540" s="32">
        <f>VLOOKUP($C540,'Four Factors - Road'!$B:$O,11,FALSE)/100</f>
        <v>0.53299999999999992</v>
      </c>
      <c r="M540" s="32">
        <f>VLOOKUP($C540,'Four Factors - Road'!$B:$O,12,FALSE)</f>
        <v>0.252</v>
      </c>
      <c r="N540" s="32">
        <f>VLOOKUP($C540,'Four Factors - Road'!$B:$O,13,FALSE)/100</f>
        <v>0.126</v>
      </c>
      <c r="O540" s="32">
        <f>VLOOKUP($C540,'Four Factors - Road'!$B:$O,14,FALSE)/100</f>
        <v>0.193</v>
      </c>
      <c r="P540" s="21">
        <f>VLOOKUP($C540,'Advanced - Road'!B:T,18,FALSE)</f>
        <v>95.76</v>
      </c>
      <c r="Q540" s="21">
        <f>(P540+'Advanced - Road'!$S$33)/2</f>
        <v>97.31026345933563</v>
      </c>
      <c r="R540" s="32">
        <f t="shared" ref="R540" si="5119">AVERAGE(H540,L541)</f>
        <v>0.50150000000000006</v>
      </c>
      <c r="S540" s="32">
        <f t="shared" ref="S540" si="5120">AVERAGE(I540,M541)</f>
        <v>0.254</v>
      </c>
      <c r="T540" s="32">
        <f t="shared" ref="T540" si="5121">AVERAGE(J540,N541)</f>
        <v>0.14250000000000002</v>
      </c>
      <c r="U540" s="32">
        <f t="shared" ref="U540" si="5122">AVERAGE(K540,O541)</f>
        <v>0.23549999999999999</v>
      </c>
      <c r="V540" s="21">
        <f>Q540*Q541/'Advanced - Home'!$S$33</f>
        <v>97.456038196098234</v>
      </c>
      <c r="W540" s="21">
        <f t="shared" ref="W540" si="5123">AVERAGE(V540:V541)</f>
        <v>97.452735280635352</v>
      </c>
      <c r="X540" s="21">
        <f t="shared" si="4502"/>
        <v>0</v>
      </c>
      <c r="Y540" s="23">
        <f>ROUND(Regression!$B$17+Regression!$B$18*Games!R540+Regression!$B$19*Games!T540+Regression!$B$20*Games!U540+Regression!$B$21*Games!S540+Regression!$B$22*Games!W540,0)</f>
        <v>104</v>
      </c>
      <c r="Z540" s="23">
        <f t="shared" ref="Z540" si="5124">Y541-Y540</f>
        <v>5</v>
      </c>
      <c r="AA540" s="23">
        <f t="shared" ref="AA540" si="5125">Y540+Y541</f>
        <v>213</v>
      </c>
      <c r="AB540" s="22">
        <f t="shared" ref="AB540" si="5126">D540-Z540</f>
        <v>-5</v>
      </c>
      <c r="AC540" s="22">
        <f t="shared" ref="AC540" si="5127">AA540-E540</f>
        <v>213</v>
      </c>
      <c r="AD540" s="22">
        <f t="shared" si="4507"/>
        <v>104</v>
      </c>
    </row>
    <row r="541" spans="1:30" x14ac:dyDescent="0.3">
      <c r="A541" s="11" t="s">
        <v>134</v>
      </c>
      <c r="B541" s="14" t="s">
        <v>82</v>
      </c>
      <c r="C541" s="11" t="str">
        <f>VLOOKUP(B541,'Team Lookup'!A:B,2,FALSE)</f>
        <v>Washington Wizards</v>
      </c>
      <c r="D541" s="15">
        <f t="shared" ref="D541" si="5128">D540*-1</f>
        <v>0</v>
      </c>
      <c r="E541" s="15">
        <f t="shared" ref="E541" si="5129">E540</f>
        <v>0</v>
      </c>
      <c r="F541" s="11" t="str">
        <f>B540</f>
        <v>DET</v>
      </c>
      <c r="G541" s="11" t="str">
        <f t="shared" ref="G541" si="5130">C540</f>
        <v>Detroit Pistons</v>
      </c>
      <c r="H541" s="32">
        <f>VLOOKUP($C541,'Four Factors - Home'!$B:$O,7,FALSE)/100</f>
        <v>0.54700000000000004</v>
      </c>
      <c r="I541" s="32">
        <f>VLOOKUP($C541,'Four Factors - Home'!$B:$O,8,FALSE)</f>
        <v>0.26400000000000001</v>
      </c>
      <c r="J541" s="32">
        <f>VLOOKUP($C541,'Four Factors - Home'!$B:$O,9,FALSE)/100</f>
        <v>0.14899999999999999</v>
      </c>
      <c r="K541" s="32">
        <f>VLOOKUP($C541,'Four Factors - Home'!$B:$O,10,FALSE)/100</f>
        <v>0.252</v>
      </c>
      <c r="L541" s="32">
        <f>VLOOKUP($C541,'Four Factors - Home'!$B:$O,11,FALSE)/100</f>
        <v>0.51100000000000001</v>
      </c>
      <c r="M541" s="32">
        <f>VLOOKUP($C541,'Four Factors - Home'!$B:$O,12,FALSE)</f>
        <v>0.28799999999999998</v>
      </c>
      <c r="N541" s="32">
        <f>VLOOKUP($C541,'Four Factors - Home'!$B:$O,13,FALSE)/100</f>
        <v>0.159</v>
      </c>
      <c r="O541" s="32">
        <f>VLOOKUP($C541,'Four Factors - Home'!$B:$O,14,FALSE)/100</f>
        <v>0.251</v>
      </c>
      <c r="P541" s="21">
        <f>VLOOKUP($C541,'Advanced - Home'!B:T,18,FALSE)</f>
        <v>99.15</v>
      </c>
      <c r="Q541" s="21">
        <f>(P541+'Advanced - Home'!$S$33)/2</f>
        <v>99.001912943871702</v>
      </c>
      <c r="R541" s="32">
        <f t="shared" ref="R541" si="5131">AVERAGE(H541,L540)</f>
        <v>0.54</v>
      </c>
      <c r="S541" s="32">
        <f t="shared" ref="S541" si="5132">AVERAGE(I541,M540)</f>
        <v>0.25800000000000001</v>
      </c>
      <c r="T541" s="32">
        <f t="shared" ref="T541" si="5133">AVERAGE(J541,N540)</f>
        <v>0.13750000000000001</v>
      </c>
      <c r="U541" s="32">
        <f t="shared" ref="U541" si="5134">AVERAGE(K541,O540)</f>
        <v>0.2225</v>
      </c>
      <c r="V541" s="21">
        <f>Q541*Q540/'Advanced - Road'!$S$33</f>
        <v>97.44943236517247</v>
      </c>
      <c r="W541" s="21">
        <f t="shared" ref="W541" si="5135">W540</f>
        <v>97.452735280635352</v>
      </c>
      <c r="X541" s="21">
        <f t="shared" si="4502"/>
        <v>0</v>
      </c>
      <c r="Y541" s="23">
        <f>ROUND(Regression!$B$17+Regression!$B$18*Games!R541+Regression!$B$19*Games!T541+Regression!$B$20*Games!U541+Regression!$B$21*Games!S541+Regression!$B$22*Games!W541,0)</f>
        <v>109</v>
      </c>
      <c r="Z541" s="23">
        <f t="shared" ref="Z541" si="5136">-Z540</f>
        <v>-5</v>
      </c>
      <c r="AA541" s="23">
        <f t="shared" ref="AA541" si="5137">AA540</f>
        <v>213</v>
      </c>
      <c r="AB541" s="22"/>
      <c r="AC541" s="22"/>
      <c r="AD541" s="22">
        <f t="shared" si="4507"/>
        <v>109</v>
      </c>
    </row>
    <row r="542" spans="1:30" x14ac:dyDescent="0.3">
      <c r="A542" t="s">
        <v>133</v>
      </c>
      <c r="B542" s="8" t="s">
        <v>55</v>
      </c>
      <c r="C542" t="str">
        <f>VLOOKUP(B542,'Team Lookup'!A:B,2,FALSE)</f>
        <v>Golden State Warriors</v>
      </c>
      <c r="D542" s="6"/>
      <c r="E542" s="6"/>
      <c r="F542" s="7" t="str">
        <f>B543</f>
        <v>ATL</v>
      </c>
      <c r="G542" t="str">
        <f t="shared" ref="G542" si="5138">C543</f>
        <v>Atlanta Hawks</v>
      </c>
      <c r="H542" s="31">
        <f>VLOOKUP($C542,'Four Factors - Road'!$B:$O,7,FALSE)/100</f>
        <v>0.54899999999999993</v>
      </c>
      <c r="I542" s="31">
        <f>VLOOKUP($C542,'Four Factors - Road'!$B:$O,8,FALSE)</f>
        <v>0.28100000000000003</v>
      </c>
      <c r="J542" s="31">
        <f>VLOOKUP($C542,'Four Factors - Road'!$B:$O,9,FALSE)/100</f>
        <v>0.14400000000000002</v>
      </c>
      <c r="K542" s="31">
        <f>VLOOKUP($C542,'Four Factors - Road'!$B:$O,10,FALSE)/100</f>
        <v>0.21</v>
      </c>
      <c r="L542" s="31">
        <f>VLOOKUP($C542,'Four Factors - Road'!$B:$O,11,FALSE)/100</f>
        <v>0.49700000000000005</v>
      </c>
      <c r="M542" s="31">
        <f>VLOOKUP($C542,'Four Factors - Road'!$B:$O,12,FALSE)</f>
        <v>0.27400000000000002</v>
      </c>
      <c r="N542" s="31">
        <f>VLOOKUP($C542,'Four Factors - Road'!$B:$O,13,FALSE)/100</f>
        <v>0.154</v>
      </c>
      <c r="O542" s="31">
        <f>VLOOKUP($C542,'Four Factors - Road'!$B:$O,14,FALSE)/100</f>
        <v>0.249</v>
      </c>
      <c r="P542" s="17">
        <f>VLOOKUP($C542,'Advanced - Road'!B:T,18,FALSE)</f>
        <v>103.47</v>
      </c>
      <c r="Q542" s="17">
        <f>(P542+'Advanced - Road'!$S$33)/2</f>
        <v>101.16526345933562</v>
      </c>
      <c r="R542" s="31">
        <f t="shared" ref="R542" si="5139">AVERAGE(H542,L543)</f>
        <v>0.53349999999999997</v>
      </c>
      <c r="S542" s="31">
        <f t="shared" ref="S542" si="5140">AVERAGE(I542,M543)</f>
        <v>0.2495</v>
      </c>
      <c r="T542" s="31">
        <f t="shared" ref="T542" si="5141">AVERAGE(J542,N543)</f>
        <v>0.15050000000000002</v>
      </c>
      <c r="U542" s="31">
        <f t="shared" ref="U542" si="5142">AVERAGE(K542,O543)</f>
        <v>0.22849999999999998</v>
      </c>
      <c r="V542" s="17">
        <f>Q542*Q543/'Advanced - Home'!$S$33</f>
        <v>101.17353961007113</v>
      </c>
      <c r="W542" s="17">
        <f t="shared" ref="W542" si="5143">AVERAGE(V542:V543)</f>
        <v>101.1701107035139</v>
      </c>
      <c r="X542" s="17">
        <f t="shared" ref="X542:X605" si="5144">E542/2-D542/2</f>
        <v>0</v>
      </c>
      <c r="Y542" s="19">
        <f>ROUND(Regression!$B$17+Regression!$B$18*Games!R542+Regression!$B$19*Games!T542+Regression!$B$20*Games!U542+Regression!$B$21*Games!S542+Regression!$B$22*Games!W542,0)</f>
        <v>111</v>
      </c>
      <c r="Z542" s="19">
        <f t="shared" ref="Z542" si="5145">Y543-Y542</f>
        <v>-3</v>
      </c>
      <c r="AA542" s="19">
        <f t="shared" ref="AA542" si="5146">Y542+Y543</f>
        <v>219</v>
      </c>
      <c r="AB542" s="4">
        <f t="shared" ref="AB542" si="5147">D542-Z542</f>
        <v>3</v>
      </c>
      <c r="AC542" s="4">
        <f t="shared" ref="AC542" si="5148">AA542-E542</f>
        <v>219</v>
      </c>
      <c r="AD542" s="4">
        <f t="shared" ref="AD542:AD605" si="5149">Y542-X542</f>
        <v>111</v>
      </c>
    </row>
    <row r="543" spans="1:30" x14ac:dyDescent="0.3">
      <c r="A543" t="s">
        <v>134</v>
      </c>
      <c r="B543" s="8" t="s">
        <v>56</v>
      </c>
      <c r="C543" t="str">
        <f>VLOOKUP(B543,'Team Lookup'!A:B,2,FALSE)</f>
        <v>Atlanta Hawks</v>
      </c>
      <c r="D543" s="9">
        <f t="shared" ref="D543" si="5150">D542*-1</f>
        <v>0</v>
      </c>
      <c r="E543" s="9">
        <f t="shared" ref="E543" si="5151">E542</f>
        <v>0</v>
      </c>
      <c r="F543" t="str">
        <f>B542</f>
        <v>GSW</v>
      </c>
      <c r="G543" t="str">
        <f t="shared" ref="G543" si="5152">C542</f>
        <v>Golden State Warriors</v>
      </c>
      <c r="H543" s="31">
        <f>VLOOKUP($C543,'Four Factors - Home'!$B:$O,7,FALSE)/100</f>
        <v>0.51100000000000001</v>
      </c>
      <c r="I543" s="31">
        <f>VLOOKUP($C543,'Four Factors - Home'!$B:$O,8,FALSE)</f>
        <v>0.28199999999999997</v>
      </c>
      <c r="J543" s="31">
        <f>VLOOKUP($C543,'Four Factors - Home'!$B:$O,9,FALSE)/100</f>
        <v>0.14800000000000002</v>
      </c>
      <c r="K543" s="31">
        <f>VLOOKUP($C543,'Four Factors - Home'!$B:$O,10,FALSE)/100</f>
        <v>0.249</v>
      </c>
      <c r="L543" s="31">
        <f>VLOOKUP($C543,'Four Factors - Home'!$B:$O,11,FALSE)/100</f>
        <v>0.51800000000000002</v>
      </c>
      <c r="M543" s="31">
        <f>VLOOKUP($C543,'Four Factors - Home'!$B:$O,12,FALSE)</f>
        <v>0.218</v>
      </c>
      <c r="N543" s="31">
        <f>VLOOKUP($C543,'Four Factors - Home'!$B:$O,13,FALSE)/100</f>
        <v>0.157</v>
      </c>
      <c r="O543" s="31">
        <f>VLOOKUP($C543,'Four Factors - Home'!$B:$O,14,FALSE)/100</f>
        <v>0.247</v>
      </c>
      <c r="P543" s="17">
        <f>VLOOKUP($C543,'Advanced - Home'!B:T,18,FALSE)</f>
        <v>98.87</v>
      </c>
      <c r="Q543" s="17">
        <f>(P543+'Advanced - Home'!$S$33)/2</f>
        <v>98.861912943871715</v>
      </c>
      <c r="R543" s="31">
        <f t="shared" ref="R543" si="5153">AVERAGE(H543,L542)</f>
        <v>0.504</v>
      </c>
      <c r="S543" s="31">
        <f t="shared" ref="S543" si="5154">AVERAGE(I543,M542)</f>
        <v>0.27800000000000002</v>
      </c>
      <c r="T543" s="31">
        <f t="shared" ref="T543" si="5155">AVERAGE(J543,N542)</f>
        <v>0.15100000000000002</v>
      </c>
      <c r="U543" s="31">
        <f t="shared" ref="U543" si="5156">AVERAGE(K543,O542)</f>
        <v>0.249</v>
      </c>
      <c r="V543" s="17">
        <f>Q543*Q542/'Advanced - Road'!$S$33</f>
        <v>101.16668179695667</v>
      </c>
      <c r="W543" s="17">
        <f t="shared" ref="W543" si="5157">W542</f>
        <v>101.1701107035139</v>
      </c>
      <c r="X543" s="17">
        <f t="shared" si="5144"/>
        <v>0</v>
      </c>
      <c r="Y543" s="19">
        <f>ROUND(Regression!$B$17+Regression!$B$18*Games!R543+Regression!$B$19*Games!T543+Regression!$B$20*Games!U543+Regression!$B$21*Games!S543+Regression!$B$22*Games!W543,0)</f>
        <v>108</v>
      </c>
      <c r="Z543" s="19">
        <f t="shared" ref="Z543" si="5158">-Z542</f>
        <v>3</v>
      </c>
      <c r="AA543" s="19">
        <f t="shared" ref="AA543" si="5159">AA542</f>
        <v>219</v>
      </c>
      <c r="AB543" s="4"/>
      <c r="AC543" s="4"/>
      <c r="AD543" s="4">
        <f t="shared" si="5149"/>
        <v>108</v>
      </c>
    </row>
    <row r="544" spans="1:30" x14ac:dyDescent="0.3">
      <c r="A544" s="11" t="s">
        <v>133</v>
      </c>
      <c r="B544" s="14" t="s">
        <v>55</v>
      </c>
      <c r="C544" s="11" t="str">
        <f>VLOOKUP(B544,'Team Lookup'!A:B,2,FALSE)</f>
        <v>Golden State Warriors</v>
      </c>
      <c r="D544" s="12"/>
      <c r="E544" s="12"/>
      <c r="F544" s="13" t="str">
        <f>B545</f>
        <v>BRK</v>
      </c>
      <c r="G544" s="11" t="str">
        <f t="shared" ref="G544" si="5160">C545</f>
        <v>Brooklyn Nets</v>
      </c>
      <c r="H544" s="32">
        <f>VLOOKUP($C544,'Four Factors - Road'!$B:$O,7,FALSE)/100</f>
        <v>0.54899999999999993</v>
      </c>
      <c r="I544" s="32">
        <f>VLOOKUP($C544,'Four Factors - Road'!$B:$O,8,FALSE)</f>
        <v>0.28100000000000003</v>
      </c>
      <c r="J544" s="32">
        <f>VLOOKUP($C544,'Four Factors - Road'!$B:$O,9,FALSE)/100</f>
        <v>0.14400000000000002</v>
      </c>
      <c r="K544" s="32">
        <f>VLOOKUP($C544,'Four Factors - Road'!$B:$O,10,FALSE)/100</f>
        <v>0.21</v>
      </c>
      <c r="L544" s="32">
        <f>VLOOKUP($C544,'Four Factors - Road'!$B:$O,11,FALSE)/100</f>
        <v>0.49700000000000005</v>
      </c>
      <c r="M544" s="32">
        <f>VLOOKUP($C544,'Four Factors - Road'!$B:$O,12,FALSE)</f>
        <v>0.27400000000000002</v>
      </c>
      <c r="N544" s="32">
        <f>VLOOKUP($C544,'Four Factors - Road'!$B:$O,13,FALSE)/100</f>
        <v>0.154</v>
      </c>
      <c r="O544" s="32">
        <f>VLOOKUP($C544,'Four Factors - Road'!$B:$O,14,FALSE)/100</f>
        <v>0.249</v>
      </c>
      <c r="P544" s="21">
        <f>VLOOKUP($C544,'Advanced - Road'!B:T,18,FALSE)</f>
        <v>103.47</v>
      </c>
      <c r="Q544" s="21">
        <f>(P544+'Advanced - Road'!$S$33)/2</f>
        <v>101.16526345933562</v>
      </c>
      <c r="R544" s="32">
        <f t="shared" ref="R544" si="5161">AVERAGE(H544,L545)</f>
        <v>0.52849999999999997</v>
      </c>
      <c r="S544" s="32">
        <f t="shared" ref="S544" si="5162">AVERAGE(I544,M545)</f>
        <v>0.27450000000000002</v>
      </c>
      <c r="T544" s="32">
        <f t="shared" ref="T544" si="5163">AVERAGE(J544,N545)</f>
        <v>0.13650000000000001</v>
      </c>
      <c r="U544" s="32">
        <f t="shared" ref="U544" si="5164">AVERAGE(K544,O545)</f>
        <v>0.22899999999999998</v>
      </c>
      <c r="V544" s="21">
        <f>Q544*Q545/'Advanced - Home'!$S$33</f>
        <v>103.36357790002891</v>
      </c>
      <c r="W544" s="21">
        <f t="shared" ref="W544" si="5165">AVERAGE(V544:V545)</f>
        <v>103.36007477014527</v>
      </c>
      <c r="X544" s="21">
        <f t="shared" si="5144"/>
        <v>0</v>
      </c>
      <c r="Y544" s="23">
        <f>ROUND(Regression!$B$17+Regression!$B$18*Games!R544+Regression!$B$19*Games!T544+Regression!$B$20*Games!U544+Regression!$B$21*Games!S544+Regression!$B$22*Games!W544,0)</f>
        <v>115</v>
      </c>
      <c r="Z544" s="23">
        <f t="shared" ref="Z544" si="5166">Y545-Y544</f>
        <v>-8</v>
      </c>
      <c r="AA544" s="23">
        <f t="shared" ref="AA544" si="5167">Y544+Y545</f>
        <v>222</v>
      </c>
      <c r="AB544" s="22">
        <f t="shared" ref="AB544" si="5168">D544-Z544</f>
        <v>8</v>
      </c>
      <c r="AC544" s="22">
        <f t="shared" ref="AC544" si="5169">AA544-E544</f>
        <v>222</v>
      </c>
      <c r="AD544" s="22">
        <f t="shared" si="5149"/>
        <v>115</v>
      </c>
    </row>
    <row r="545" spans="1:30" x14ac:dyDescent="0.3">
      <c r="A545" s="11" t="s">
        <v>134</v>
      </c>
      <c r="B545" s="14" t="s">
        <v>57</v>
      </c>
      <c r="C545" s="11" t="str">
        <f>VLOOKUP(B545,'Team Lookup'!A:B,2,FALSE)</f>
        <v>Brooklyn Nets</v>
      </c>
      <c r="D545" s="15">
        <f t="shared" ref="D545" si="5170">D544*-1</f>
        <v>0</v>
      </c>
      <c r="E545" s="15">
        <f t="shared" ref="E545" si="5171">E544</f>
        <v>0</v>
      </c>
      <c r="F545" s="11" t="str">
        <f>B544</f>
        <v>GSW</v>
      </c>
      <c r="G545" s="11" t="str">
        <f t="shared" ref="G545" si="5172">C544</f>
        <v>Golden State Warriors</v>
      </c>
      <c r="H545" s="32">
        <f>VLOOKUP($C545,'Four Factors - Home'!$B:$O,7,FALSE)/100</f>
        <v>0.49700000000000005</v>
      </c>
      <c r="I545" s="32">
        <f>VLOOKUP($C545,'Four Factors - Home'!$B:$O,8,FALSE)</f>
        <v>0.27</v>
      </c>
      <c r="J545" s="32">
        <f>VLOOKUP($C545,'Four Factors - Home'!$B:$O,9,FALSE)/100</f>
        <v>0.16699999999999998</v>
      </c>
      <c r="K545" s="32">
        <f>VLOOKUP($C545,'Four Factors - Home'!$B:$O,10,FALSE)/100</f>
        <v>0.20600000000000002</v>
      </c>
      <c r="L545" s="32">
        <f>VLOOKUP($C545,'Four Factors - Home'!$B:$O,11,FALSE)/100</f>
        <v>0.50800000000000001</v>
      </c>
      <c r="M545" s="32">
        <f>VLOOKUP($C545,'Four Factors - Home'!$B:$O,12,FALSE)</f>
        <v>0.26800000000000002</v>
      </c>
      <c r="N545" s="32">
        <f>VLOOKUP($C545,'Four Factors - Home'!$B:$O,13,FALSE)/100</f>
        <v>0.129</v>
      </c>
      <c r="O545" s="32">
        <f>VLOOKUP($C545,'Four Factors - Home'!$B:$O,14,FALSE)/100</f>
        <v>0.248</v>
      </c>
      <c r="P545" s="21">
        <f>VLOOKUP($C545,'Advanced - Home'!B:T,18,FALSE)</f>
        <v>103.15</v>
      </c>
      <c r="Q545" s="21">
        <f>(P545+'Advanced - Home'!$S$33)/2</f>
        <v>101.0019129438717</v>
      </c>
      <c r="R545" s="32">
        <f t="shared" ref="R545" si="5173">AVERAGE(H545,L544)</f>
        <v>0.49700000000000005</v>
      </c>
      <c r="S545" s="32">
        <f t="shared" ref="S545" si="5174">AVERAGE(I545,M544)</f>
        <v>0.27200000000000002</v>
      </c>
      <c r="T545" s="32">
        <f t="shared" ref="T545" si="5175">AVERAGE(J545,N544)</f>
        <v>0.16049999999999998</v>
      </c>
      <c r="U545" s="32">
        <f t="shared" ref="U545" si="5176">AVERAGE(K545,O544)</f>
        <v>0.22750000000000001</v>
      </c>
      <c r="V545" s="21">
        <f>Q545*Q544/'Advanced - Road'!$S$33</f>
        <v>103.35657164026165</v>
      </c>
      <c r="W545" s="21">
        <f t="shared" ref="W545" si="5177">W544</f>
        <v>103.36007477014527</v>
      </c>
      <c r="X545" s="21">
        <f t="shared" si="5144"/>
        <v>0</v>
      </c>
      <c r="Y545" s="23">
        <f>ROUND(Regression!$B$17+Regression!$B$18*Games!R545+Regression!$B$19*Games!T545+Regression!$B$20*Games!U545+Regression!$B$21*Games!S545+Regression!$B$22*Games!W545,0)</f>
        <v>107</v>
      </c>
      <c r="Z545" s="23">
        <f t="shared" ref="Z545" si="5178">-Z544</f>
        <v>8</v>
      </c>
      <c r="AA545" s="23">
        <f t="shared" ref="AA545" si="5179">AA544</f>
        <v>222</v>
      </c>
      <c r="AB545" s="22"/>
      <c r="AC545" s="22"/>
      <c r="AD545" s="22">
        <f t="shared" si="5149"/>
        <v>107</v>
      </c>
    </row>
    <row r="546" spans="1:30" x14ac:dyDescent="0.3">
      <c r="A546" t="s">
        <v>133</v>
      </c>
      <c r="B546" s="8" t="s">
        <v>55</v>
      </c>
      <c r="C546" t="str">
        <f>VLOOKUP(B546,'Team Lookup'!A:B,2,FALSE)</f>
        <v>Golden State Warriors</v>
      </c>
      <c r="D546" s="6"/>
      <c r="E546" s="6"/>
      <c r="F546" s="7" t="str">
        <f>B547</f>
        <v>BOS</v>
      </c>
      <c r="G546" t="str">
        <f t="shared" ref="G546" si="5180">C547</f>
        <v>Boston Celtics</v>
      </c>
      <c r="H546" s="31">
        <f>VLOOKUP($C546,'Four Factors - Road'!$B:$O,7,FALSE)/100</f>
        <v>0.54899999999999993</v>
      </c>
      <c r="I546" s="31">
        <f>VLOOKUP($C546,'Four Factors - Road'!$B:$O,8,FALSE)</f>
        <v>0.28100000000000003</v>
      </c>
      <c r="J546" s="31">
        <f>VLOOKUP($C546,'Four Factors - Road'!$B:$O,9,FALSE)/100</f>
        <v>0.14400000000000002</v>
      </c>
      <c r="K546" s="31">
        <f>VLOOKUP($C546,'Four Factors - Road'!$B:$O,10,FALSE)/100</f>
        <v>0.21</v>
      </c>
      <c r="L546" s="31">
        <f>VLOOKUP($C546,'Four Factors - Road'!$B:$O,11,FALSE)/100</f>
        <v>0.49700000000000005</v>
      </c>
      <c r="M546" s="31">
        <f>VLOOKUP($C546,'Four Factors - Road'!$B:$O,12,FALSE)</f>
        <v>0.27400000000000002</v>
      </c>
      <c r="N546" s="31">
        <f>VLOOKUP($C546,'Four Factors - Road'!$B:$O,13,FALSE)/100</f>
        <v>0.154</v>
      </c>
      <c r="O546" s="31">
        <f>VLOOKUP($C546,'Four Factors - Road'!$B:$O,14,FALSE)/100</f>
        <v>0.249</v>
      </c>
      <c r="P546" s="17">
        <f>VLOOKUP($C546,'Advanced - Road'!B:T,18,FALSE)</f>
        <v>103.47</v>
      </c>
      <c r="Q546" s="17">
        <f>(P546+'Advanced - Road'!$S$33)/2</f>
        <v>101.16526345933562</v>
      </c>
      <c r="R546" s="31">
        <f t="shared" ref="R546" si="5181">AVERAGE(H546,L547)</f>
        <v>0.52649999999999997</v>
      </c>
      <c r="S546" s="31">
        <f t="shared" ref="S546" si="5182">AVERAGE(I546,M547)</f>
        <v>0.27250000000000002</v>
      </c>
      <c r="T546" s="31">
        <f t="shared" ref="T546" si="5183">AVERAGE(J546,N547)</f>
        <v>0.14050000000000001</v>
      </c>
      <c r="U546" s="31">
        <f t="shared" ref="U546" si="5184">AVERAGE(K546,O547)</f>
        <v>0.23149999999999998</v>
      </c>
      <c r="V546" s="17">
        <f>Q546*Q547/'Advanced - Home'!$S$33</f>
        <v>101.61359403281966</v>
      </c>
      <c r="W546" s="17">
        <f t="shared" ref="W546" si="5185">AVERAGE(V546:V547)</f>
        <v>101.61015021222956</v>
      </c>
      <c r="X546" s="17">
        <f t="shared" si="5144"/>
        <v>0</v>
      </c>
      <c r="Y546" s="19">
        <f>ROUND(Regression!$B$17+Regression!$B$18*Games!R546+Regression!$B$19*Games!T546+Regression!$B$20*Games!U546+Regression!$B$21*Games!S546+Regression!$B$22*Games!W546,0)</f>
        <v>112</v>
      </c>
      <c r="Z546" s="19">
        <f t="shared" ref="Z546" si="5186">Y547-Y546</f>
        <v>-2</v>
      </c>
      <c r="AA546" s="19">
        <f t="shared" ref="AA546" si="5187">Y546+Y547</f>
        <v>222</v>
      </c>
      <c r="AB546" s="4">
        <f t="shared" ref="AB546" si="5188">D546-Z546</f>
        <v>2</v>
      </c>
      <c r="AC546" s="4">
        <f t="shared" ref="AC546" si="5189">AA546-E546</f>
        <v>222</v>
      </c>
      <c r="AD546" s="4">
        <f t="shared" si="5149"/>
        <v>112</v>
      </c>
    </row>
    <row r="547" spans="1:30" x14ac:dyDescent="0.3">
      <c r="A547" t="s">
        <v>134</v>
      </c>
      <c r="B547" s="8" t="s">
        <v>58</v>
      </c>
      <c r="C547" t="str">
        <f>VLOOKUP(B547,'Team Lookup'!A:B,2,FALSE)</f>
        <v>Boston Celtics</v>
      </c>
      <c r="D547" s="9">
        <f t="shared" ref="D547" si="5190">D546*-1</f>
        <v>0</v>
      </c>
      <c r="E547" s="9">
        <f t="shared" ref="E547" si="5191">E546</f>
        <v>0</v>
      </c>
      <c r="F547" t="str">
        <f>B546</f>
        <v>GSW</v>
      </c>
      <c r="G547" t="str">
        <f t="shared" ref="G547" si="5192">C546</f>
        <v>Golden State Warriors</v>
      </c>
      <c r="H547" s="31">
        <f>VLOOKUP($C547,'Four Factors - Home'!$B:$O,7,FALSE)/100</f>
        <v>0.53100000000000003</v>
      </c>
      <c r="I547" s="31">
        <f>VLOOKUP($C547,'Four Factors - Home'!$B:$O,8,FALSE)</f>
        <v>0.26600000000000001</v>
      </c>
      <c r="J547" s="31">
        <f>VLOOKUP($C547,'Four Factors - Home'!$B:$O,9,FALSE)/100</f>
        <v>0.13800000000000001</v>
      </c>
      <c r="K547" s="31">
        <f>VLOOKUP($C547,'Four Factors - Home'!$B:$O,10,FALSE)/100</f>
        <v>0.22500000000000001</v>
      </c>
      <c r="L547" s="31">
        <f>VLOOKUP($C547,'Four Factors - Home'!$B:$O,11,FALSE)/100</f>
        <v>0.504</v>
      </c>
      <c r="M547" s="31">
        <f>VLOOKUP($C547,'Four Factors - Home'!$B:$O,12,FALSE)</f>
        <v>0.26400000000000001</v>
      </c>
      <c r="N547" s="31">
        <f>VLOOKUP($C547,'Four Factors - Home'!$B:$O,13,FALSE)/100</f>
        <v>0.13699999999999998</v>
      </c>
      <c r="O547" s="31">
        <f>VLOOKUP($C547,'Four Factors - Home'!$B:$O,14,FALSE)/100</f>
        <v>0.253</v>
      </c>
      <c r="P547" s="17">
        <f>VLOOKUP($C547,'Advanced - Home'!B:T,18,FALSE)</f>
        <v>99.73</v>
      </c>
      <c r="Q547" s="17">
        <f>(P547+'Advanced - Home'!$S$33)/2</f>
        <v>99.291912943871708</v>
      </c>
      <c r="R547" s="31">
        <f t="shared" ref="R547" si="5193">AVERAGE(H547,L546)</f>
        <v>0.51400000000000001</v>
      </c>
      <c r="S547" s="31">
        <f t="shared" ref="S547" si="5194">AVERAGE(I547,M546)</f>
        <v>0.27</v>
      </c>
      <c r="T547" s="31">
        <f t="shared" ref="T547" si="5195">AVERAGE(J547,N546)</f>
        <v>0.14600000000000002</v>
      </c>
      <c r="U547" s="31">
        <f t="shared" ref="U547" si="5196">AVERAGE(K547,O546)</f>
        <v>0.23699999999999999</v>
      </c>
      <c r="V547" s="17">
        <f>Q547*Q546/'Advanced - Road'!$S$33</f>
        <v>101.60670639163945</v>
      </c>
      <c r="W547" s="17">
        <f t="shared" ref="W547" si="5197">W546</f>
        <v>101.61015021222956</v>
      </c>
      <c r="X547" s="17">
        <f t="shared" si="5144"/>
        <v>0</v>
      </c>
      <c r="Y547" s="19">
        <f>ROUND(Regression!$B$17+Regression!$B$18*Games!R547+Regression!$B$19*Games!T547+Regression!$B$20*Games!U547+Regression!$B$21*Games!S547+Regression!$B$22*Games!W547,0)</f>
        <v>110</v>
      </c>
      <c r="Z547" s="19">
        <f t="shared" ref="Z547" si="5198">-Z546</f>
        <v>2</v>
      </c>
      <c r="AA547" s="19">
        <f t="shared" ref="AA547" si="5199">AA546</f>
        <v>222</v>
      </c>
      <c r="AB547" s="4"/>
      <c r="AC547" s="4"/>
      <c r="AD547" s="4">
        <f t="shared" si="5149"/>
        <v>110</v>
      </c>
    </row>
    <row r="548" spans="1:30" x14ac:dyDescent="0.3">
      <c r="A548" s="11" t="s">
        <v>133</v>
      </c>
      <c r="B548" s="14" t="s">
        <v>55</v>
      </c>
      <c r="C548" s="11" t="str">
        <f>VLOOKUP(B548,'Team Lookup'!A:B,2,FALSE)</f>
        <v>Golden State Warriors</v>
      </c>
      <c r="D548" s="12"/>
      <c r="E548" s="12"/>
      <c r="F548" s="13" t="str">
        <f>B549</f>
        <v>CHO</v>
      </c>
      <c r="G548" s="11" t="str">
        <f t="shared" ref="G548" si="5200">C549</f>
        <v>Charlotte Hornets</v>
      </c>
      <c r="H548" s="32">
        <f>VLOOKUP($C548,'Four Factors - Road'!$B:$O,7,FALSE)/100</f>
        <v>0.54899999999999993</v>
      </c>
      <c r="I548" s="32">
        <f>VLOOKUP($C548,'Four Factors - Road'!$B:$O,8,FALSE)</f>
        <v>0.28100000000000003</v>
      </c>
      <c r="J548" s="32">
        <f>VLOOKUP($C548,'Four Factors - Road'!$B:$O,9,FALSE)/100</f>
        <v>0.14400000000000002</v>
      </c>
      <c r="K548" s="32">
        <f>VLOOKUP($C548,'Four Factors - Road'!$B:$O,10,FALSE)/100</f>
        <v>0.21</v>
      </c>
      <c r="L548" s="32">
        <f>VLOOKUP($C548,'Four Factors - Road'!$B:$O,11,FALSE)/100</f>
        <v>0.49700000000000005</v>
      </c>
      <c r="M548" s="32">
        <f>VLOOKUP($C548,'Four Factors - Road'!$B:$O,12,FALSE)</f>
        <v>0.27400000000000002</v>
      </c>
      <c r="N548" s="32">
        <f>VLOOKUP($C548,'Four Factors - Road'!$B:$O,13,FALSE)/100</f>
        <v>0.154</v>
      </c>
      <c r="O548" s="32">
        <f>VLOOKUP($C548,'Four Factors - Road'!$B:$O,14,FALSE)/100</f>
        <v>0.249</v>
      </c>
      <c r="P548" s="21">
        <f>VLOOKUP($C548,'Advanced - Road'!B:T,18,FALSE)</f>
        <v>103.47</v>
      </c>
      <c r="Q548" s="21">
        <f>(P548+'Advanced - Road'!$S$33)/2</f>
        <v>101.16526345933562</v>
      </c>
      <c r="R548" s="32">
        <f t="shared" ref="R548" si="5201">AVERAGE(H548,L549)</f>
        <v>0.52600000000000002</v>
      </c>
      <c r="S548" s="32">
        <f t="shared" ref="S548" si="5202">AVERAGE(I548,M549)</f>
        <v>0.23900000000000002</v>
      </c>
      <c r="T548" s="32">
        <f t="shared" ref="T548" si="5203">AVERAGE(J548,N549)</f>
        <v>0.13700000000000001</v>
      </c>
      <c r="U548" s="32">
        <f t="shared" ref="U548" si="5204">AVERAGE(K548,O549)</f>
        <v>0.20300000000000001</v>
      </c>
      <c r="V548" s="21">
        <f>Q548*Q549/'Advanced - Home'!$S$33</f>
        <v>101.25541020034993</v>
      </c>
      <c r="W548" s="21">
        <f t="shared" ref="W548" si="5205">AVERAGE(V548:V549)</f>
        <v>101.25197851908891</v>
      </c>
      <c r="X548" s="21">
        <f t="shared" si="5144"/>
        <v>0</v>
      </c>
      <c r="Y548" s="23">
        <f>ROUND(Regression!$B$17+Regression!$B$18*Games!R548+Regression!$B$19*Games!T548+Regression!$B$20*Games!U548+Regression!$B$21*Games!S548+Regression!$B$22*Games!W548,0)</f>
        <v>110</v>
      </c>
      <c r="Z548" s="23">
        <f t="shared" ref="Z548" si="5206">Y549-Y548</f>
        <v>-1</v>
      </c>
      <c r="AA548" s="23">
        <f t="shared" ref="AA548" si="5207">Y548+Y549</f>
        <v>219</v>
      </c>
      <c r="AB548" s="22">
        <f t="shared" ref="AB548" si="5208">D548-Z548</f>
        <v>1</v>
      </c>
      <c r="AC548" s="22">
        <f t="shared" ref="AC548" si="5209">AA548-E548</f>
        <v>219</v>
      </c>
      <c r="AD548" s="22">
        <f t="shared" si="5149"/>
        <v>110</v>
      </c>
    </row>
    <row r="549" spans="1:30" x14ac:dyDescent="0.3">
      <c r="A549" s="11" t="s">
        <v>134</v>
      </c>
      <c r="B549" s="14" t="s">
        <v>59</v>
      </c>
      <c r="C549" s="11" t="str">
        <f>VLOOKUP(B549,'Team Lookup'!A:B,2,FALSE)</f>
        <v>Charlotte Hornets</v>
      </c>
      <c r="D549" s="15">
        <f t="shared" ref="D549" si="5210">D548*-1</f>
        <v>0</v>
      </c>
      <c r="E549" s="15">
        <f t="shared" ref="E549" si="5211">E548</f>
        <v>0</v>
      </c>
      <c r="F549" s="11" t="str">
        <f>B548</f>
        <v>GSW</v>
      </c>
      <c r="G549" s="11" t="str">
        <f t="shared" ref="G549" si="5212">C548</f>
        <v>Golden State Warriors</v>
      </c>
      <c r="H549" s="32">
        <f>VLOOKUP($C549,'Four Factors - Home'!$B:$O,7,FALSE)/100</f>
        <v>0.499</v>
      </c>
      <c r="I549" s="32">
        <f>VLOOKUP($C549,'Four Factors - Home'!$B:$O,8,FALSE)</f>
        <v>0.307</v>
      </c>
      <c r="J549" s="32">
        <f>VLOOKUP($C549,'Four Factors - Home'!$B:$O,9,FALSE)/100</f>
        <v>0.11900000000000001</v>
      </c>
      <c r="K549" s="32">
        <f>VLOOKUP($C549,'Four Factors - Home'!$B:$O,10,FALSE)/100</f>
        <v>0.20499999999999999</v>
      </c>
      <c r="L549" s="32">
        <f>VLOOKUP($C549,'Four Factors - Home'!$B:$O,11,FALSE)/100</f>
        <v>0.503</v>
      </c>
      <c r="M549" s="32">
        <f>VLOOKUP($C549,'Four Factors - Home'!$B:$O,12,FALSE)</f>
        <v>0.19700000000000001</v>
      </c>
      <c r="N549" s="32">
        <f>VLOOKUP($C549,'Four Factors - Home'!$B:$O,13,FALSE)/100</f>
        <v>0.13</v>
      </c>
      <c r="O549" s="32">
        <f>VLOOKUP($C549,'Four Factors - Home'!$B:$O,14,FALSE)/100</f>
        <v>0.19600000000000001</v>
      </c>
      <c r="P549" s="21">
        <f>VLOOKUP($C549,'Advanced - Home'!B:T,18,FALSE)</f>
        <v>99.03</v>
      </c>
      <c r="Q549" s="21">
        <f>(P549+'Advanced - Home'!$S$33)/2</f>
        <v>98.941912943871699</v>
      </c>
      <c r="R549" s="32">
        <f t="shared" ref="R549" si="5213">AVERAGE(H549,L548)</f>
        <v>0.498</v>
      </c>
      <c r="S549" s="32">
        <f t="shared" ref="S549" si="5214">AVERAGE(I549,M548)</f>
        <v>0.29049999999999998</v>
      </c>
      <c r="T549" s="32">
        <f t="shared" ref="T549" si="5215">AVERAGE(J549,N548)</f>
        <v>0.13650000000000001</v>
      </c>
      <c r="U549" s="32">
        <f t="shared" ref="U549" si="5216">AVERAGE(K549,O548)</f>
        <v>0.22699999999999998</v>
      </c>
      <c r="V549" s="21">
        <f>Q549*Q548/'Advanced - Road'!$S$33</f>
        <v>101.24854683782787</v>
      </c>
      <c r="W549" s="21">
        <f t="shared" ref="W549" si="5217">W548</f>
        <v>101.25197851908891</v>
      </c>
      <c r="X549" s="21">
        <f t="shared" si="5144"/>
        <v>0</v>
      </c>
      <c r="Y549" s="23">
        <f>ROUND(Regression!$B$17+Regression!$B$18*Games!R549+Regression!$B$19*Games!T549+Regression!$B$20*Games!U549+Regression!$B$21*Games!S549+Regression!$B$22*Games!W549,0)</f>
        <v>109</v>
      </c>
      <c r="Z549" s="23">
        <f t="shared" ref="Z549" si="5218">-Z548</f>
        <v>1</v>
      </c>
      <c r="AA549" s="23">
        <f t="shared" ref="AA549" si="5219">AA548</f>
        <v>219</v>
      </c>
      <c r="AB549" s="22"/>
      <c r="AC549" s="22"/>
      <c r="AD549" s="22">
        <f t="shared" si="5149"/>
        <v>109</v>
      </c>
    </row>
    <row r="550" spans="1:30" x14ac:dyDescent="0.3">
      <c r="A550" t="s">
        <v>133</v>
      </c>
      <c r="B550" s="8" t="s">
        <v>55</v>
      </c>
      <c r="C550" t="str">
        <f>VLOOKUP(B550,'Team Lookup'!A:B,2,FALSE)</f>
        <v>Golden State Warriors</v>
      </c>
      <c r="D550" s="6"/>
      <c r="E550" s="6"/>
      <c r="F550" s="7" t="str">
        <f>B551</f>
        <v>CHI</v>
      </c>
      <c r="G550" t="str">
        <f t="shared" ref="G550" si="5220">C551</f>
        <v>Chicago Bulls</v>
      </c>
      <c r="H550" s="31">
        <f>VLOOKUP($C550,'Four Factors - Road'!$B:$O,7,FALSE)/100</f>
        <v>0.54899999999999993</v>
      </c>
      <c r="I550" s="31">
        <f>VLOOKUP($C550,'Four Factors - Road'!$B:$O,8,FALSE)</f>
        <v>0.28100000000000003</v>
      </c>
      <c r="J550" s="31">
        <f>VLOOKUP($C550,'Four Factors - Road'!$B:$O,9,FALSE)/100</f>
        <v>0.14400000000000002</v>
      </c>
      <c r="K550" s="31">
        <f>VLOOKUP($C550,'Four Factors - Road'!$B:$O,10,FALSE)/100</f>
        <v>0.21</v>
      </c>
      <c r="L550" s="31">
        <f>VLOOKUP($C550,'Four Factors - Road'!$B:$O,11,FALSE)/100</f>
        <v>0.49700000000000005</v>
      </c>
      <c r="M550" s="31">
        <f>VLOOKUP($C550,'Four Factors - Road'!$B:$O,12,FALSE)</f>
        <v>0.27400000000000002</v>
      </c>
      <c r="N550" s="31">
        <f>VLOOKUP($C550,'Four Factors - Road'!$B:$O,13,FALSE)/100</f>
        <v>0.154</v>
      </c>
      <c r="O550" s="31">
        <f>VLOOKUP($C550,'Four Factors - Road'!$B:$O,14,FALSE)/100</f>
        <v>0.249</v>
      </c>
      <c r="P550" s="17">
        <f>VLOOKUP($C550,'Advanced - Road'!B:T,18,FALSE)</f>
        <v>103.47</v>
      </c>
      <c r="Q550" s="17">
        <f>(P550+'Advanced - Road'!$S$33)/2</f>
        <v>101.16526345933562</v>
      </c>
      <c r="R550" s="31">
        <f t="shared" ref="R550" si="5221">AVERAGE(H550,L551)</f>
        <v>0.53299999999999992</v>
      </c>
      <c r="S550" s="31">
        <f t="shared" ref="S550" si="5222">AVERAGE(I550,M551)</f>
        <v>0.251</v>
      </c>
      <c r="T550" s="31">
        <f t="shared" ref="T550" si="5223">AVERAGE(J550,N551)</f>
        <v>0.13950000000000001</v>
      </c>
      <c r="U550" s="31">
        <f t="shared" ref="U550" si="5224">AVERAGE(K550,O551)</f>
        <v>0.20699999999999999</v>
      </c>
      <c r="V550" s="17">
        <f>Q550*Q551/'Advanced - Home'!$S$33</f>
        <v>100.400885914315</v>
      </c>
      <c r="W550" s="17">
        <f t="shared" ref="W550" si="5225">AVERAGE(V550:V551)</f>
        <v>100.39748319402479</v>
      </c>
      <c r="X550" s="17">
        <f t="shared" si="5144"/>
        <v>0</v>
      </c>
      <c r="Y550" s="19">
        <f>ROUND(Regression!$B$17+Regression!$B$18*Games!R550+Regression!$B$19*Games!T550+Regression!$B$20*Games!U550+Regression!$B$21*Games!S550+Regression!$B$22*Games!W550,0)</f>
        <v>110</v>
      </c>
      <c r="Z550" s="19">
        <f t="shared" ref="Z550" si="5226">Y551-Y550</f>
        <v>-3</v>
      </c>
      <c r="AA550" s="19">
        <f t="shared" ref="AA550" si="5227">Y550+Y551</f>
        <v>217</v>
      </c>
      <c r="AB550" s="4">
        <f t="shared" ref="AB550" si="5228">D550-Z550</f>
        <v>3</v>
      </c>
      <c r="AC550" s="4">
        <f t="shared" ref="AC550" si="5229">AA550-E550</f>
        <v>217</v>
      </c>
      <c r="AD550" s="4">
        <f t="shared" si="5149"/>
        <v>110</v>
      </c>
    </row>
    <row r="551" spans="1:30" x14ac:dyDescent="0.3">
      <c r="A551" t="s">
        <v>134</v>
      </c>
      <c r="B551" s="8" t="s">
        <v>60</v>
      </c>
      <c r="C551" t="str">
        <f>VLOOKUP(B551,'Team Lookup'!A:B,2,FALSE)</f>
        <v>Chicago Bulls</v>
      </c>
      <c r="D551" s="9">
        <f t="shared" ref="D551" si="5230">D550*-1</f>
        <v>0</v>
      </c>
      <c r="E551" s="9">
        <f t="shared" ref="E551" si="5231">E550</f>
        <v>0</v>
      </c>
      <c r="F551" t="str">
        <f>B550</f>
        <v>GSW</v>
      </c>
      <c r="G551" t="str">
        <f t="shared" ref="G551" si="5232">C550</f>
        <v>Golden State Warriors</v>
      </c>
      <c r="H551" s="31">
        <f>VLOOKUP($C551,'Four Factors - Home'!$B:$O,7,FALSE)/100</f>
        <v>0.47100000000000003</v>
      </c>
      <c r="I551" s="31">
        <f>VLOOKUP($C551,'Four Factors - Home'!$B:$O,8,FALSE)</f>
        <v>0.29599999999999999</v>
      </c>
      <c r="J551" s="31">
        <f>VLOOKUP($C551,'Four Factors - Home'!$B:$O,9,FALSE)/100</f>
        <v>0.129</v>
      </c>
      <c r="K551" s="31">
        <f>VLOOKUP($C551,'Four Factors - Home'!$B:$O,10,FALSE)/100</f>
        <v>0.30199999999999999</v>
      </c>
      <c r="L551" s="31">
        <f>VLOOKUP($C551,'Four Factors - Home'!$B:$O,11,FALSE)/100</f>
        <v>0.51700000000000002</v>
      </c>
      <c r="M551" s="31">
        <f>VLOOKUP($C551,'Four Factors - Home'!$B:$O,12,FALSE)</f>
        <v>0.221</v>
      </c>
      <c r="N551" s="31">
        <f>VLOOKUP($C551,'Four Factors - Home'!$B:$O,13,FALSE)/100</f>
        <v>0.13500000000000001</v>
      </c>
      <c r="O551" s="31">
        <f>VLOOKUP($C551,'Four Factors - Home'!$B:$O,14,FALSE)/100</f>
        <v>0.20399999999999999</v>
      </c>
      <c r="P551" s="17">
        <f>VLOOKUP($C551,'Advanced - Home'!B:T,18,FALSE)</f>
        <v>97.36</v>
      </c>
      <c r="Q551" s="17">
        <f>(P551+'Advanced - Home'!$S$33)/2</f>
        <v>98.106912943871706</v>
      </c>
      <c r="R551" s="31">
        <f t="shared" ref="R551" si="5233">AVERAGE(H551,L550)</f>
        <v>0.48400000000000004</v>
      </c>
      <c r="S551" s="31">
        <f t="shared" ref="S551" si="5234">AVERAGE(I551,M550)</f>
        <v>0.28500000000000003</v>
      </c>
      <c r="T551" s="31">
        <f t="shared" ref="T551" si="5235">AVERAGE(J551,N550)</f>
        <v>0.14150000000000001</v>
      </c>
      <c r="U551" s="31">
        <f t="shared" ref="U551" si="5236">AVERAGE(K551,O550)</f>
        <v>0.27549999999999997</v>
      </c>
      <c r="V551" s="17">
        <f>Q551*Q550/'Advanced - Road'!$S$33</f>
        <v>100.39408047373458</v>
      </c>
      <c r="W551" s="17">
        <f t="shared" ref="W551" si="5237">W550</f>
        <v>100.39748319402479</v>
      </c>
      <c r="X551" s="17">
        <f t="shared" si="5144"/>
        <v>0</v>
      </c>
      <c r="Y551" s="19">
        <f>ROUND(Regression!$B$17+Regression!$B$18*Games!R551+Regression!$B$19*Games!T551+Regression!$B$20*Games!U551+Regression!$B$21*Games!S551+Regression!$B$22*Games!W551,0)</f>
        <v>107</v>
      </c>
      <c r="Z551" s="19">
        <f t="shared" ref="Z551" si="5238">-Z550</f>
        <v>3</v>
      </c>
      <c r="AA551" s="19">
        <f t="shared" ref="AA551" si="5239">AA550</f>
        <v>217</v>
      </c>
      <c r="AB551" s="4"/>
      <c r="AC551" s="4"/>
      <c r="AD551" s="4">
        <f t="shared" si="5149"/>
        <v>107</v>
      </c>
    </row>
    <row r="552" spans="1:30" x14ac:dyDescent="0.3">
      <c r="A552" s="11" t="s">
        <v>133</v>
      </c>
      <c r="B552" s="14" t="s">
        <v>55</v>
      </c>
      <c r="C552" s="11" t="str">
        <f>VLOOKUP(B552,'Team Lookup'!A:B,2,FALSE)</f>
        <v>Golden State Warriors</v>
      </c>
      <c r="D552" s="12"/>
      <c r="E552" s="12"/>
      <c r="F552" s="13" t="str">
        <f>B553</f>
        <v>CLE</v>
      </c>
      <c r="G552" s="11" t="str">
        <f t="shared" ref="G552" si="5240">C553</f>
        <v>Cleveland Cavaliers</v>
      </c>
      <c r="H552" s="32">
        <f>VLOOKUP($C552,'Four Factors - Road'!$B:$O,7,FALSE)/100</f>
        <v>0.54899999999999993</v>
      </c>
      <c r="I552" s="32">
        <f>VLOOKUP($C552,'Four Factors - Road'!$B:$O,8,FALSE)</f>
        <v>0.28100000000000003</v>
      </c>
      <c r="J552" s="32">
        <f>VLOOKUP($C552,'Four Factors - Road'!$B:$O,9,FALSE)/100</f>
        <v>0.14400000000000002</v>
      </c>
      <c r="K552" s="32">
        <f>VLOOKUP($C552,'Four Factors - Road'!$B:$O,10,FALSE)/100</f>
        <v>0.21</v>
      </c>
      <c r="L552" s="32">
        <f>VLOOKUP($C552,'Four Factors - Road'!$B:$O,11,FALSE)/100</f>
        <v>0.49700000000000005</v>
      </c>
      <c r="M552" s="32">
        <f>VLOOKUP($C552,'Four Factors - Road'!$B:$O,12,FALSE)</f>
        <v>0.27400000000000002</v>
      </c>
      <c r="N552" s="32">
        <f>VLOOKUP($C552,'Four Factors - Road'!$B:$O,13,FALSE)/100</f>
        <v>0.154</v>
      </c>
      <c r="O552" s="32">
        <f>VLOOKUP($C552,'Four Factors - Road'!$B:$O,14,FALSE)/100</f>
        <v>0.249</v>
      </c>
      <c r="P552" s="21">
        <f>VLOOKUP($C552,'Advanced - Road'!B:T,18,FALSE)</f>
        <v>103.47</v>
      </c>
      <c r="Q552" s="21">
        <f>(P552+'Advanced - Road'!$S$33)/2</f>
        <v>101.16526345933562</v>
      </c>
      <c r="R552" s="32">
        <f t="shared" ref="R552" si="5241">AVERAGE(H552,L553)</f>
        <v>0.52449999999999997</v>
      </c>
      <c r="S552" s="32">
        <f t="shared" ref="S552" si="5242">AVERAGE(I552,M553)</f>
        <v>0.248</v>
      </c>
      <c r="T552" s="32">
        <f t="shared" ref="T552" si="5243">AVERAGE(J552,N553)</f>
        <v>0.13600000000000001</v>
      </c>
      <c r="U552" s="32">
        <f t="shared" ref="U552" si="5244">AVERAGE(K552,O553)</f>
        <v>0.22550000000000001</v>
      </c>
      <c r="V552" s="21">
        <f>Q552*Q553/'Advanced - Home'!$S$33</f>
        <v>101.19400725764082</v>
      </c>
      <c r="W552" s="21">
        <f t="shared" ref="W552" si="5245">AVERAGE(V552:V553)</f>
        <v>101.19057765740763</v>
      </c>
      <c r="X552" s="21">
        <f t="shared" si="5144"/>
        <v>0</v>
      </c>
      <c r="Y552" s="23">
        <f>ROUND(Regression!$B$17+Regression!$B$18*Games!R552+Regression!$B$19*Games!T552+Regression!$B$20*Games!U552+Regression!$B$21*Games!S552+Regression!$B$22*Games!W552,0)</f>
        <v>111</v>
      </c>
      <c r="Z552" s="23">
        <f t="shared" ref="Z552" si="5246">Y553-Y552</f>
        <v>1</v>
      </c>
      <c r="AA552" s="23">
        <f t="shared" ref="AA552" si="5247">Y552+Y553</f>
        <v>223</v>
      </c>
      <c r="AB552" s="22">
        <f t="shared" ref="AB552" si="5248">D552-Z552</f>
        <v>-1</v>
      </c>
      <c r="AC552" s="22">
        <f t="shared" ref="AC552" si="5249">AA552-E552</f>
        <v>223</v>
      </c>
      <c r="AD552" s="22">
        <f t="shared" si="5149"/>
        <v>111</v>
      </c>
    </row>
    <row r="553" spans="1:30" x14ac:dyDescent="0.3">
      <c r="A553" s="11" t="s">
        <v>134</v>
      </c>
      <c r="B553" s="14" t="s">
        <v>54</v>
      </c>
      <c r="C553" s="11" t="str">
        <f>VLOOKUP(B553,'Team Lookup'!A:B,2,FALSE)</f>
        <v>Cleveland Cavaliers</v>
      </c>
      <c r="D553" s="15">
        <f t="shared" ref="D553" si="5250">D552*-1</f>
        <v>0</v>
      </c>
      <c r="E553" s="15">
        <f t="shared" ref="E553" si="5251">E552</f>
        <v>0</v>
      </c>
      <c r="F553" s="11" t="str">
        <f>B552</f>
        <v>GSW</v>
      </c>
      <c r="G553" s="11" t="str">
        <f t="shared" ref="G553" si="5252">C552</f>
        <v>Golden State Warriors</v>
      </c>
      <c r="H553" s="32">
        <f>VLOOKUP($C553,'Four Factors - Home'!$B:$O,7,FALSE)/100</f>
        <v>0.55700000000000005</v>
      </c>
      <c r="I553" s="32">
        <f>VLOOKUP($C553,'Four Factors - Home'!$B:$O,8,FALSE)</f>
        <v>0.27700000000000002</v>
      </c>
      <c r="J553" s="32">
        <f>VLOOKUP($C553,'Four Factors - Home'!$B:$O,9,FALSE)/100</f>
        <v>0.129</v>
      </c>
      <c r="K553" s="32">
        <f>VLOOKUP($C553,'Four Factors - Home'!$B:$O,10,FALSE)/100</f>
        <v>0.23899999999999999</v>
      </c>
      <c r="L553" s="32">
        <f>VLOOKUP($C553,'Four Factors - Home'!$B:$O,11,FALSE)/100</f>
        <v>0.5</v>
      </c>
      <c r="M553" s="32">
        <f>VLOOKUP($C553,'Four Factors - Home'!$B:$O,12,FALSE)</f>
        <v>0.215</v>
      </c>
      <c r="N553" s="32">
        <f>VLOOKUP($C553,'Four Factors - Home'!$B:$O,13,FALSE)/100</f>
        <v>0.128</v>
      </c>
      <c r="O553" s="32">
        <f>VLOOKUP($C553,'Four Factors - Home'!$B:$O,14,FALSE)/100</f>
        <v>0.24100000000000002</v>
      </c>
      <c r="P553" s="21">
        <f>VLOOKUP($C553,'Advanced - Home'!B:T,18,FALSE)</f>
        <v>98.91</v>
      </c>
      <c r="Q553" s="21">
        <f>(P553+'Advanced - Home'!$S$33)/2</f>
        <v>98.881912943871697</v>
      </c>
      <c r="R553" s="32">
        <f t="shared" ref="R553" si="5253">AVERAGE(H553,L552)</f>
        <v>0.52700000000000002</v>
      </c>
      <c r="S553" s="32">
        <f t="shared" ref="S553" si="5254">AVERAGE(I553,M552)</f>
        <v>0.27550000000000002</v>
      </c>
      <c r="T553" s="32">
        <f t="shared" ref="T553" si="5255">AVERAGE(J553,N552)</f>
        <v>0.14150000000000001</v>
      </c>
      <c r="U553" s="32">
        <f t="shared" ref="U553" si="5256">AVERAGE(K553,O552)</f>
        <v>0.24399999999999999</v>
      </c>
      <c r="V553" s="21">
        <f>Q553*Q552/'Advanced - Road'!$S$33</f>
        <v>101.18714805717445</v>
      </c>
      <c r="W553" s="21">
        <f t="shared" ref="W553" si="5257">W552</f>
        <v>101.19057765740763</v>
      </c>
      <c r="X553" s="21">
        <f t="shared" si="5144"/>
        <v>0</v>
      </c>
      <c r="Y553" s="23">
        <f>ROUND(Regression!$B$17+Regression!$B$18*Games!R553+Regression!$B$19*Games!T553+Regression!$B$20*Games!U553+Regression!$B$21*Games!S553+Regression!$B$22*Games!W553,0)</f>
        <v>112</v>
      </c>
      <c r="Z553" s="23">
        <f t="shared" ref="Z553" si="5258">-Z552</f>
        <v>-1</v>
      </c>
      <c r="AA553" s="23">
        <f t="shared" ref="AA553" si="5259">AA552</f>
        <v>223</v>
      </c>
      <c r="AB553" s="22"/>
      <c r="AC553" s="22"/>
      <c r="AD553" s="22">
        <f t="shared" si="5149"/>
        <v>112</v>
      </c>
    </row>
    <row r="554" spans="1:30" x14ac:dyDescent="0.3">
      <c r="A554" t="s">
        <v>133</v>
      </c>
      <c r="B554" s="8" t="s">
        <v>55</v>
      </c>
      <c r="C554" t="str">
        <f>VLOOKUP(B554,'Team Lookup'!A:B,2,FALSE)</f>
        <v>Golden State Warriors</v>
      </c>
      <c r="D554" s="6"/>
      <c r="E554" s="6"/>
      <c r="F554" s="7" t="str">
        <f>B555</f>
        <v>DAL</v>
      </c>
      <c r="G554" t="str">
        <f t="shared" ref="G554" si="5260">C555</f>
        <v>Dallas Mavericks</v>
      </c>
      <c r="H554" s="31">
        <f>VLOOKUP($C554,'Four Factors - Road'!$B:$O,7,FALSE)/100</f>
        <v>0.54899999999999993</v>
      </c>
      <c r="I554" s="31">
        <f>VLOOKUP($C554,'Four Factors - Road'!$B:$O,8,FALSE)</f>
        <v>0.28100000000000003</v>
      </c>
      <c r="J554" s="31">
        <f>VLOOKUP($C554,'Four Factors - Road'!$B:$O,9,FALSE)/100</f>
        <v>0.14400000000000002</v>
      </c>
      <c r="K554" s="31">
        <f>VLOOKUP($C554,'Four Factors - Road'!$B:$O,10,FALSE)/100</f>
        <v>0.21</v>
      </c>
      <c r="L554" s="31">
        <f>VLOOKUP($C554,'Four Factors - Road'!$B:$O,11,FALSE)/100</f>
        <v>0.49700000000000005</v>
      </c>
      <c r="M554" s="31">
        <f>VLOOKUP($C554,'Four Factors - Road'!$B:$O,12,FALSE)</f>
        <v>0.27400000000000002</v>
      </c>
      <c r="N554" s="31">
        <f>VLOOKUP($C554,'Four Factors - Road'!$B:$O,13,FALSE)/100</f>
        <v>0.154</v>
      </c>
      <c r="O554" s="31">
        <f>VLOOKUP($C554,'Four Factors - Road'!$B:$O,14,FALSE)/100</f>
        <v>0.249</v>
      </c>
      <c r="P554" s="17">
        <f>VLOOKUP($C554,'Advanced - Road'!B:T,18,FALSE)</f>
        <v>103.47</v>
      </c>
      <c r="Q554" s="17">
        <f>(P554+'Advanced - Road'!$S$33)/2</f>
        <v>101.16526345933562</v>
      </c>
      <c r="R554" s="31">
        <f t="shared" ref="R554" si="5261">AVERAGE(H554,L555)</f>
        <v>0.52749999999999997</v>
      </c>
      <c r="S554" s="31">
        <f t="shared" ref="S554" si="5262">AVERAGE(I554,M555)</f>
        <v>0.27950000000000003</v>
      </c>
      <c r="T554" s="31">
        <f t="shared" ref="T554" si="5263">AVERAGE(J554,N555)</f>
        <v>0.15350000000000003</v>
      </c>
      <c r="U554" s="31">
        <f t="shared" ref="U554" si="5264">AVERAGE(K554,O555)</f>
        <v>0.218</v>
      </c>
      <c r="V554" s="17">
        <f>Q554*Q555/'Advanced - Home'!$S$33</f>
        <v>98.517862337902699</v>
      </c>
      <c r="W554" s="17">
        <f t="shared" ref="W554" si="5265">AVERAGE(V554:V555)</f>
        <v>98.514523435799674</v>
      </c>
      <c r="X554" s="17">
        <f t="shared" si="5144"/>
        <v>0</v>
      </c>
      <c r="Y554" s="19">
        <f>ROUND(Regression!$B$17+Regression!$B$18*Games!R554+Regression!$B$19*Games!T554+Regression!$B$20*Games!U554+Regression!$B$21*Games!S554+Regression!$B$22*Games!W554,0)</f>
        <v>107</v>
      </c>
      <c r="Z554" s="19">
        <f t="shared" ref="Z554" si="5266">Y555-Y554</f>
        <v>-2</v>
      </c>
      <c r="AA554" s="19">
        <f t="shared" ref="AA554" si="5267">Y554+Y555</f>
        <v>212</v>
      </c>
      <c r="AB554" s="4">
        <f t="shared" ref="AB554" si="5268">D554-Z554</f>
        <v>2</v>
      </c>
      <c r="AC554" s="4">
        <f t="shared" ref="AC554" si="5269">AA554-E554</f>
        <v>212</v>
      </c>
      <c r="AD554" s="4">
        <f t="shared" si="5149"/>
        <v>107</v>
      </c>
    </row>
    <row r="555" spans="1:30" x14ac:dyDescent="0.3">
      <c r="A555" t="s">
        <v>134</v>
      </c>
      <c r="B555" s="8" t="s">
        <v>61</v>
      </c>
      <c r="C555" t="str">
        <f>VLOOKUP(B555,'Team Lookup'!A:B,2,FALSE)</f>
        <v>Dallas Mavericks</v>
      </c>
      <c r="D555" s="9">
        <f t="shared" ref="D555" si="5270">D554*-1</f>
        <v>0</v>
      </c>
      <c r="E555" s="9">
        <f t="shared" ref="E555" si="5271">E554</f>
        <v>0</v>
      </c>
      <c r="F555" t="str">
        <f>B554</f>
        <v>GSW</v>
      </c>
      <c r="G555" t="str">
        <f t="shared" ref="G555" si="5272">C554</f>
        <v>Golden State Warriors</v>
      </c>
      <c r="H555" s="31">
        <f>VLOOKUP($C555,'Four Factors - Home'!$B:$O,7,FALSE)/100</f>
        <v>0.51400000000000001</v>
      </c>
      <c r="I555" s="31">
        <f>VLOOKUP($C555,'Four Factors - Home'!$B:$O,8,FALSE)</f>
        <v>0.24299999999999999</v>
      </c>
      <c r="J555" s="31">
        <f>VLOOKUP($C555,'Four Factors - Home'!$B:$O,9,FALSE)/100</f>
        <v>0.129</v>
      </c>
      <c r="K555" s="31">
        <f>VLOOKUP($C555,'Four Factors - Home'!$B:$O,10,FALSE)/100</f>
        <v>0.188</v>
      </c>
      <c r="L555" s="31">
        <f>VLOOKUP($C555,'Four Factors - Home'!$B:$O,11,FALSE)/100</f>
        <v>0.50600000000000001</v>
      </c>
      <c r="M555" s="31">
        <f>VLOOKUP($C555,'Four Factors - Home'!$B:$O,12,FALSE)</f>
        <v>0.27800000000000002</v>
      </c>
      <c r="N555" s="31">
        <f>VLOOKUP($C555,'Four Factors - Home'!$B:$O,13,FALSE)/100</f>
        <v>0.16300000000000001</v>
      </c>
      <c r="O555" s="31">
        <f>VLOOKUP($C555,'Four Factors - Home'!$B:$O,14,FALSE)/100</f>
        <v>0.22600000000000001</v>
      </c>
      <c r="P555" s="17">
        <f>VLOOKUP($C555,'Advanced - Home'!B:T,18,FALSE)</f>
        <v>93.68</v>
      </c>
      <c r="Q555" s="17">
        <f>(P555+'Advanced - Home'!$S$33)/2</f>
        <v>96.266912943871716</v>
      </c>
      <c r="R555" s="31">
        <f t="shared" ref="R555" si="5273">AVERAGE(H555,L554)</f>
        <v>0.50550000000000006</v>
      </c>
      <c r="S555" s="31">
        <f t="shared" ref="S555" si="5274">AVERAGE(I555,M554)</f>
        <v>0.25850000000000001</v>
      </c>
      <c r="T555" s="31">
        <f t="shared" ref="T555" si="5275">AVERAGE(J555,N554)</f>
        <v>0.14150000000000001</v>
      </c>
      <c r="U555" s="31">
        <f t="shared" ref="U555" si="5276">AVERAGE(K555,O554)</f>
        <v>0.2185</v>
      </c>
      <c r="V555" s="17">
        <f>Q555*Q554/'Advanced - Road'!$S$33</f>
        <v>98.511184533696635</v>
      </c>
      <c r="W555" s="17">
        <f t="shared" ref="W555" si="5277">W554</f>
        <v>98.514523435799674</v>
      </c>
      <c r="X555" s="17">
        <f t="shared" si="5144"/>
        <v>0</v>
      </c>
      <c r="Y555" s="19">
        <f>ROUND(Regression!$B$17+Regression!$B$18*Games!R555+Regression!$B$19*Games!T555+Regression!$B$20*Games!U555+Regression!$B$21*Games!S555+Regression!$B$22*Games!W555,0)</f>
        <v>105</v>
      </c>
      <c r="Z555" s="19">
        <f t="shared" ref="Z555" si="5278">-Z554</f>
        <v>2</v>
      </c>
      <c r="AA555" s="19">
        <f t="shared" ref="AA555" si="5279">AA554</f>
        <v>212</v>
      </c>
      <c r="AB555" s="4"/>
      <c r="AC555" s="4"/>
      <c r="AD555" s="4">
        <f t="shared" si="5149"/>
        <v>105</v>
      </c>
    </row>
    <row r="556" spans="1:30" x14ac:dyDescent="0.3">
      <c r="A556" s="11" t="s">
        <v>133</v>
      </c>
      <c r="B556" s="14" t="s">
        <v>55</v>
      </c>
      <c r="C556" s="11" t="str">
        <f>VLOOKUP(B556,'Team Lookup'!A:B,2,FALSE)</f>
        <v>Golden State Warriors</v>
      </c>
      <c r="D556" s="12"/>
      <c r="E556" s="12"/>
      <c r="F556" s="13" t="str">
        <f>B557</f>
        <v>DEN</v>
      </c>
      <c r="G556" s="11" t="str">
        <f t="shared" ref="G556" si="5280">C557</f>
        <v>Denver Nuggets</v>
      </c>
      <c r="H556" s="32">
        <f>VLOOKUP($C556,'Four Factors - Road'!$B:$O,7,FALSE)/100</f>
        <v>0.54899999999999993</v>
      </c>
      <c r="I556" s="32">
        <f>VLOOKUP($C556,'Four Factors - Road'!$B:$O,8,FALSE)</f>
        <v>0.28100000000000003</v>
      </c>
      <c r="J556" s="32">
        <f>VLOOKUP($C556,'Four Factors - Road'!$B:$O,9,FALSE)/100</f>
        <v>0.14400000000000002</v>
      </c>
      <c r="K556" s="32">
        <f>VLOOKUP($C556,'Four Factors - Road'!$B:$O,10,FALSE)/100</f>
        <v>0.21</v>
      </c>
      <c r="L556" s="32">
        <f>VLOOKUP($C556,'Four Factors - Road'!$B:$O,11,FALSE)/100</f>
        <v>0.49700000000000005</v>
      </c>
      <c r="M556" s="32">
        <f>VLOOKUP($C556,'Four Factors - Road'!$B:$O,12,FALSE)</f>
        <v>0.27400000000000002</v>
      </c>
      <c r="N556" s="32">
        <f>VLOOKUP($C556,'Four Factors - Road'!$B:$O,13,FALSE)/100</f>
        <v>0.154</v>
      </c>
      <c r="O556" s="32">
        <f>VLOOKUP($C556,'Four Factors - Road'!$B:$O,14,FALSE)/100</f>
        <v>0.249</v>
      </c>
      <c r="P556" s="21">
        <f>VLOOKUP($C556,'Advanced - Road'!B:T,18,FALSE)</f>
        <v>103.47</v>
      </c>
      <c r="Q556" s="21">
        <f>(P556+'Advanced - Road'!$S$33)/2</f>
        <v>101.16526345933562</v>
      </c>
      <c r="R556" s="32">
        <f t="shared" ref="R556" si="5281">AVERAGE(H556,L557)</f>
        <v>0.54099999999999993</v>
      </c>
      <c r="S556" s="32">
        <f t="shared" ref="S556" si="5282">AVERAGE(I556,M557)</f>
        <v>0.26800000000000002</v>
      </c>
      <c r="T556" s="32">
        <f t="shared" ref="T556" si="5283">AVERAGE(J556,N557)</f>
        <v>0.1285</v>
      </c>
      <c r="U556" s="32">
        <f t="shared" ref="U556" si="5284">AVERAGE(K556,O557)</f>
        <v>0.20650000000000002</v>
      </c>
      <c r="V556" s="21">
        <f>Q556*Q557/'Advanced - Home'!$S$33</f>
        <v>102.00247933664393</v>
      </c>
      <c r="W556" s="21">
        <f t="shared" ref="W556" si="5285">AVERAGE(V556:V557)</f>
        <v>101.99902233621081</v>
      </c>
      <c r="X556" s="21">
        <f t="shared" si="5144"/>
        <v>0</v>
      </c>
      <c r="Y556" s="23">
        <f>ROUND(Regression!$B$17+Regression!$B$18*Games!R556+Regression!$B$19*Games!T556+Regression!$B$20*Games!U556+Regression!$B$21*Games!S556+Regression!$B$22*Games!W556,0)</f>
        <v>115</v>
      </c>
      <c r="Z556" s="23">
        <f t="shared" ref="Z556" si="5286">Y557-Y556</f>
        <v>-3</v>
      </c>
      <c r="AA556" s="23">
        <f t="shared" ref="AA556" si="5287">Y556+Y557</f>
        <v>227</v>
      </c>
      <c r="AB556" s="22">
        <f t="shared" ref="AB556" si="5288">D556-Z556</f>
        <v>3</v>
      </c>
      <c r="AC556" s="22">
        <f t="shared" ref="AC556" si="5289">AA556-E556</f>
        <v>227</v>
      </c>
      <c r="AD556" s="22">
        <f t="shared" si="5149"/>
        <v>115</v>
      </c>
    </row>
    <row r="557" spans="1:30" x14ac:dyDescent="0.3">
      <c r="A557" s="11" t="s">
        <v>134</v>
      </c>
      <c r="B557" s="14" t="s">
        <v>62</v>
      </c>
      <c r="C557" s="11" t="str">
        <f>VLOOKUP(B557,'Team Lookup'!A:B,2,FALSE)</f>
        <v>Denver Nuggets</v>
      </c>
      <c r="D557" s="15">
        <f t="shared" ref="D557" si="5290">D556*-1</f>
        <v>0</v>
      </c>
      <c r="E557" s="15">
        <f t="shared" ref="E557" si="5291">E556</f>
        <v>0</v>
      </c>
      <c r="F557" s="11" t="str">
        <f>B556</f>
        <v>GSW</v>
      </c>
      <c r="G557" s="11" t="str">
        <f t="shared" ref="G557" si="5292">C556</f>
        <v>Golden State Warriors</v>
      </c>
      <c r="H557" s="32">
        <f>VLOOKUP($C557,'Four Factors - Home'!$B:$O,7,FALSE)/100</f>
        <v>0.53900000000000003</v>
      </c>
      <c r="I557" s="32">
        <f>VLOOKUP($C557,'Four Factors - Home'!$B:$O,8,FALSE)</f>
        <v>0.28799999999999998</v>
      </c>
      <c r="J557" s="32">
        <f>VLOOKUP($C557,'Four Factors - Home'!$B:$O,9,FALSE)/100</f>
        <v>0.14400000000000002</v>
      </c>
      <c r="K557" s="32">
        <f>VLOOKUP($C557,'Four Factors - Home'!$B:$O,10,FALSE)/100</f>
        <v>0.28399999999999997</v>
      </c>
      <c r="L557" s="32">
        <f>VLOOKUP($C557,'Four Factors - Home'!$B:$O,11,FALSE)/100</f>
        <v>0.53299999999999992</v>
      </c>
      <c r="M557" s="32">
        <f>VLOOKUP($C557,'Four Factors - Home'!$B:$O,12,FALSE)</f>
        <v>0.255</v>
      </c>
      <c r="N557" s="32">
        <f>VLOOKUP($C557,'Four Factors - Home'!$B:$O,13,FALSE)/100</f>
        <v>0.113</v>
      </c>
      <c r="O557" s="32">
        <f>VLOOKUP($C557,'Four Factors - Home'!$B:$O,14,FALSE)/100</f>
        <v>0.20300000000000001</v>
      </c>
      <c r="P557" s="21">
        <f>VLOOKUP($C557,'Advanced - Home'!B:T,18,FALSE)</f>
        <v>100.49</v>
      </c>
      <c r="Q557" s="21">
        <f>(P557+'Advanced - Home'!$S$33)/2</f>
        <v>99.671912943871703</v>
      </c>
      <c r="R557" s="32">
        <f t="shared" ref="R557" si="5293">AVERAGE(H557,L556)</f>
        <v>0.51800000000000002</v>
      </c>
      <c r="S557" s="32">
        <f t="shared" ref="S557" si="5294">AVERAGE(I557,M556)</f>
        <v>0.28100000000000003</v>
      </c>
      <c r="T557" s="32">
        <f t="shared" ref="T557" si="5295">AVERAGE(J557,N556)</f>
        <v>0.14900000000000002</v>
      </c>
      <c r="U557" s="32">
        <f t="shared" ref="U557" si="5296">AVERAGE(K557,O556)</f>
        <v>0.26649999999999996</v>
      </c>
      <c r="V557" s="21">
        <f>Q557*Q556/'Advanced - Road'!$S$33</f>
        <v>101.9955653357777</v>
      </c>
      <c r="W557" s="21">
        <f t="shared" ref="W557" si="5297">W556</f>
        <v>101.99902233621081</v>
      </c>
      <c r="X557" s="21">
        <f t="shared" si="5144"/>
        <v>0</v>
      </c>
      <c r="Y557" s="23">
        <f>ROUND(Regression!$B$17+Regression!$B$18*Games!R557+Regression!$B$19*Games!T557+Regression!$B$20*Games!U557+Regression!$B$21*Games!S557+Regression!$B$22*Games!W557,0)</f>
        <v>112</v>
      </c>
      <c r="Z557" s="23">
        <f t="shared" ref="Z557" si="5298">-Z556</f>
        <v>3</v>
      </c>
      <c r="AA557" s="23">
        <f t="shared" ref="AA557" si="5299">AA556</f>
        <v>227</v>
      </c>
      <c r="AB557" s="22"/>
      <c r="AC557" s="22"/>
      <c r="AD557" s="22">
        <f t="shared" si="5149"/>
        <v>112</v>
      </c>
    </row>
    <row r="558" spans="1:30" x14ac:dyDescent="0.3">
      <c r="A558" t="s">
        <v>133</v>
      </c>
      <c r="B558" s="8" t="s">
        <v>55</v>
      </c>
      <c r="C558" t="str">
        <f>VLOOKUP(B558,'Team Lookup'!A:B,2,FALSE)</f>
        <v>Golden State Warriors</v>
      </c>
      <c r="D558" s="6"/>
      <c r="E558" s="6"/>
      <c r="F558" s="7" t="str">
        <f>B559</f>
        <v>DET</v>
      </c>
      <c r="G558" t="str">
        <f t="shared" ref="G558" si="5300">C559</f>
        <v>Detroit Pistons</v>
      </c>
      <c r="H558" s="31">
        <f>VLOOKUP($C558,'Four Factors - Road'!$B:$O,7,FALSE)/100</f>
        <v>0.54899999999999993</v>
      </c>
      <c r="I558" s="31">
        <f>VLOOKUP($C558,'Four Factors - Road'!$B:$O,8,FALSE)</f>
        <v>0.28100000000000003</v>
      </c>
      <c r="J558" s="31">
        <f>VLOOKUP($C558,'Four Factors - Road'!$B:$O,9,FALSE)/100</f>
        <v>0.14400000000000002</v>
      </c>
      <c r="K558" s="31">
        <f>VLOOKUP($C558,'Four Factors - Road'!$B:$O,10,FALSE)/100</f>
        <v>0.21</v>
      </c>
      <c r="L558" s="31">
        <f>VLOOKUP($C558,'Four Factors - Road'!$B:$O,11,FALSE)/100</f>
        <v>0.49700000000000005</v>
      </c>
      <c r="M558" s="31">
        <f>VLOOKUP($C558,'Four Factors - Road'!$B:$O,12,FALSE)</f>
        <v>0.27400000000000002</v>
      </c>
      <c r="N558" s="31">
        <f>VLOOKUP($C558,'Four Factors - Road'!$B:$O,13,FALSE)/100</f>
        <v>0.154</v>
      </c>
      <c r="O558" s="31">
        <f>VLOOKUP($C558,'Four Factors - Road'!$B:$O,14,FALSE)/100</f>
        <v>0.249</v>
      </c>
      <c r="P558" s="17">
        <f>VLOOKUP($C558,'Advanced - Road'!B:T,18,FALSE)</f>
        <v>103.47</v>
      </c>
      <c r="Q558" s="17">
        <f>(P558+'Advanced - Road'!$S$33)/2</f>
        <v>101.16526345933562</v>
      </c>
      <c r="R558" s="31">
        <f t="shared" ref="R558" si="5301">AVERAGE(H558,L559)</f>
        <v>0.51899999999999991</v>
      </c>
      <c r="S558" s="31">
        <f t="shared" ref="S558" si="5302">AVERAGE(I558,M559)</f>
        <v>0.27600000000000002</v>
      </c>
      <c r="T558" s="31">
        <f t="shared" ref="T558" si="5303">AVERAGE(J558,N559)</f>
        <v>0.13950000000000001</v>
      </c>
      <c r="U558" s="31">
        <f t="shared" ref="U558" si="5304">AVERAGE(K558,O559)</f>
        <v>0.19949999999999998</v>
      </c>
      <c r="V558" s="17">
        <f>Q558*Q559/'Advanced - Home'!$S$33</f>
        <v>100.76418665867716</v>
      </c>
      <c r="W558" s="17">
        <f t="shared" ref="W558" si="5305">AVERAGE(V558:V559)</f>
        <v>100.76077162563888</v>
      </c>
      <c r="X558" s="17">
        <f t="shared" si="5144"/>
        <v>0</v>
      </c>
      <c r="Y558" s="19">
        <f>ROUND(Regression!$B$17+Regression!$B$18*Games!R558+Regression!$B$19*Games!T558+Regression!$B$20*Games!U558+Regression!$B$21*Games!S558+Regression!$B$22*Games!W558,0)</f>
        <v>109</v>
      </c>
      <c r="Z558" s="19">
        <f t="shared" ref="Z558" si="5306">Y559-Y558</f>
        <v>-1</v>
      </c>
      <c r="AA558" s="19">
        <f t="shared" ref="AA558" si="5307">Y558+Y559</f>
        <v>217</v>
      </c>
      <c r="AB558" s="4">
        <f t="shared" ref="AB558" si="5308">D558-Z558</f>
        <v>1</v>
      </c>
      <c r="AC558" s="4">
        <f t="shared" ref="AC558" si="5309">AA558-E558</f>
        <v>217</v>
      </c>
      <c r="AD558" s="4">
        <f t="shared" si="5149"/>
        <v>109</v>
      </c>
    </row>
    <row r="559" spans="1:30" x14ac:dyDescent="0.3">
      <c r="A559" t="s">
        <v>134</v>
      </c>
      <c r="B559" s="8" t="s">
        <v>63</v>
      </c>
      <c r="C559" t="str">
        <f>VLOOKUP(B559,'Team Lookup'!A:B,2,FALSE)</f>
        <v>Detroit Pistons</v>
      </c>
      <c r="D559" s="9">
        <f t="shared" ref="D559" si="5310">D558*-1</f>
        <v>0</v>
      </c>
      <c r="E559" s="9">
        <f t="shared" ref="E559" si="5311">E558</f>
        <v>0</v>
      </c>
      <c r="F559" t="str">
        <f>B558</f>
        <v>GSW</v>
      </c>
      <c r="G559" t="str">
        <f t="shared" ref="G559" si="5312">C558</f>
        <v>Golden State Warriors</v>
      </c>
      <c r="H559" s="31">
        <f>VLOOKUP($C559,'Four Factors - Home'!$B:$O,7,FALSE)/100</f>
        <v>0.505</v>
      </c>
      <c r="I559" s="31">
        <f>VLOOKUP($C559,'Four Factors - Home'!$B:$O,8,FALSE)</f>
        <v>0.217</v>
      </c>
      <c r="J559" s="31">
        <f>VLOOKUP($C559,'Four Factors - Home'!$B:$O,9,FALSE)/100</f>
        <v>0.124</v>
      </c>
      <c r="K559" s="31">
        <f>VLOOKUP($C559,'Four Factors - Home'!$B:$O,10,FALSE)/100</f>
        <v>0.24299999999999999</v>
      </c>
      <c r="L559" s="31">
        <f>VLOOKUP($C559,'Four Factors - Home'!$B:$O,11,FALSE)/100</f>
        <v>0.48899999999999999</v>
      </c>
      <c r="M559" s="31">
        <f>VLOOKUP($C559,'Four Factors - Home'!$B:$O,12,FALSE)</f>
        <v>0.27100000000000002</v>
      </c>
      <c r="N559" s="31">
        <f>VLOOKUP($C559,'Four Factors - Home'!$B:$O,13,FALSE)/100</f>
        <v>0.13500000000000001</v>
      </c>
      <c r="O559" s="31">
        <f>VLOOKUP($C559,'Four Factors - Home'!$B:$O,14,FALSE)/100</f>
        <v>0.18899999999999997</v>
      </c>
      <c r="P559" s="17">
        <f>VLOOKUP($C559,'Advanced - Home'!B:T,18,FALSE)</f>
        <v>98.07</v>
      </c>
      <c r="Q559" s="17">
        <f>(P559+'Advanced - Home'!$S$33)/2</f>
        <v>98.46191294387171</v>
      </c>
      <c r="R559" s="31">
        <f t="shared" ref="R559" si="5313">AVERAGE(H559,L558)</f>
        <v>0.501</v>
      </c>
      <c r="S559" s="31">
        <f t="shared" ref="S559" si="5314">AVERAGE(I559,M558)</f>
        <v>0.2455</v>
      </c>
      <c r="T559" s="31">
        <f t="shared" ref="T559" si="5315">AVERAGE(J559,N558)</f>
        <v>0.13900000000000001</v>
      </c>
      <c r="U559" s="31">
        <f t="shared" ref="U559" si="5316">AVERAGE(K559,O558)</f>
        <v>0.246</v>
      </c>
      <c r="V559" s="17">
        <f>Q559*Q558/'Advanced - Road'!$S$33</f>
        <v>100.7573565926006</v>
      </c>
      <c r="W559" s="17">
        <f t="shared" ref="W559" si="5317">W558</f>
        <v>100.76077162563888</v>
      </c>
      <c r="X559" s="17">
        <f t="shared" si="5144"/>
        <v>0</v>
      </c>
      <c r="Y559" s="19">
        <f>ROUND(Regression!$B$17+Regression!$B$18*Games!R559+Regression!$B$19*Games!T559+Regression!$B$20*Games!U559+Regression!$B$21*Games!S559+Regression!$B$22*Games!W559,0)</f>
        <v>108</v>
      </c>
      <c r="Z559" s="19">
        <f t="shared" ref="Z559" si="5318">-Z558</f>
        <v>1</v>
      </c>
      <c r="AA559" s="19">
        <f t="shared" ref="AA559" si="5319">AA558</f>
        <v>217</v>
      </c>
      <c r="AB559" s="4"/>
      <c r="AC559" s="4"/>
      <c r="AD559" s="4">
        <f t="shared" si="5149"/>
        <v>108</v>
      </c>
    </row>
    <row r="560" spans="1:30" x14ac:dyDescent="0.3">
      <c r="A560" s="11" t="s">
        <v>133</v>
      </c>
      <c r="B560" s="14" t="s">
        <v>55</v>
      </c>
      <c r="C560" s="11" t="str">
        <f>VLOOKUP(B560,'Team Lookup'!A:B,2,FALSE)</f>
        <v>Golden State Warriors</v>
      </c>
      <c r="D560" s="12"/>
      <c r="E560" s="12"/>
      <c r="F560" s="13" t="str">
        <f>B561</f>
        <v>GSW</v>
      </c>
      <c r="G560" s="11" t="str">
        <f t="shared" ref="G560" si="5320">C561</f>
        <v>Golden State Warriors</v>
      </c>
      <c r="H560" s="32">
        <f>VLOOKUP($C560,'Four Factors - Road'!$B:$O,7,FALSE)/100</f>
        <v>0.54899999999999993</v>
      </c>
      <c r="I560" s="32">
        <f>VLOOKUP($C560,'Four Factors - Road'!$B:$O,8,FALSE)</f>
        <v>0.28100000000000003</v>
      </c>
      <c r="J560" s="32">
        <f>VLOOKUP($C560,'Four Factors - Road'!$B:$O,9,FALSE)/100</f>
        <v>0.14400000000000002</v>
      </c>
      <c r="K560" s="32">
        <f>VLOOKUP($C560,'Four Factors - Road'!$B:$O,10,FALSE)/100</f>
        <v>0.21</v>
      </c>
      <c r="L560" s="32">
        <f>VLOOKUP($C560,'Four Factors - Road'!$B:$O,11,FALSE)/100</f>
        <v>0.49700000000000005</v>
      </c>
      <c r="M560" s="32">
        <f>VLOOKUP($C560,'Four Factors - Road'!$B:$O,12,FALSE)</f>
        <v>0.27400000000000002</v>
      </c>
      <c r="N560" s="32">
        <f>VLOOKUP($C560,'Four Factors - Road'!$B:$O,13,FALSE)/100</f>
        <v>0.154</v>
      </c>
      <c r="O560" s="32">
        <f>VLOOKUP($C560,'Four Factors - Road'!$B:$O,14,FALSE)/100</f>
        <v>0.249</v>
      </c>
      <c r="P560" s="21">
        <f>VLOOKUP($C560,'Advanced - Road'!B:T,18,FALSE)</f>
        <v>103.47</v>
      </c>
      <c r="Q560" s="21">
        <f>(P560+'Advanced - Road'!$S$33)/2</f>
        <v>101.16526345933562</v>
      </c>
      <c r="R560" s="32">
        <f t="shared" ref="R560" si="5321">AVERAGE(H560,L561)</f>
        <v>0.51300000000000001</v>
      </c>
      <c r="S560" s="32">
        <f t="shared" ref="S560" si="5322">AVERAGE(I560,M561)</f>
        <v>0.26750000000000002</v>
      </c>
      <c r="T560" s="32">
        <f t="shared" ref="T560" si="5323">AVERAGE(J560,N561)</f>
        <v>0.14300000000000002</v>
      </c>
      <c r="U560" s="32">
        <f t="shared" ref="U560" si="5324">AVERAGE(K560,O561)</f>
        <v>0.22249999999999998</v>
      </c>
      <c r="V560" s="21">
        <f>Q560*Q561/'Advanced - Home'!$S$33</f>
        <v>103.13843377676223</v>
      </c>
      <c r="W560" s="21">
        <f t="shared" ref="W560" si="5325">AVERAGE(V560:V561)</f>
        <v>103.13493827731402</v>
      </c>
      <c r="X560" s="21">
        <f t="shared" si="5144"/>
        <v>0</v>
      </c>
      <c r="Y560" s="23">
        <f>ROUND(Regression!$B$17+Regression!$B$18*Games!R560+Regression!$B$19*Games!T560+Regression!$B$20*Games!U560+Regression!$B$21*Games!S560+Regression!$B$22*Games!W560,0)</f>
        <v>111</v>
      </c>
      <c r="Z560" s="23">
        <f t="shared" ref="Z560" si="5326">Y561-Y560</f>
        <v>4</v>
      </c>
      <c r="AA560" s="23">
        <f t="shared" ref="AA560" si="5327">Y560+Y561</f>
        <v>226</v>
      </c>
      <c r="AB560" s="22">
        <f t="shared" ref="AB560" si="5328">D560-Z560</f>
        <v>-4</v>
      </c>
      <c r="AC560" s="22">
        <f t="shared" ref="AC560" si="5329">AA560-E560</f>
        <v>226</v>
      </c>
      <c r="AD560" s="22">
        <f t="shared" si="5149"/>
        <v>111</v>
      </c>
    </row>
    <row r="561" spans="1:30" x14ac:dyDescent="0.3">
      <c r="A561" s="11" t="s">
        <v>134</v>
      </c>
      <c r="B561" s="14" t="s">
        <v>55</v>
      </c>
      <c r="C561" s="11" t="str">
        <f>VLOOKUP(B561,'Team Lookup'!A:B,2,FALSE)</f>
        <v>Golden State Warriors</v>
      </c>
      <c r="D561" s="15">
        <f t="shared" ref="D561" si="5330">D560*-1</f>
        <v>0</v>
      </c>
      <c r="E561" s="15">
        <f t="shared" ref="E561" si="5331">E560</f>
        <v>0</v>
      </c>
      <c r="F561" s="11" t="str">
        <f>B560</f>
        <v>GSW</v>
      </c>
      <c r="G561" s="11" t="str">
        <f t="shared" ref="G561" si="5332">C560</f>
        <v>Golden State Warriors</v>
      </c>
      <c r="H561" s="32">
        <f>VLOOKUP($C561,'Four Factors - Home'!$B:$O,7,FALSE)/100</f>
        <v>0.59099999999999997</v>
      </c>
      <c r="I561" s="32">
        <f>VLOOKUP($C561,'Four Factors - Home'!$B:$O,8,FALSE)</f>
        <v>0.255</v>
      </c>
      <c r="J561" s="32">
        <f>VLOOKUP($C561,'Four Factors - Home'!$B:$O,9,FALSE)/100</f>
        <v>0.14099999999999999</v>
      </c>
      <c r="K561" s="32">
        <f>VLOOKUP($C561,'Four Factors - Home'!$B:$O,10,FALSE)/100</f>
        <v>0.22600000000000001</v>
      </c>
      <c r="L561" s="32">
        <f>VLOOKUP($C561,'Four Factors - Home'!$B:$O,11,FALSE)/100</f>
        <v>0.47700000000000004</v>
      </c>
      <c r="M561" s="32">
        <f>VLOOKUP($C561,'Four Factors - Home'!$B:$O,12,FALSE)</f>
        <v>0.254</v>
      </c>
      <c r="N561" s="32">
        <f>VLOOKUP($C561,'Four Factors - Home'!$B:$O,13,FALSE)/100</f>
        <v>0.14199999999999999</v>
      </c>
      <c r="O561" s="32">
        <f>VLOOKUP($C561,'Four Factors - Home'!$B:$O,14,FALSE)/100</f>
        <v>0.23499999999999999</v>
      </c>
      <c r="P561" s="21">
        <f>VLOOKUP($C561,'Advanced - Home'!B:T,18,FALSE)</f>
        <v>102.71</v>
      </c>
      <c r="Q561" s="21">
        <f>(P561+'Advanced - Home'!$S$33)/2</f>
        <v>100.7819129438717</v>
      </c>
      <c r="R561" s="32">
        <f t="shared" ref="R561" si="5333">AVERAGE(H561,L560)</f>
        <v>0.54400000000000004</v>
      </c>
      <c r="S561" s="32">
        <f t="shared" ref="S561" si="5334">AVERAGE(I561,M560)</f>
        <v>0.26450000000000001</v>
      </c>
      <c r="T561" s="32">
        <f t="shared" ref="T561" si="5335">AVERAGE(J561,N560)</f>
        <v>0.14749999999999999</v>
      </c>
      <c r="U561" s="32">
        <f t="shared" ref="U561" si="5336">AVERAGE(K561,O560)</f>
        <v>0.23749999999999999</v>
      </c>
      <c r="V561" s="21">
        <f>Q561*Q560/'Advanced - Road'!$S$33</f>
        <v>103.13144277786581</v>
      </c>
      <c r="W561" s="21">
        <f t="shared" ref="W561" si="5337">W560</f>
        <v>103.13493827731402</v>
      </c>
      <c r="X561" s="21">
        <f t="shared" si="5144"/>
        <v>0</v>
      </c>
      <c r="Y561" s="23">
        <f>ROUND(Regression!$B$17+Regression!$B$18*Games!R561+Regression!$B$19*Games!T561+Regression!$B$20*Games!U561+Regression!$B$21*Games!S561+Regression!$B$22*Games!W561,0)</f>
        <v>115</v>
      </c>
      <c r="Z561" s="23">
        <f t="shared" ref="Z561" si="5338">-Z560</f>
        <v>-4</v>
      </c>
      <c r="AA561" s="23">
        <f t="shared" ref="AA561" si="5339">AA560</f>
        <v>226</v>
      </c>
      <c r="AB561" s="22"/>
      <c r="AC561" s="22"/>
      <c r="AD561" s="22">
        <f t="shared" si="5149"/>
        <v>115</v>
      </c>
    </row>
    <row r="562" spans="1:30" x14ac:dyDescent="0.3">
      <c r="A562" t="s">
        <v>133</v>
      </c>
      <c r="B562" s="5" t="s">
        <v>55</v>
      </c>
      <c r="C562" t="str">
        <f>VLOOKUP(B562,'Team Lookup'!A:B,2,FALSE)</f>
        <v>Golden State Warriors</v>
      </c>
      <c r="D562" s="6"/>
      <c r="E562" s="6"/>
      <c r="F562" s="7" t="str">
        <f>B563</f>
        <v>HOU</v>
      </c>
      <c r="G562" t="str">
        <f t="shared" ref="G562" si="5340">C563</f>
        <v>Houston Rockets</v>
      </c>
      <c r="H562" s="31">
        <f>VLOOKUP($C562,'Four Factors - Road'!$B:$O,7,FALSE)/100</f>
        <v>0.54899999999999993</v>
      </c>
      <c r="I562" s="31">
        <f>VLOOKUP($C562,'Four Factors - Road'!$B:$O,8,FALSE)</f>
        <v>0.28100000000000003</v>
      </c>
      <c r="J562" s="31">
        <f>VLOOKUP($C562,'Four Factors - Road'!$B:$O,9,FALSE)/100</f>
        <v>0.14400000000000002</v>
      </c>
      <c r="K562" s="31">
        <f>VLOOKUP($C562,'Four Factors - Road'!$B:$O,10,FALSE)/100</f>
        <v>0.21</v>
      </c>
      <c r="L562" s="31">
        <f>VLOOKUP($C562,'Four Factors - Road'!$B:$O,11,FALSE)/100</f>
        <v>0.49700000000000005</v>
      </c>
      <c r="M562" s="31">
        <f>VLOOKUP($C562,'Four Factors - Road'!$B:$O,12,FALSE)</f>
        <v>0.27400000000000002</v>
      </c>
      <c r="N562" s="31">
        <f>VLOOKUP($C562,'Four Factors - Road'!$B:$O,13,FALSE)/100</f>
        <v>0.154</v>
      </c>
      <c r="O562" s="31">
        <f>VLOOKUP($C562,'Four Factors - Road'!$B:$O,14,FALSE)/100</f>
        <v>0.249</v>
      </c>
      <c r="P562" s="17">
        <f>VLOOKUP($C562,'Advanced - Road'!B:T,18,FALSE)</f>
        <v>103.47</v>
      </c>
      <c r="Q562" s="17">
        <f>(P562+'Advanced - Road'!$S$33)/2</f>
        <v>101.16526345933562</v>
      </c>
      <c r="R562" s="31">
        <f t="shared" ref="R562" si="5341">AVERAGE(H562,L563)</f>
        <v>0.52899999999999991</v>
      </c>
      <c r="S562" s="31">
        <f t="shared" ref="S562" si="5342">AVERAGE(I562,M563)</f>
        <v>0.25850000000000001</v>
      </c>
      <c r="T562" s="31">
        <f t="shared" ref="T562" si="5343">AVERAGE(J562,N563)</f>
        <v>0.14700000000000002</v>
      </c>
      <c r="U562" s="31">
        <f t="shared" ref="U562" si="5344">AVERAGE(K562,O563)</f>
        <v>0.22449999999999998</v>
      </c>
      <c r="V562" s="17">
        <f>Q562*Q563/'Advanced - Home'!$S$33</f>
        <v>102.97980950809706</v>
      </c>
      <c r="W562" s="17">
        <f t="shared" ref="W562" si="5345">AVERAGE(V562:V563)</f>
        <v>102.97631938463745</v>
      </c>
      <c r="X562" s="17">
        <f t="shared" si="5144"/>
        <v>0</v>
      </c>
      <c r="Y562" s="19">
        <f>ROUND(Regression!$B$17+Regression!$B$18*Games!R562+Regression!$B$19*Games!T562+Regression!$B$20*Games!U562+Regression!$B$21*Games!S562+Regression!$B$22*Games!W562,0)</f>
        <v>112</v>
      </c>
      <c r="Z562" s="19">
        <f t="shared" ref="Z562" si="5346">Y563-Y562</f>
        <v>2</v>
      </c>
      <c r="AA562" s="19">
        <f t="shared" ref="AA562" si="5347">Y562+Y563</f>
        <v>226</v>
      </c>
      <c r="AB562" s="4">
        <f t="shared" ref="AB562" si="5348">D562-Z562</f>
        <v>-2</v>
      </c>
      <c r="AC562" s="4">
        <f t="shared" ref="AC562" si="5349">AA562-E562</f>
        <v>226</v>
      </c>
      <c r="AD562" s="4">
        <f t="shared" si="5149"/>
        <v>112</v>
      </c>
    </row>
    <row r="563" spans="1:30" x14ac:dyDescent="0.3">
      <c r="A563" t="s">
        <v>134</v>
      </c>
      <c r="B563" s="8" t="s">
        <v>64</v>
      </c>
      <c r="C563" t="str">
        <f>VLOOKUP(B563,'Team Lookup'!A:B,2,FALSE)</f>
        <v>Houston Rockets</v>
      </c>
      <c r="D563" s="9">
        <f t="shared" ref="D563" si="5350">D562*-1</f>
        <v>0</v>
      </c>
      <c r="E563" s="9">
        <f t="shared" ref="E563" si="5351">E562</f>
        <v>0</v>
      </c>
      <c r="F563" t="str">
        <f>B562</f>
        <v>GSW</v>
      </c>
      <c r="G563" t="str">
        <f t="shared" ref="G563" si="5352">C562</f>
        <v>Golden State Warriors</v>
      </c>
      <c r="H563" s="31">
        <f>VLOOKUP($C563,'Four Factors - Home'!$B:$O,7,FALSE)/100</f>
        <v>0.54799999999999993</v>
      </c>
      <c r="I563" s="31">
        <f>VLOOKUP($C563,'Four Factors - Home'!$B:$O,8,FALSE)</f>
        <v>0.30199999999999999</v>
      </c>
      <c r="J563" s="31">
        <f>VLOOKUP($C563,'Four Factors - Home'!$B:$O,9,FALSE)/100</f>
        <v>0.13900000000000001</v>
      </c>
      <c r="K563" s="31">
        <f>VLOOKUP($C563,'Four Factors - Home'!$B:$O,10,FALSE)/100</f>
        <v>0.252</v>
      </c>
      <c r="L563" s="31">
        <f>VLOOKUP($C563,'Four Factors - Home'!$B:$O,11,FALSE)/100</f>
        <v>0.50900000000000001</v>
      </c>
      <c r="M563" s="31">
        <f>VLOOKUP($C563,'Four Factors - Home'!$B:$O,12,FALSE)</f>
        <v>0.23599999999999999</v>
      </c>
      <c r="N563" s="31">
        <f>VLOOKUP($C563,'Four Factors - Home'!$B:$O,13,FALSE)/100</f>
        <v>0.15</v>
      </c>
      <c r="O563" s="31">
        <f>VLOOKUP($C563,'Four Factors - Home'!$B:$O,14,FALSE)/100</f>
        <v>0.23899999999999999</v>
      </c>
      <c r="P563" s="17">
        <f>VLOOKUP($C563,'Advanced - Home'!B:T,18,FALSE)</f>
        <v>102.4</v>
      </c>
      <c r="Q563" s="17">
        <f>(P563+'Advanced - Home'!$S$33)/2</f>
        <v>100.6269129438717</v>
      </c>
      <c r="R563" s="31">
        <f t="shared" ref="R563" si="5353">AVERAGE(H563,L562)</f>
        <v>0.52249999999999996</v>
      </c>
      <c r="S563" s="31">
        <f t="shared" ref="S563" si="5354">AVERAGE(I563,M562)</f>
        <v>0.28800000000000003</v>
      </c>
      <c r="T563" s="31">
        <f t="shared" ref="T563" si="5355">AVERAGE(J563,N562)</f>
        <v>0.14650000000000002</v>
      </c>
      <c r="U563" s="31">
        <f t="shared" ref="U563" si="5356">AVERAGE(K563,O562)</f>
        <v>0.2505</v>
      </c>
      <c r="V563" s="17">
        <f>Q563*Q562/'Advanced - Road'!$S$33</f>
        <v>102.97282926117784</v>
      </c>
      <c r="W563" s="17">
        <f t="shared" ref="W563" si="5357">W562</f>
        <v>102.97631938463745</v>
      </c>
      <c r="X563" s="17">
        <f t="shared" si="5144"/>
        <v>0</v>
      </c>
      <c r="Y563" s="19">
        <f>ROUND(Regression!$B$17+Regression!$B$18*Games!R563+Regression!$B$19*Games!T563+Regression!$B$20*Games!U563+Regression!$B$21*Games!S563+Regression!$B$22*Games!W563,0)</f>
        <v>114</v>
      </c>
      <c r="Z563" s="19">
        <f t="shared" ref="Z563" si="5358">-Z562</f>
        <v>-2</v>
      </c>
      <c r="AA563" s="19">
        <f t="shared" ref="AA563" si="5359">AA562</f>
        <v>226</v>
      </c>
      <c r="AB563" s="4"/>
      <c r="AC563" s="4"/>
      <c r="AD563" s="4">
        <f t="shared" si="5149"/>
        <v>114</v>
      </c>
    </row>
    <row r="564" spans="1:30" x14ac:dyDescent="0.3">
      <c r="A564" s="11" t="s">
        <v>133</v>
      </c>
      <c r="B564" s="10" t="s">
        <v>55</v>
      </c>
      <c r="C564" s="11" t="str">
        <f>VLOOKUP(B564,'Team Lookup'!A:B,2,FALSE)</f>
        <v>Golden State Warriors</v>
      </c>
      <c r="D564" s="12"/>
      <c r="E564" s="12"/>
      <c r="F564" s="13" t="str">
        <f>B565</f>
        <v>IND</v>
      </c>
      <c r="G564" s="11" t="str">
        <f t="shared" ref="G564" si="5360">C565</f>
        <v>Indiana Pacers</v>
      </c>
      <c r="H564" s="32">
        <f>VLOOKUP($C564,'Four Factors - Road'!$B:$O,7,FALSE)/100</f>
        <v>0.54899999999999993</v>
      </c>
      <c r="I564" s="32">
        <f>VLOOKUP($C564,'Four Factors - Road'!$B:$O,8,FALSE)</f>
        <v>0.28100000000000003</v>
      </c>
      <c r="J564" s="32">
        <f>VLOOKUP($C564,'Four Factors - Road'!$B:$O,9,FALSE)/100</f>
        <v>0.14400000000000002</v>
      </c>
      <c r="K564" s="32">
        <f>VLOOKUP($C564,'Four Factors - Road'!$B:$O,10,FALSE)/100</f>
        <v>0.21</v>
      </c>
      <c r="L564" s="32">
        <f>VLOOKUP($C564,'Four Factors - Road'!$B:$O,11,FALSE)/100</f>
        <v>0.49700000000000005</v>
      </c>
      <c r="M564" s="32">
        <f>VLOOKUP($C564,'Four Factors - Road'!$B:$O,12,FALSE)</f>
        <v>0.27400000000000002</v>
      </c>
      <c r="N564" s="32">
        <f>VLOOKUP($C564,'Four Factors - Road'!$B:$O,13,FALSE)/100</f>
        <v>0.154</v>
      </c>
      <c r="O564" s="32">
        <f>VLOOKUP($C564,'Four Factors - Road'!$B:$O,14,FALSE)/100</f>
        <v>0.249</v>
      </c>
      <c r="P564" s="21">
        <f>VLOOKUP($C564,'Advanced - Road'!B:T,18,FALSE)</f>
        <v>103.47</v>
      </c>
      <c r="Q564" s="21">
        <f>(P564+'Advanced - Road'!$S$33)/2</f>
        <v>101.16526345933562</v>
      </c>
      <c r="R564" s="32">
        <f t="shared" ref="R564" si="5361">AVERAGE(H564,L565)</f>
        <v>0.52300000000000002</v>
      </c>
      <c r="S564" s="32">
        <f t="shared" ref="S564" si="5362">AVERAGE(I564,M565)</f>
        <v>0.28100000000000003</v>
      </c>
      <c r="T564" s="32">
        <f t="shared" ref="T564" si="5363">AVERAGE(J564,N565)</f>
        <v>0.14700000000000002</v>
      </c>
      <c r="U564" s="32">
        <f t="shared" ref="U564" si="5364">AVERAGE(K564,O565)</f>
        <v>0.22449999999999998</v>
      </c>
      <c r="V564" s="21">
        <f>Q564*Q565/'Advanced - Home'!$S$33</f>
        <v>101.06096754843779</v>
      </c>
      <c r="W564" s="21">
        <f t="shared" ref="W564" si="5365">AVERAGE(V564:V565)</f>
        <v>101.05754245709826</v>
      </c>
      <c r="X564" s="21">
        <f t="shared" si="5144"/>
        <v>0</v>
      </c>
      <c r="Y564" s="23">
        <f>ROUND(Regression!$B$17+Regression!$B$18*Games!R564+Regression!$B$19*Games!T564+Regression!$B$20*Games!U564+Regression!$B$21*Games!S564+Regression!$B$22*Games!W564,0)</f>
        <v>110</v>
      </c>
      <c r="Z564" s="23">
        <f t="shared" ref="Z564" si="5366">Y565-Y564</f>
        <v>-2</v>
      </c>
      <c r="AA564" s="23">
        <f t="shared" ref="AA564" si="5367">Y564+Y565</f>
        <v>218</v>
      </c>
      <c r="AB564" s="22">
        <f t="shared" ref="AB564" si="5368">D564-Z564</f>
        <v>2</v>
      </c>
      <c r="AC564" s="22">
        <f t="shared" ref="AC564" si="5369">AA564-E564</f>
        <v>218</v>
      </c>
      <c r="AD564" s="22">
        <f t="shared" si="5149"/>
        <v>110</v>
      </c>
    </row>
    <row r="565" spans="1:30" x14ac:dyDescent="0.3">
      <c r="A565" s="11" t="s">
        <v>134</v>
      </c>
      <c r="B565" s="14" t="s">
        <v>65</v>
      </c>
      <c r="C565" s="11" t="str">
        <f>VLOOKUP(B565,'Team Lookup'!A:B,2,FALSE)</f>
        <v>Indiana Pacers</v>
      </c>
      <c r="D565" s="15">
        <f t="shared" ref="D565" si="5370">D564*-1</f>
        <v>0</v>
      </c>
      <c r="E565" s="15">
        <f t="shared" ref="E565" si="5371">E564</f>
        <v>0</v>
      </c>
      <c r="F565" s="11" t="str">
        <f>B564</f>
        <v>GSW</v>
      </c>
      <c r="G565" s="11" t="str">
        <f t="shared" ref="G565" si="5372">C564</f>
        <v>Golden State Warriors</v>
      </c>
      <c r="H565" s="32">
        <f>VLOOKUP($C565,'Four Factors - Home'!$B:$O,7,FALSE)/100</f>
        <v>0.52400000000000002</v>
      </c>
      <c r="I565" s="32">
        <f>VLOOKUP($C565,'Four Factors - Home'!$B:$O,8,FALSE)</f>
        <v>0.251</v>
      </c>
      <c r="J565" s="32">
        <f>VLOOKUP($C565,'Four Factors - Home'!$B:$O,9,FALSE)/100</f>
        <v>0.13200000000000001</v>
      </c>
      <c r="K565" s="32">
        <f>VLOOKUP($C565,'Four Factors - Home'!$B:$O,10,FALSE)/100</f>
        <v>0.19600000000000001</v>
      </c>
      <c r="L565" s="32">
        <f>VLOOKUP($C565,'Four Factors - Home'!$B:$O,11,FALSE)/100</f>
        <v>0.49700000000000005</v>
      </c>
      <c r="M565" s="32">
        <f>VLOOKUP($C565,'Four Factors - Home'!$B:$O,12,FALSE)</f>
        <v>0.28100000000000003</v>
      </c>
      <c r="N565" s="32">
        <f>VLOOKUP($C565,'Four Factors - Home'!$B:$O,13,FALSE)/100</f>
        <v>0.15</v>
      </c>
      <c r="O565" s="32">
        <f>VLOOKUP($C565,'Four Factors - Home'!$B:$O,14,FALSE)/100</f>
        <v>0.23899999999999999</v>
      </c>
      <c r="P565" s="21">
        <f>VLOOKUP($C565,'Advanced - Home'!B:T,18,FALSE)</f>
        <v>98.65</v>
      </c>
      <c r="Q565" s="21">
        <f>(P565+'Advanced - Home'!$S$33)/2</f>
        <v>98.751912943871702</v>
      </c>
      <c r="R565" s="32">
        <f t="shared" ref="R565" si="5373">AVERAGE(H565,L564)</f>
        <v>0.51050000000000006</v>
      </c>
      <c r="S565" s="32">
        <f t="shared" ref="S565" si="5374">AVERAGE(I565,M564)</f>
        <v>0.26250000000000001</v>
      </c>
      <c r="T565" s="32">
        <f t="shared" ref="T565" si="5375">AVERAGE(J565,N564)</f>
        <v>0.14300000000000002</v>
      </c>
      <c r="U565" s="32">
        <f t="shared" ref="U565" si="5376">AVERAGE(K565,O564)</f>
        <v>0.2225</v>
      </c>
      <c r="V565" s="21">
        <f>Q565*Q564/'Advanced - Road'!$S$33</f>
        <v>101.05411736575874</v>
      </c>
      <c r="W565" s="21">
        <f t="shared" ref="W565" si="5377">W564</f>
        <v>101.05754245709826</v>
      </c>
      <c r="X565" s="21">
        <f t="shared" si="5144"/>
        <v>0</v>
      </c>
      <c r="Y565" s="23">
        <f>ROUND(Regression!$B$17+Regression!$B$18*Games!R565+Regression!$B$19*Games!T565+Regression!$B$20*Games!U565+Regression!$B$21*Games!S565+Regression!$B$22*Games!W565,0)</f>
        <v>108</v>
      </c>
      <c r="Z565" s="23">
        <f t="shared" ref="Z565" si="5378">-Z564</f>
        <v>2</v>
      </c>
      <c r="AA565" s="23">
        <f t="shared" ref="AA565" si="5379">AA564</f>
        <v>218</v>
      </c>
      <c r="AB565" s="22"/>
      <c r="AC565" s="22"/>
      <c r="AD565" s="22">
        <f t="shared" si="5149"/>
        <v>108</v>
      </c>
    </row>
    <row r="566" spans="1:30" x14ac:dyDescent="0.3">
      <c r="A566" t="s">
        <v>133</v>
      </c>
      <c r="B566" s="5" t="s">
        <v>55</v>
      </c>
      <c r="C566" t="str">
        <f>VLOOKUP(B566,'Team Lookup'!A:B,2,FALSE)</f>
        <v>Golden State Warriors</v>
      </c>
      <c r="D566" s="6"/>
      <c r="E566" s="6"/>
      <c r="F566" s="7" t="str">
        <f>B567</f>
        <v>LAC</v>
      </c>
      <c r="G566" t="str">
        <f t="shared" ref="G566" si="5380">C567</f>
        <v>LA Clippers</v>
      </c>
      <c r="H566" s="31">
        <f>VLOOKUP($C566,'Four Factors - Road'!$B:$O,7,FALSE)/100</f>
        <v>0.54899999999999993</v>
      </c>
      <c r="I566" s="31">
        <f>VLOOKUP($C566,'Four Factors - Road'!$B:$O,8,FALSE)</f>
        <v>0.28100000000000003</v>
      </c>
      <c r="J566" s="31">
        <f>VLOOKUP($C566,'Four Factors - Road'!$B:$O,9,FALSE)/100</f>
        <v>0.14400000000000002</v>
      </c>
      <c r="K566" s="31">
        <f>VLOOKUP($C566,'Four Factors - Road'!$B:$O,10,FALSE)/100</f>
        <v>0.21</v>
      </c>
      <c r="L566" s="31">
        <f>VLOOKUP($C566,'Four Factors - Road'!$B:$O,11,FALSE)/100</f>
        <v>0.49700000000000005</v>
      </c>
      <c r="M566" s="31">
        <f>VLOOKUP($C566,'Four Factors - Road'!$B:$O,12,FALSE)</f>
        <v>0.27400000000000002</v>
      </c>
      <c r="N566" s="31">
        <f>VLOOKUP($C566,'Four Factors - Road'!$B:$O,13,FALSE)/100</f>
        <v>0.154</v>
      </c>
      <c r="O566" s="31">
        <f>VLOOKUP($C566,'Four Factors - Road'!$B:$O,14,FALSE)/100</f>
        <v>0.249</v>
      </c>
      <c r="P566" s="17">
        <f>VLOOKUP($C566,'Advanced - Road'!B:T,18,FALSE)</f>
        <v>103.47</v>
      </c>
      <c r="Q566" s="17">
        <f>(P566+'Advanced - Road'!$S$33)/2</f>
        <v>101.16526345933562</v>
      </c>
      <c r="R566" s="31">
        <f t="shared" ref="R566" si="5381">AVERAGE(H566,L567)</f>
        <v>0.51600000000000001</v>
      </c>
      <c r="S566" s="31">
        <f t="shared" ref="S566" si="5382">AVERAGE(I566,M567)</f>
        <v>0.27750000000000002</v>
      </c>
      <c r="T566" s="31">
        <f t="shared" ref="T566" si="5383">AVERAGE(J566,N567)</f>
        <v>0.14700000000000002</v>
      </c>
      <c r="U566" s="31">
        <f t="shared" ref="U566" si="5384">AVERAGE(K566,O567)</f>
        <v>0.22749999999999998</v>
      </c>
      <c r="V566" s="17">
        <f>Q566*Q567/'Advanced - Home'!$S$33</f>
        <v>101.0200322532984</v>
      </c>
      <c r="W566" s="17">
        <f t="shared" ref="W566" si="5385">AVERAGE(V566:V567)</f>
        <v>101.01660854931077</v>
      </c>
      <c r="X566" s="17">
        <f t="shared" si="5144"/>
        <v>0</v>
      </c>
      <c r="Y566" s="19">
        <f>ROUND(Regression!$B$17+Regression!$B$18*Games!R566+Regression!$B$19*Games!T566+Regression!$B$20*Games!U566+Regression!$B$21*Games!S566+Regression!$B$22*Games!W566,0)</f>
        <v>109</v>
      </c>
      <c r="Z566" s="19">
        <f t="shared" ref="Z566" si="5386">Y567-Y566</f>
        <v>1</v>
      </c>
      <c r="AA566" s="19">
        <f t="shared" ref="AA566" si="5387">Y566+Y567</f>
        <v>219</v>
      </c>
      <c r="AB566" s="4">
        <f t="shared" ref="AB566" si="5388">D566-Z566</f>
        <v>-1</v>
      </c>
      <c r="AC566" s="4">
        <f t="shared" ref="AC566" si="5389">AA566-E566</f>
        <v>219</v>
      </c>
      <c r="AD566" s="4">
        <f t="shared" si="5149"/>
        <v>109</v>
      </c>
    </row>
    <row r="567" spans="1:30" x14ac:dyDescent="0.3">
      <c r="A567" t="s">
        <v>134</v>
      </c>
      <c r="B567" s="8" t="s">
        <v>66</v>
      </c>
      <c r="C567" t="str">
        <f>VLOOKUP(B567,'Team Lookup'!A:B,2,FALSE)</f>
        <v>LA Clippers</v>
      </c>
      <c r="D567" s="9">
        <f t="shared" ref="D567" si="5390">D566*-1</f>
        <v>0</v>
      </c>
      <c r="E567" s="9">
        <f t="shared" ref="E567" si="5391">E566</f>
        <v>0</v>
      </c>
      <c r="F567" t="str">
        <f>B566</f>
        <v>GSW</v>
      </c>
      <c r="G567" t="str">
        <f t="shared" ref="G567" si="5392">C566</f>
        <v>Golden State Warriors</v>
      </c>
      <c r="H567" s="31">
        <f>VLOOKUP($C567,'Four Factors - Home'!$B:$O,7,FALSE)/100</f>
        <v>0.54100000000000004</v>
      </c>
      <c r="I567" s="31">
        <f>VLOOKUP($C567,'Four Factors - Home'!$B:$O,8,FALSE)</f>
        <v>0.3</v>
      </c>
      <c r="J567" s="31">
        <f>VLOOKUP($C567,'Four Factors - Home'!$B:$O,9,FALSE)/100</f>
        <v>0.14099999999999999</v>
      </c>
      <c r="K567" s="31">
        <f>VLOOKUP($C567,'Four Factors - Home'!$B:$O,10,FALSE)/100</f>
        <v>0.22</v>
      </c>
      <c r="L567" s="31">
        <f>VLOOKUP($C567,'Four Factors - Home'!$B:$O,11,FALSE)/100</f>
        <v>0.48299999999999998</v>
      </c>
      <c r="M567" s="31">
        <f>VLOOKUP($C567,'Four Factors - Home'!$B:$O,12,FALSE)</f>
        <v>0.27400000000000002</v>
      </c>
      <c r="N567" s="31">
        <f>VLOOKUP($C567,'Four Factors - Home'!$B:$O,13,FALSE)/100</f>
        <v>0.15</v>
      </c>
      <c r="O567" s="31">
        <f>VLOOKUP($C567,'Four Factors - Home'!$B:$O,14,FALSE)/100</f>
        <v>0.245</v>
      </c>
      <c r="P567" s="17">
        <f>VLOOKUP($C567,'Advanced - Home'!B:T,18,FALSE)</f>
        <v>98.57</v>
      </c>
      <c r="Q567" s="17">
        <f>(P567+'Advanced - Home'!$S$33)/2</f>
        <v>98.71191294387171</v>
      </c>
      <c r="R567" s="31">
        <f t="shared" ref="R567" si="5393">AVERAGE(H567,L566)</f>
        <v>0.51900000000000002</v>
      </c>
      <c r="S567" s="31">
        <f t="shared" ref="S567" si="5394">AVERAGE(I567,M566)</f>
        <v>0.28700000000000003</v>
      </c>
      <c r="T567" s="31">
        <f t="shared" ref="T567" si="5395">AVERAGE(J567,N566)</f>
        <v>0.14749999999999999</v>
      </c>
      <c r="U567" s="31">
        <f t="shared" ref="U567" si="5396">AVERAGE(K567,O566)</f>
        <v>0.23449999999999999</v>
      </c>
      <c r="V567" s="17">
        <f>Q567*Q566/'Advanced - Road'!$S$33</f>
        <v>101.01318484532314</v>
      </c>
      <c r="W567" s="17">
        <f t="shared" ref="W567" si="5397">W566</f>
        <v>101.01660854931077</v>
      </c>
      <c r="X567" s="17">
        <f t="shared" si="5144"/>
        <v>0</v>
      </c>
      <c r="Y567" s="19">
        <f>ROUND(Regression!$B$17+Regression!$B$18*Games!R567+Regression!$B$19*Games!T567+Regression!$B$20*Games!U567+Regression!$B$21*Games!S567+Regression!$B$22*Games!W567,0)</f>
        <v>110</v>
      </c>
      <c r="Z567" s="19">
        <f t="shared" ref="Z567" si="5398">-Z566</f>
        <v>-1</v>
      </c>
      <c r="AA567" s="19">
        <f t="shared" ref="AA567" si="5399">AA566</f>
        <v>219</v>
      </c>
      <c r="AB567" s="4"/>
      <c r="AC567" s="4"/>
      <c r="AD567" s="4">
        <f t="shared" si="5149"/>
        <v>110</v>
      </c>
    </row>
    <row r="568" spans="1:30" x14ac:dyDescent="0.3">
      <c r="A568" s="11" t="s">
        <v>133</v>
      </c>
      <c r="B568" s="10" t="s">
        <v>55</v>
      </c>
      <c r="C568" s="11" t="str">
        <f>VLOOKUP(B568,'Team Lookup'!A:B,2,FALSE)</f>
        <v>Golden State Warriors</v>
      </c>
      <c r="D568" s="12"/>
      <c r="E568" s="12"/>
      <c r="F568" s="13" t="str">
        <f>B569</f>
        <v>LAL</v>
      </c>
      <c r="G568" s="11" t="str">
        <f t="shared" ref="G568" si="5400">C569</f>
        <v>Los Angeles Lakers</v>
      </c>
      <c r="H568" s="32">
        <f>VLOOKUP($C568,'Four Factors - Road'!$B:$O,7,FALSE)/100</f>
        <v>0.54899999999999993</v>
      </c>
      <c r="I568" s="32">
        <f>VLOOKUP($C568,'Four Factors - Road'!$B:$O,8,FALSE)</f>
        <v>0.28100000000000003</v>
      </c>
      <c r="J568" s="32">
        <f>VLOOKUP($C568,'Four Factors - Road'!$B:$O,9,FALSE)/100</f>
        <v>0.14400000000000002</v>
      </c>
      <c r="K568" s="32">
        <f>VLOOKUP($C568,'Four Factors - Road'!$B:$O,10,FALSE)/100</f>
        <v>0.21</v>
      </c>
      <c r="L568" s="32">
        <f>VLOOKUP($C568,'Four Factors - Road'!$B:$O,11,FALSE)/100</f>
        <v>0.49700000000000005</v>
      </c>
      <c r="M568" s="32">
        <f>VLOOKUP($C568,'Four Factors - Road'!$B:$O,12,FALSE)</f>
        <v>0.27400000000000002</v>
      </c>
      <c r="N568" s="32">
        <f>VLOOKUP($C568,'Four Factors - Road'!$B:$O,13,FALSE)/100</f>
        <v>0.154</v>
      </c>
      <c r="O568" s="32">
        <f>VLOOKUP($C568,'Four Factors - Road'!$B:$O,14,FALSE)/100</f>
        <v>0.249</v>
      </c>
      <c r="P568" s="21">
        <f>VLOOKUP($C568,'Advanced - Road'!B:T,18,FALSE)</f>
        <v>103.47</v>
      </c>
      <c r="Q568" s="21">
        <f>(P568+'Advanced - Road'!$S$33)/2</f>
        <v>101.16526345933562</v>
      </c>
      <c r="R568" s="32">
        <f t="shared" ref="R568" si="5401">AVERAGE(H568,L569)</f>
        <v>0.54</v>
      </c>
      <c r="S568" s="32">
        <f t="shared" ref="S568" si="5402">AVERAGE(I568,M569)</f>
        <v>0.27400000000000002</v>
      </c>
      <c r="T568" s="32">
        <f t="shared" ref="T568" si="5403">AVERAGE(J568,N569)</f>
        <v>0.14450000000000002</v>
      </c>
      <c r="U568" s="32">
        <f t="shared" ref="U568" si="5404">AVERAGE(K568,O569)</f>
        <v>0.2205</v>
      </c>
      <c r="V568" s="21">
        <f>Q568*Q569/'Advanced - Home'!$S$33</f>
        <v>101.84385506797879</v>
      </c>
      <c r="W568" s="21">
        <f t="shared" ref="W568" si="5405">AVERAGE(V568:V569)</f>
        <v>101.84040344353427</v>
      </c>
      <c r="X568" s="21">
        <f t="shared" si="5144"/>
        <v>0</v>
      </c>
      <c r="Y568" s="23">
        <f>ROUND(Regression!$B$17+Regression!$B$18*Games!R568+Regression!$B$19*Games!T568+Regression!$B$20*Games!U568+Regression!$B$21*Games!S568+Regression!$B$22*Games!W568,0)</f>
        <v>113</v>
      </c>
      <c r="Z568" s="23">
        <f t="shared" ref="Z568" si="5406">Y569-Y568</f>
        <v>-3</v>
      </c>
      <c r="AA568" s="23">
        <f t="shared" ref="AA568" si="5407">Y568+Y569</f>
        <v>223</v>
      </c>
      <c r="AB568" s="22">
        <f t="shared" ref="AB568" si="5408">D568-Z568</f>
        <v>3</v>
      </c>
      <c r="AC568" s="22">
        <f t="shared" ref="AC568" si="5409">AA568-E568</f>
        <v>223</v>
      </c>
      <c r="AD568" s="22">
        <f t="shared" si="5149"/>
        <v>113</v>
      </c>
    </row>
    <row r="569" spans="1:30" x14ac:dyDescent="0.3">
      <c r="A569" s="11" t="s">
        <v>134</v>
      </c>
      <c r="B569" s="14" t="s">
        <v>67</v>
      </c>
      <c r="C569" s="11" t="str">
        <f>VLOOKUP(B569,'Team Lookup'!A:B,2,FALSE)</f>
        <v>Los Angeles Lakers</v>
      </c>
      <c r="D569" s="15">
        <f t="shared" ref="D569" si="5410">D568*-1</f>
        <v>0</v>
      </c>
      <c r="E569" s="15">
        <f t="shared" ref="E569" si="5411">E568</f>
        <v>0</v>
      </c>
      <c r="F569" s="11" t="str">
        <f>B568</f>
        <v>GSW</v>
      </c>
      <c r="G569" s="11" t="str">
        <f t="shared" ref="G569" si="5412">C568</f>
        <v>Golden State Warriors</v>
      </c>
      <c r="H569" s="32">
        <f>VLOOKUP($C569,'Four Factors - Home'!$B:$O,7,FALSE)/100</f>
        <v>0.51600000000000001</v>
      </c>
      <c r="I569" s="32">
        <f>VLOOKUP($C569,'Four Factors - Home'!$B:$O,8,FALSE)</f>
        <v>0.27200000000000002</v>
      </c>
      <c r="J569" s="32">
        <f>VLOOKUP($C569,'Four Factors - Home'!$B:$O,9,FALSE)/100</f>
        <v>0.14300000000000002</v>
      </c>
      <c r="K569" s="32">
        <f>VLOOKUP($C569,'Four Factors - Home'!$B:$O,10,FALSE)/100</f>
        <v>0.27300000000000002</v>
      </c>
      <c r="L569" s="32">
        <f>VLOOKUP($C569,'Four Factors - Home'!$B:$O,11,FALSE)/100</f>
        <v>0.53100000000000003</v>
      </c>
      <c r="M569" s="32">
        <f>VLOOKUP($C569,'Four Factors - Home'!$B:$O,12,FALSE)</f>
        <v>0.26700000000000002</v>
      </c>
      <c r="N569" s="32">
        <f>VLOOKUP($C569,'Four Factors - Home'!$B:$O,13,FALSE)/100</f>
        <v>0.14499999999999999</v>
      </c>
      <c r="O569" s="32">
        <f>VLOOKUP($C569,'Four Factors - Home'!$B:$O,14,FALSE)/100</f>
        <v>0.23100000000000001</v>
      </c>
      <c r="P569" s="21">
        <f>VLOOKUP($C569,'Advanced - Home'!B:T,18,FALSE)</f>
        <v>100.18</v>
      </c>
      <c r="Q569" s="21">
        <f>(P569+'Advanced - Home'!$S$33)/2</f>
        <v>99.516912943871716</v>
      </c>
      <c r="R569" s="32">
        <f t="shared" ref="R569" si="5413">AVERAGE(H569,L568)</f>
        <v>0.50650000000000006</v>
      </c>
      <c r="S569" s="32">
        <f t="shared" ref="S569" si="5414">AVERAGE(I569,M568)</f>
        <v>0.27300000000000002</v>
      </c>
      <c r="T569" s="32">
        <f t="shared" ref="T569" si="5415">AVERAGE(J569,N568)</f>
        <v>0.14850000000000002</v>
      </c>
      <c r="U569" s="32">
        <f t="shared" ref="U569" si="5416">AVERAGE(K569,O568)</f>
        <v>0.26100000000000001</v>
      </c>
      <c r="V569" s="21">
        <f>Q569*Q568/'Advanced - Road'!$S$33</f>
        <v>101.83695181908975</v>
      </c>
      <c r="W569" s="21">
        <f t="shared" ref="W569" si="5417">W568</f>
        <v>101.84040344353427</v>
      </c>
      <c r="X569" s="21">
        <f t="shared" si="5144"/>
        <v>0</v>
      </c>
      <c r="Y569" s="23">
        <f>ROUND(Regression!$B$17+Regression!$B$18*Games!R569+Regression!$B$19*Games!T569+Regression!$B$20*Games!U569+Regression!$B$21*Games!S569+Regression!$B$22*Games!W569,0)</f>
        <v>110</v>
      </c>
      <c r="Z569" s="23">
        <f t="shared" ref="Z569" si="5418">-Z568</f>
        <v>3</v>
      </c>
      <c r="AA569" s="23">
        <f t="shared" ref="AA569" si="5419">AA568</f>
        <v>223</v>
      </c>
      <c r="AB569" s="22"/>
      <c r="AC569" s="22"/>
      <c r="AD569" s="22">
        <f t="shared" si="5149"/>
        <v>110</v>
      </c>
    </row>
    <row r="570" spans="1:30" x14ac:dyDescent="0.3">
      <c r="A570" t="s">
        <v>133</v>
      </c>
      <c r="B570" s="8" t="s">
        <v>55</v>
      </c>
      <c r="C570" t="str">
        <f>VLOOKUP(B570,'Team Lookup'!A:B,2,FALSE)</f>
        <v>Golden State Warriors</v>
      </c>
      <c r="D570" s="6"/>
      <c r="E570" s="6"/>
      <c r="F570" s="7" t="str">
        <f>B571</f>
        <v>MEM</v>
      </c>
      <c r="G570" t="str">
        <f t="shared" ref="G570" si="5420">C571</f>
        <v>Memphis Grizzlies</v>
      </c>
      <c r="H570" s="31">
        <f>VLOOKUP($C570,'Four Factors - Road'!$B:$O,7,FALSE)/100</f>
        <v>0.54899999999999993</v>
      </c>
      <c r="I570" s="31">
        <f>VLOOKUP($C570,'Four Factors - Road'!$B:$O,8,FALSE)</f>
        <v>0.28100000000000003</v>
      </c>
      <c r="J570" s="31">
        <f>VLOOKUP($C570,'Four Factors - Road'!$B:$O,9,FALSE)/100</f>
        <v>0.14400000000000002</v>
      </c>
      <c r="K570" s="31">
        <f>VLOOKUP($C570,'Four Factors - Road'!$B:$O,10,FALSE)/100</f>
        <v>0.21</v>
      </c>
      <c r="L570" s="31">
        <f>VLOOKUP($C570,'Four Factors - Road'!$B:$O,11,FALSE)/100</f>
        <v>0.49700000000000005</v>
      </c>
      <c r="M570" s="31">
        <f>VLOOKUP($C570,'Four Factors - Road'!$B:$O,12,FALSE)</f>
        <v>0.27400000000000002</v>
      </c>
      <c r="N570" s="31">
        <f>VLOOKUP($C570,'Four Factors - Road'!$B:$O,13,FALSE)/100</f>
        <v>0.154</v>
      </c>
      <c r="O570" s="31">
        <f>VLOOKUP($C570,'Four Factors - Road'!$B:$O,14,FALSE)/100</f>
        <v>0.249</v>
      </c>
      <c r="P570" s="17">
        <f>VLOOKUP($C570,'Advanced - Road'!B:T,18,FALSE)</f>
        <v>103.47</v>
      </c>
      <c r="Q570" s="17">
        <f>(P570+'Advanced - Road'!$S$33)/2</f>
        <v>101.16526345933562</v>
      </c>
      <c r="R570" s="31">
        <f t="shared" ref="R570" si="5421">AVERAGE(H570,L571)</f>
        <v>0.51149999999999995</v>
      </c>
      <c r="S570" s="31">
        <f t="shared" ref="S570" si="5422">AVERAGE(I570,M571)</f>
        <v>0.3175</v>
      </c>
      <c r="T570" s="31">
        <f t="shared" ref="T570" si="5423">AVERAGE(J570,N571)</f>
        <v>0.14800000000000002</v>
      </c>
      <c r="U570" s="31">
        <f t="shared" ref="U570" si="5424">AVERAGE(K570,O571)</f>
        <v>0.21050000000000002</v>
      </c>
      <c r="V570" s="17">
        <f>Q570*Q571/'Advanced - Home'!$S$33</f>
        <v>99.623115306666435</v>
      </c>
      <c r="W570" s="17">
        <f t="shared" ref="W570" si="5425">AVERAGE(V570:V571)</f>
        <v>99.619738946062228</v>
      </c>
      <c r="X570" s="17">
        <f t="shared" si="5144"/>
        <v>0</v>
      </c>
      <c r="Y570" s="19">
        <f>ROUND(Regression!$B$17+Regression!$B$18*Games!R570+Regression!$B$19*Games!T570+Regression!$B$20*Games!U570+Regression!$B$21*Games!S570+Regression!$B$22*Games!W570,0)</f>
        <v>107</v>
      </c>
      <c r="Z570" s="19">
        <f t="shared" ref="Z570" si="5426">Y571-Y570</f>
        <v>-3</v>
      </c>
      <c r="AA570" s="19">
        <f t="shared" ref="AA570" si="5427">Y570+Y571</f>
        <v>211</v>
      </c>
      <c r="AB570" s="4">
        <f t="shared" ref="AB570" si="5428">D570-Z570</f>
        <v>3</v>
      </c>
      <c r="AC570" s="4">
        <f t="shared" ref="AC570" si="5429">AA570-E570</f>
        <v>211</v>
      </c>
      <c r="AD570" s="4">
        <f t="shared" si="5149"/>
        <v>107</v>
      </c>
    </row>
    <row r="571" spans="1:30" x14ac:dyDescent="0.3">
      <c r="A571" t="s">
        <v>134</v>
      </c>
      <c r="B571" s="8" t="s">
        <v>68</v>
      </c>
      <c r="C571" t="str">
        <f>VLOOKUP(B571,'Team Lookup'!A:B,2,FALSE)</f>
        <v>Memphis Grizzlies</v>
      </c>
      <c r="D571" s="9">
        <f t="shared" ref="D571" si="5430">D570*-1</f>
        <v>0</v>
      </c>
      <c r="E571" s="9">
        <f t="shared" ref="E571" si="5431">E570</f>
        <v>0</v>
      </c>
      <c r="F571" t="str">
        <f>B570</f>
        <v>GSW</v>
      </c>
      <c r="G571" t="str">
        <f t="shared" ref="G571" si="5432">C570</f>
        <v>Golden State Warriors</v>
      </c>
      <c r="H571" s="31">
        <f>VLOOKUP($C571,'Four Factors - Home'!$B:$O,7,FALSE)/100</f>
        <v>0.46299999999999997</v>
      </c>
      <c r="I571" s="31">
        <f>VLOOKUP($C571,'Four Factors - Home'!$B:$O,8,FALSE)</f>
        <v>0.29599999999999999</v>
      </c>
      <c r="J571" s="31">
        <f>VLOOKUP($C571,'Four Factors - Home'!$B:$O,9,FALSE)/100</f>
        <v>0.14400000000000002</v>
      </c>
      <c r="K571" s="31">
        <f>VLOOKUP($C571,'Four Factors - Home'!$B:$O,10,FALSE)/100</f>
        <v>0.27300000000000002</v>
      </c>
      <c r="L571" s="31">
        <f>VLOOKUP($C571,'Four Factors - Home'!$B:$O,11,FALSE)/100</f>
        <v>0.47399999999999998</v>
      </c>
      <c r="M571" s="31">
        <f>VLOOKUP($C571,'Four Factors - Home'!$B:$O,12,FALSE)</f>
        <v>0.35399999999999998</v>
      </c>
      <c r="N571" s="31">
        <f>VLOOKUP($C571,'Four Factors - Home'!$B:$O,13,FALSE)/100</f>
        <v>0.152</v>
      </c>
      <c r="O571" s="31">
        <f>VLOOKUP($C571,'Four Factors - Home'!$B:$O,14,FALSE)/100</f>
        <v>0.21100000000000002</v>
      </c>
      <c r="P571" s="17">
        <f>VLOOKUP($C571,'Advanced - Home'!B:T,18,FALSE)</f>
        <v>95.84</v>
      </c>
      <c r="Q571" s="17">
        <f>(P571+'Advanced - Home'!$S$33)/2</f>
        <v>97.3469129438717</v>
      </c>
      <c r="R571" s="31">
        <f t="shared" ref="R571" si="5433">AVERAGE(H571,L570)</f>
        <v>0.48</v>
      </c>
      <c r="S571" s="31">
        <f t="shared" ref="S571" si="5434">AVERAGE(I571,M570)</f>
        <v>0.28500000000000003</v>
      </c>
      <c r="T571" s="31">
        <f t="shared" ref="T571" si="5435">AVERAGE(J571,N570)</f>
        <v>0.14900000000000002</v>
      </c>
      <c r="U571" s="31">
        <f t="shared" ref="U571" si="5436">AVERAGE(K571,O570)</f>
        <v>0.26100000000000001</v>
      </c>
      <c r="V571" s="17">
        <f>Q571*Q570/'Advanced - Road'!$S$33</f>
        <v>99.616362585458035</v>
      </c>
      <c r="W571" s="17">
        <f t="shared" ref="W571" si="5437">W570</f>
        <v>99.619738946062228</v>
      </c>
      <c r="X571" s="17">
        <f t="shared" si="5144"/>
        <v>0</v>
      </c>
      <c r="Y571" s="19">
        <f>ROUND(Regression!$B$17+Regression!$B$18*Games!R571+Regression!$B$19*Games!T571+Regression!$B$20*Games!U571+Regression!$B$21*Games!S571+Regression!$B$22*Games!W571,0)</f>
        <v>104</v>
      </c>
      <c r="Z571" s="19">
        <f t="shared" ref="Z571" si="5438">-Z570</f>
        <v>3</v>
      </c>
      <c r="AA571" s="19">
        <f t="shared" ref="AA571" si="5439">AA570</f>
        <v>211</v>
      </c>
      <c r="AB571" s="4"/>
      <c r="AC571" s="4"/>
      <c r="AD571" s="4">
        <f t="shared" si="5149"/>
        <v>104</v>
      </c>
    </row>
    <row r="572" spans="1:30" x14ac:dyDescent="0.3">
      <c r="A572" s="11" t="s">
        <v>133</v>
      </c>
      <c r="B572" s="14" t="s">
        <v>55</v>
      </c>
      <c r="C572" s="11" t="str">
        <f>VLOOKUP(B572,'Team Lookup'!A:B,2,FALSE)</f>
        <v>Golden State Warriors</v>
      </c>
      <c r="D572" s="12"/>
      <c r="E572" s="12"/>
      <c r="F572" s="13" t="str">
        <f>B573</f>
        <v>MIA</v>
      </c>
      <c r="G572" s="11" t="str">
        <f t="shared" ref="G572" si="5440">C573</f>
        <v>Miami Heat</v>
      </c>
      <c r="H572" s="32">
        <f>VLOOKUP($C572,'Four Factors - Road'!$B:$O,7,FALSE)/100</f>
        <v>0.54899999999999993</v>
      </c>
      <c r="I572" s="32">
        <f>VLOOKUP($C572,'Four Factors - Road'!$B:$O,8,FALSE)</f>
        <v>0.28100000000000003</v>
      </c>
      <c r="J572" s="32">
        <f>VLOOKUP($C572,'Four Factors - Road'!$B:$O,9,FALSE)/100</f>
        <v>0.14400000000000002</v>
      </c>
      <c r="K572" s="32">
        <f>VLOOKUP($C572,'Four Factors - Road'!$B:$O,10,FALSE)/100</f>
        <v>0.21</v>
      </c>
      <c r="L572" s="32">
        <f>VLOOKUP($C572,'Four Factors - Road'!$B:$O,11,FALSE)/100</f>
        <v>0.49700000000000005</v>
      </c>
      <c r="M572" s="32">
        <f>VLOOKUP($C572,'Four Factors - Road'!$B:$O,12,FALSE)</f>
        <v>0.27400000000000002</v>
      </c>
      <c r="N572" s="32">
        <f>VLOOKUP($C572,'Four Factors - Road'!$B:$O,13,FALSE)/100</f>
        <v>0.154</v>
      </c>
      <c r="O572" s="32">
        <f>VLOOKUP($C572,'Four Factors - Road'!$B:$O,14,FALSE)/100</f>
        <v>0.249</v>
      </c>
      <c r="P572" s="21">
        <f>VLOOKUP($C572,'Advanced - Road'!B:T,18,FALSE)</f>
        <v>103.47</v>
      </c>
      <c r="Q572" s="21">
        <f>(P572+'Advanced - Road'!$S$33)/2</f>
        <v>101.16526345933562</v>
      </c>
      <c r="R572" s="32">
        <f t="shared" ref="R572" si="5441">AVERAGE(H572,L573)</f>
        <v>0.51849999999999996</v>
      </c>
      <c r="S572" s="32">
        <f t="shared" ref="S572" si="5442">AVERAGE(I572,M573)</f>
        <v>0.27150000000000002</v>
      </c>
      <c r="T572" s="32">
        <f t="shared" ref="T572" si="5443">AVERAGE(J572,N573)</f>
        <v>0.13750000000000001</v>
      </c>
      <c r="U572" s="32">
        <f t="shared" ref="U572" si="5444">AVERAGE(K572,O573)</f>
        <v>0.2165</v>
      </c>
      <c r="V572" s="21">
        <f>Q572*Q573/'Advanced - Home'!$S$33</f>
        <v>100.88699254409536</v>
      </c>
      <c r="W572" s="21">
        <f t="shared" ref="W572" si="5445">AVERAGE(V572:V573)</f>
        <v>100.8835733490014</v>
      </c>
      <c r="X572" s="21">
        <f t="shared" si="5144"/>
        <v>0</v>
      </c>
      <c r="Y572" s="23">
        <f>ROUND(Regression!$B$17+Regression!$B$18*Games!R572+Regression!$B$19*Games!T572+Regression!$B$20*Games!U572+Regression!$B$21*Games!S572+Regression!$B$22*Games!W572,0)</f>
        <v>110</v>
      </c>
      <c r="Z572" s="23">
        <f t="shared" ref="Z572" si="5446">Y573-Y572</f>
        <v>-1</v>
      </c>
      <c r="AA572" s="23">
        <f t="shared" ref="AA572" si="5447">Y572+Y573</f>
        <v>219</v>
      </c>
      <c r="AB572" s="22">
        <f t="shared" ref="AB572" si="5448">D572-Z572</f>
        <v>1</v>
      </c>
      <c r="AC572" s="22">
        <f t="shared" ref="AC572" si="5449">AA572-E572</f>
        <v>219</v>
      </c>
      <c r="AD572" s="22">
        <f t="shared" si="5149"/>
        <v>110</v>
      </c>
    </row>
    <row r="573" spans="1:30" x14ac:dyDescent="0.3">
      <c r="A573" s="11" t="s">
        <v>134</v>
      </c>
      <c r="B573" s="14" t="s">
        <v>69</v>
      </c>
      <c r="C573" s="11" t="str">
        <f>VLOOKUP(B573,'Team Lookup'!A:B,2,FALSE)</f>
        <v>Miami Heat</v>
      </c>
      <c r="D573" s="15">
        <f t="shared" ref="D573" si="5450">D572*-1</f>
        <v>0</v>
      </c>
      <c r="E573" s="15">
        <f t="shared" ref="E573" si="5451">E572</f>
        <v>0</v>
      </c>
      <c r="F573" s="11" t="str">
        <f>B572</f>
        <v>GSW</v>
      </c>
      <c r="G573" s="11" t="str">
        <f t="shared" ref="G573" si="5452">C572</f>
        <v>Golden State Warriors</v>
      </c>
      <c r="H573" s="32">
        <f>VLOOKUP($C573,'Four Factors - Home'!$B:$O,7,FALSE)/100</f>
        <v>0.52500000000000002</v>
      </c>
      <c r="I573" s="32">
        <f>VLOOKUP($C573,'Four Factors - Home'!$B:$O,8,FALSE)</f>
        <v>0.27700000000000002</v>
      </c>
      <c r="J573" s="32">
        <f>VLOOKUP($C573,'Four Factors - Home'!$B:$O,9,FALSE)/100</f>
        <v>0.14000000000000001</v>
      </c>
      <c r="K573" s="32">
        <f>VLOOKUP($C573,'Four Factors - Home'!$B:$O,10,FALSE)/100</f>
        <v>0.217</v>
      </c>
      <c r="L573" s="32">
        <f>VLOOKUP($C573,'Four Factors - Home'!$B:$O,11,FALSE)/100</f>
        <v>0.48799999999999999</v>
      </c>
      <c r="M573" s="32">
        <f>VLOOKUP($C573,'Four Factors - Home'!$B:$O,12,FALSE)</f>
        <v>0.26200000000000001</v>
      </c>
      <c r="N573" s="32">
        <f>VLOOKUP($C573,'Four Factors - Home'!$B:$O,13,FALSE)/100</f>
        <v>0.13100000000000001</v>
      </c>
      <c r="O573" s="32">
        <f>VLOOKUP($C573,'Four Factors - Home'!$B:$O,14,FALSE)/100</f>
        <v>0.223</v>
      </c>
      <c r="P573" s="21">
        <f>VLOOKUP($C573,'Advanced - Home'!B:T,18,FALSE)</f>
        <v>98.31</v>
      </c>
      <c r="Q573" s="21">
        <f>(P573+'Advanced - Home'!$S$33)/2</f>
        <v>98.581912943871714</v>
      </c>
      <c r="R573" s="32">
        <f t="shared" ref="R573" si="5453">AVERAGE(H573,L572)</f>
        <v>0.51100000000000001</v>
      </c>
      <c r="S573" s="32">
        <f t="shared" ref="S573" si="5454">AVERAGE(I573,M572)</f>
        <v>0.27550000000000002</v>
      </c>
      <c r="T573" s="32">
        <f t="shared" ref="T573" si="5455">AVERAGE(J573,N572)</f>
        <v>0.14700000000000002</v>
      </c>
      <c r="U573" s="32">
        <f t="shared" ref="U573" si="5456">AVERAGE(K573,O572)</f>
        <v>0.23299999999999998</v>
      </c>
      <c r="V573" s="21">
        <f>Q573*Q572/'Advanced - Road'!$S$33</f>
        <v>100.88015415390743</v>
      </c>
      <c r="W573" s="21">
        <f t="shared" ref="W573" si="5457">W572</f>
        <v>100.8835733490014</v>
      </c>
      <c r="X573" s="21">
        <f t="shared" si="5144"/>
        <v>0</v>
      </c>
      <c r="Y573" s="23">
        <f>ROUND(Regression!$B$17+Regression!$B$18*Games!R573+Regression!$B$19*Games!T573+Regression!$B$20*Games!U573+Regression!$B$21*Games!S573+Regression!$B$22*Games!W573,0)</f>
        <v>109</v>
      </c>
      <c r="Z573" s="23">
        <f t="shared" ref="Z573" si="5458">-Z572</f>
        <v>1</v>
      </c>
      <c r="AA573" s="23">
        <f t="shared" ref="AA573" si="5459">AA572</f>
        <v>219</v>
      </c>
      <c r="AB573" s="22"/>
      <c r="AC573" s="22"/>
      <c r="AD573" s="22">
        <f t="shared" si="5149"/>
        <v>109</v>
      </c>
    </row>
    <row r="574" spans="1:30" x14ac:dyDescent="0.3">
      <c r="A574" t="s">
        <v>133</v>
      </c>
      <c r="B574" s="8" t="s">
        <v>55</v>
      </c>
      <c r="C574" t="str">
        <f>VLOOKUP(B574,'Team Lookup'!A:B,2,FALSE)</f>
        <v>Golden State Warriors</v>
      </c>
      <c r="D574" s="6"/>
      <c r="E574" s="6"/>
      <c r="F574" s="7" t="str">
        <f>B575</f>
        <v>MIL</v>
      </c>
      <c r="G574" t="str">
        <f t="shared" ref="G574" si="5460">C575</f>
        <v>Milwaukee Bucks</v>
      </c>
      <c r="H574" s="31">
        <f>VLOOKUP($C574,'Four Factors - Road'!$B:$O,7,FALSE)/100</f>
        <v>0.54899999999999993</v>
      </c>
      <c r="I574" s="31">
        <f>VLOOKUP($C574,'Four Factors - Road'!$B:$O,8,FALSE)</f>
        <v>0.28100000000000003</v>
      </c>
      <c r="J574" s="31">
        <f>VLOOKUP($C574,'Four Factors - Road'!$B:$O,9,FALSE)/100</f>
        <v>0.14400000000000002</v>
      </c>
      <c r="K574" s="31">
        <f>VLOOKUP($C574,'Four Factors - Road'!$B:$O,10,FALSE)/100</f>
        <v>0.21</v>
      </c>
      <c r="L574" s="31">
        <f>VLOOKUP($C574,'Four Factors - Road'!$B:$O,11,FALSE)/100</f>
        <v>0.49700000000000005</v>
      </c>
      <c r="M574" s="31">
        <f>VLOOKUP($C574,'Four Factors - Road'!$B:$O,12,FALSE)</f>
        <v>0.27400000000000002</v>
      </c>
      <c r="N574" s="31">
        <f>VLOOKUP($C574,'Four Factors - Road'!$B:$O,13,FALSE)/100</f>
        <v>0.154</v>
      </c>
      <c r="O574" s="31">
        <f>VLOOKUP($C574,'Four Factors - Road'!$B:$O,14,FALSE)/100</f>
        <v>0.249</v>
      </c>
      <c r="P574" s="17">
        <f>VLOOKUP($C574,'Advanced - Road'!B:T,18,FALSE)</f>
        <v>103.47</v>
      </c>
      <c r="Q574" s="17">
        <f>(P574+'Advanced - Road'!$S$33)/2</f>
        <v>101.16526345933562</v>
      </c>
      <c r="R574" s="31">
        <f t="shared" ref="R574" si="5461">AVERAGE(H574,L575)</f>
        <v>0.53499999999999992</v>
      </c>
      <c r="S574" s="31">
        <f t="shared" ref="S574" si="5462">AVERAGE(I574,M575)</f>
        <v>0.29200000000000004</v>
      </c>
      <c r="T574" s="31">
        <f t="shared" ref="T574" si="5463">AVERAGE(J574,N575)</f>
        <v>0.15150000000000002</v>
      </c>
      <c r="U574" s="31">
        <f t="shared" ref="U574" si="5464">AVERAGE(K574,O575)</f>
        <v>0.22099999999999997</v>
      </c>
      <c r="V574" s="17">
        <f>Q574*Q575/'Advanced - Home'!$S$33</f>
        <v>101.10190284357718</v>
      </c>
      <c r="W574" s="17">
        <f t="shared" ref="W574" si="5465">AVERAGE(V574:V575)</f>
        <v>101.09847636488576</v>
      </c>
      <c r="X574" s="17">
        <f t="shared" si="5144"/>
        <v>0</v>
      </c>
      <c r="Y574" s="19">
        <f>ROUND(Regression!$B$17+Regression!$B$18*Games!R574+Regression!$B$19*Games!T574+Regression!$B$20*Games!U574+Regression!$B$21*Games!S574+Regression!$B$22*Games!W574,0)</f>
        <v>112</v>
      </c>
      <c r="Z574" s="19">
        <f t="shared" ref="Z574" si="5466">Y575-Y574</f>
        <v>-2</v>
      </c>
      <c r="AA574" s="19">
        <f t="shared" ref="AA574" si="5467">Y574+Y575</f>
        <v>222</v>
      </c>
      <c r="AB574" s="4">
        <f t="shared" ref="AB574" si="5468">D574-Z574</f>
        <v>2</v>
      </c>
      <c r="AC574" s="4">
        <f t="shared" ref="AC574" si="5469">AA574-E574</f>
        <v>222</v>
      </c>
      <c r="AD574" s="4">
        <f t="shared" si="5149"/>
        <v>112</v>
      </c>
    </row>
    <row r="575" spans="1:30" x14ac:dyDescent="0.3">
      <c r="A575" t="s">
        <v>134</v>
      </c>
      <c r="B575" s="8" t="s">
        <v>70</v>
      </c>
      <c r="C575" t="str">
        <f>VLOOKUP(B575,'Team Lookup'!A:B,2,FALSE)</f>
        <v>Milwaukee Bucks</v>
      </c>
      <c r="D575" s="9">
        <f t="shared" ref="D575" si="5470">D574*-1</f>
        <v>0</v>
      </c>
      <c r="E575" s="9">
        <f t="shared" ref="E575" si="5471">E574</f>
        <v>0</v>
      </c>
      <c r="F575" t="str">
        <f>B574</f>
        <v>GSW</v>
      </c>
      <c r="G575" t="str">
        <f t="shared" ref="G575" si="5472">C574</f>
        <v>Golden State Warriors</v>
      </c>
      <c r="H575" s="31">
        <f>VLOOKUP($C575,'Four Factors - Home'!$B:$O,7,FALSE)/100</f>
        <v>0.53500000000000003</v>
      </c>
      <c r="I575" s="31">
        <f>VLOOKUP($C575,'Four Factors - Home'!$B:$O,8,FALSE)</f>
        <v>0.307</v>
      </c>
      <c r="J575" s="31">
        <f>VLOOKUP($C575,'Four Factors - Home'!$B:$O,9,FALSE)/100</f>
        <v>0.14199999999999999</v>
      </c>
      <c r="K575" s="31">
        <f>VLOOKUP($C575,'Four Factors - Home'!$B:$O,10,FALSE)/100</f>
        <v>0.21600000000000003</v>
      </c>
      <c r="L575" s="31">
        <f>VLOOKUP($C575,'Four Factors - Home'!$B:$O,11,FALSE)/100</f>
        <v>0.52100000000000002</v>
      </c>
      <c r="M575" s="31">
        <f>VLOOKUP($C575,'Four Factors - Home'!$B:$O,12,FALSE)</f>
        <v>0.30299999999999999</v>
      </c>
      <c r="N575" s="31">
        <f>VLOOKUP($C575,'Four Factors - Home'!$B:$O,13,FALSE)/100</f>
        <v>0.159</v>
      </c>
      <c r="O575" s="31">
        <f>VLOOKUP($C575,'Four Factors - Home'!$B:$O,14,FALSE)/100</f>
        <v>0.23199999999999998</v>
      </c>
      <c r="P575" s="17">
        <f>VLOOKUP($C575,'Advanced - Home'!B:T,18,FALSE)</f>
        <v>98.73</v>
      </c>
      <c r="Q575" s="17">
        <f>(P575+'Advanced - Home'!$S$33)/2</f>
        <v>98.791912943871708</v>
      </c>
      <c r="R575" s="31">
        <f t="shared" ref="R575" si="5473">AVERAGE(H575,L574)</f>
        <v>0.51600000000000001</v>
      </c>
      <c r="S575" s="31">
        <f t="shared" ref="S575" si="5474">AVERAGE(I575,M574)</f>
        <v>0.29049999999999998</v>
      </c>
      <c r="T575" s="31">
        <f t="shared" ref="T575" si="5475">AVERAGE(J575,N574)</f>
        <v>0.14799999999999999</v>
      </c>
      <c r="U575" s="31">
        <f t="shared" ref="U575" si="5476">AVERAGE(K575,O574)</f>
        <v>0.23250000000000001</v>
      </c>
      <c r="V575" s="17">
        <f>Q575*Q574/'Advanced - Road'!$S$33</f>
        <v>101.09504988619435</v>
      </c>
      <c r="W575" s="17">
        <f t="shared" ref="W575" si="5477">W574</f>
        <v>101.09847636488576</v>
      </c>
      <c r="X575" s="17">
        <f t="shared" si="5144"/>
        <v>0</v>
      </c>
      <c r="Y575" s="19">
        <f>ROUND(Regression!$B$17+Regression!$B$18*Games!R575+Regression!$B$19*Games!T575+Regression!$B$20*Games!U575+Regression!$B$21*Games!S575+Regression!$B$22*Games!W575,0)</f>
        <v>110</v>
      </c>
      <c r="Z575" s="19">
        <f t="shared" ref="Z575" si="5478">-Z574</f>
        <v>2</v>
      </c>
      <c r="AA575" s="19">
        <f t="shared" ref="AA575" si="5479">AA574</f>
        <v>222</v>
      </c>
      <c r="AB575" s="4"/>
      <c r="AC575" s="4"/>
      <c r="AD575" s="4">
        <f t="shared" si="5149"/>
        <v>110</v>
      </c>
    </row>
    <row r="576" spans="1:30" x14ac:dyDescent="0.3">
      <c r="A576" s="11" t="s">
        <v>133</v>
      </c>
      <c r="B576" s="14" t="s">
        <v>55</v>
      </c>
      <c r="C576" s="11" t="str">
        <f>VLOOKUP(B576,'Team Lookup'!A:B,2,FALSE)</f>
        <v>Golden State Warriors</v>
      </c>
      <c r="D576" s="12"/>
      <c r="E576" s="12"/>
      <c r="F576" s="13" t="str">
        <f>B577</f>
        <v>MIN</v>
      </c>
      <c r="G576" s="11" t="str">
        <f t="shared" ref="G576" si="5480">C577</f>
        <v>Minnesota Timberwolves</v>
      </c>
      <c r="H576" s="32">
        <f>VLOOKUP($C576,'Four Factors - Road'!$B:$O,7,FALSE)/100</f>
        <v>0.54899999999999993</v>
      </c>
      <c r="I576" s="32">
        <f>VLOOKUP($C576,'Four Factors - Road'!$B:$O,8,FALSE)</f>
        <v>0.28100000000000003</v>
      </c>
      <c r="J576" s="32">
        <f>VLOOKUP($C576,'Four Factors - Road'!$B:$O,9,FALSE)/100</f>
        <v>0.14400000000000002</v>
      </c>
      <c r="K576" s="32">
        <f>VLOOKUP($C576,'Four Factors - Road'!$B:$O,10,FALSE)/100</f>
        <v>0.21</v>
      </c>
      <c r="L576" s="32">
        <f>VLOOKUP($C576,'Four Factors - Road'!$B:$O,11,FALSE)/100</f>
        <v>0.49700000000000005</v>
      </c>
      <c r="M576" s="32">
        <f>VLOOKUP($C576,'Four Factors - Road'!$B:$O,12,FALSE)</f>
        <v>0.27400000000000002</v>
      </c>
      <c r="N576" s="32">
        <f>VLOOKUP($C576,'Four Factors - Road'!$B:$O,13,FALSE)/100</f>
        <v>0.154</v>
      </c>
      <c r="O576" s="32">
        <f>VLOOKUP($C576,'Four Factors - Road'!$B:$O,14,FALSE)/100</f>
        <v>0.249</v>
      </c>
      <c r="P576" s="21">
        <f>VLOOKUP($C576,'Advanced - Road'!B:T,18,FALSE)</f>
        <v>103.47</v>
      </c>
      <c r="Q576" s="21">
        <f>(P576+'Advanced - Road'!$S$33)/2</f>
        <v>101.16526345933562</v>
      </c>
      <c r="R576" s="32">
        <f t="shared" ref="R576" si="5481">AVERAGE(H576,L577)</f>
        <v>0.53949999999999998</v>
      </c>
      <c r="S576" s="32">
        <f t="shared" ref="S576" si="5482">AVERAGE(I576,M577)</f>
        <v>0.27700000000000002</v>
      </c>
      <c r="T576" s="32">
        <f t="shared" ref="T576" si="5483">AVERAGE(J576,N577)</f>
        <v>0.14800000000000002</v>
      </c>
      <c r="U576" s="32">
        <f t="shared" ref="U576" si="5484">AVERAGE(K576,O577)</f>
        <v>0.2135</v>
      </c>
      <c r="V576" s="21">
        <f>Q576*Q577/'Advanced - Home'!$S$33</f>
        <v>100.03246825806042</v>
      </c>
      <c r="W576" s="21">
        <f t="shared" ref="W576" si="5485">AVERAGE(V576:V577)</f>
        <v>100.02907802393727</v>
      </c>
      <c r="X576" s="21">
        <f t="shared" si="5144"/>
        <v>0</v>
      </c>
      <c r="Y576" s="23">
        <f>ROUND(Regression!$B$17+Regression!$B$18*Games!R576+Regression!$B$19*Games!T576+Regression!$B$20*Games!U576+Regression!$B$21*Games!S576+Regression!$B$22*Games!W576,0)</f>
        <v>111</v>
      </c>
      <c r="Z576" s="23">
        <f t="shared" ref="Z576" si="5486">Y577-Y576</f>
        <v>-2</v>
      </c>
      <c r="AA576" s="23">
        <f t="shared" ref="AA576" si="5487">Y576+Y577</f>
        <v>220</v>
      </c>
      <c r="AB576" s="22">
        <f t="shared" ref="AB576" si="5488">D576-Z576</f>
        <v>2</v>
      </c>
      <c r="AC576" s="22">
        <f t="shared" ref="AC576" si="5489">AA576-E576</f>
        <v>220</v>
      </c>
      <c r="AD576" s="22">
        <f t="shared" si="5149"/>
        <v>111</v>
      </c>
    </row>
    <row r="577" spans="1:30" x14ac:dyDescent="0.3">
      <c r="A577" s="11" t="s">
        <v>134</v>
      </c>
      <c r="B577" s="14" t="s">
        <v>34</v>
      </c>
      <c r="C577" s="11" t="str">
        <f>VLOOKUP(B577,'Team Lookup'!A:B,2,FALSE)</f>
        <v>Minnesota Timberwolves</v>
      </c>
      <c r="D577" s="15">
        <f t="shared" ref="D577" si="5490">D576*-1</f>
        <v>0</v>
      </c>
      <c r="E577" s="15">
        <f t="shared" ref="E577" si="5491">E576</f>
        <v>0</v>
      </c>
      <c r="F577" s="11" t="str">
        <f>B576</f>
        <v>GSW</v>
      </c>
      <c r="G577" s="11" t="str">
        <f t="shared" ref="G577" si="5492">C576</f>
        <v>Golden State Warriors</v>
      </c>
      <c r="H577" s="32">
        <f>VLOOKUP($C577,'Four Factors - Home'!$B:$O,7,FALSE)/100</f>
        <v>0.52400000000000002</v>
      </c>
      <c r="I577" s="32">
        <f>VLOOKUP($C577,'Four Factors - Home'!$B:$O,8,FALSE)</f>
        <v>0.29599999999999999</v>
      </c>
      <c r="J577" s="32">
        <f>VLOOKUP($C577,'Four Factors - Home'!$B:$O,9,FALSE)/100</f>
        <v>0.15</v>
      </c>
      <c r="K577" s="32">
        <f>VLOOKUP($C577,'Four Factors - Home'!$B:$O,10,FALSE)/100</f>
        <v>0.26899999999999996</v>
      </c>
      <c r="L577" s="32">
        <f>VLOOKUP($C577,'Four Factors - Home'!$B:$O,11,FALSE)/100</f>
        <v>0.53</v>
      </c>
      <c r="M577" s="32">
        <f>VLOOKUP($C577,'Four Factors - Home'!$B:$O,12,FALSE)</f>
        <v>0.27300000000000002</v>
      </c>
      <c r="N577" s="32">
        <f>VLOOKUP($C577,'Four Factors - Home'!$B:$O,13,FALSE)/100</f>
        <v>0.152</v>
      </c>
      <c r="O577" s="32">
        <f>VLOOKUP($C577,'Four Factors - Home'!$B:$O,14,FALSE)/100</f>
        <v>0.217</v>
      </c>
      <c r="P577" s="21">
        <f>VLOOKUP($C577,'Advanced - Home'!B:T,18,FALSE)</f>
        <v>96.64</v>
      </c>
      <c r="Q577" s="21">
        <f>(P577+'Advanced - Home'!$S$33)/2</f>
        <v>97.746912943871706</v>
      </c>
      <c r="R577" s="32">
        <f t="shared" ref="R577" si="5493">AVERAGE(H577,L576)</f>
        <v>0.51050000000000006</v>
      </c>
      <c r="S577" s="32">
        <f t="shared" ref="S577" si="5494">AVERAGE(I577,M576)</f>
        <v>0.28500000000000003</v>
      </c>
      <c r="T577" s="32">
        <f t="shared" ref="T577" si="5495">AVERAGE(J577,N576)</f>
        <v>0.152</v>
      </c>
      <c r="U577" s="32">
        <f t="shared" ref="U577" si="5496">AVERAGE(K577,O576)</f>
        <v>0.25900000000000001</v>
      </c>
      <c r="V577" s="21">
        <f>Q577*Q576/'Advanced - Road'!$S$33</f>
        <v>100.02568778981411</v>
      </c>
      <c r="W577" s="21">
        <f t="shared" ref="W577" si="5497">W576</f>
        <v>100.02907802393727</v>
      </c>
      <c r="X577" s="21">
        <f t="shared" si="5144"/>
        <v>0</v>
      </c>
      <c r="Y577" s="23">
        <f>ROUND(Regression!$B$17+Regression!$B$18*Games!R577+Regression!$B$19*Games!T577+Regression!$B$20*Games!U577+Regression!$B$21*Games!S577+Regression!$B$22*Games!W577,0)</f>
        <v>109</v>
      </c>
      <c r="Z577" s="23">
        <f t="shared" ref="Z577" si="5498">-Z576</f>
        <v>2</v>
      </c>
      <c r="AA577" s="23">
        <f t="shared" ref="AA577" si="5499">AA576</f>
        <v>220</v>
      </c>
      <c r="AB577" s="22"/>
      <c r="AC577" s="22"/>
      <c r="AD577" s="22">
        <f t="shared" si="5149"/>
        <v>109</v>
      </c>
    </row>
    <row r="578" spans="1:30" x14ac:dyDescent="0.3">
      <c r="A578" t="s">
        <v>133</v>
      </c>
      <c r="B578" s="8" t="s">
        <v>55</v>
      </c>
      <c r="C578" t="str">
        <f>VLOOKUP(B578,'Team Lookup'!A:B,2,FALSE)</f>
        <v>Golden State Warriors</v>
      </c>
      <c r="D578" s="6"/>
      <c r="E578" s="6"/>
      <c r="F578" s="7" t="str">
        <f>B579</f>
        <v>NOP</v>
      </c>
      <c r="G578" t="str">
        <f t="shared" ref="G578" si="5500">C579</f>
        <v>New Orleans Pelicans</v>
      </c>
      <c r="H578" s="31">
        <f>VLOOKUP($C578,'Four Factors - Road'!$B:$O,7,FALSE)/100</f>
        <v>0.54899999999999993</v>
      </c>
      <c r="I578" s="31">
        <f>VLOOKUP($C578,'Four Factors - Road'!$B:$O,8,FALSE)</f>
        <v>0.28100000000000003</v>
      </c>
      <c r="J578" s="31">
        <f>VLOOKUP($C578,'Four Factors - Road'!$B:$O,9,FALSE)/100</f>
        <v>0.14400000000000002</v>
      </c>
      <c r="K578" s="31">
        <f>VLOOKUP($C578,'Four Factors - Road'!$B:$O,10,FALSE)/100</f>
        <v>0.21</v>
      </c>
      <c r="L578" s="31">
        <f>VLOOKUP($C578,'Four Factors - Road'!$B:$O,11,FALSE)/100</f>
        <v>0.49700000000000005</v>
      </c>
      <c r="M578" s="31">
        <f>VLOOKUP($C578,'Four Factors - Road'!$B:$O,12,FALSE)</f>
        <v>0.27400000000000002</v>
      </c>
      <c r="N578" s="31">
        <f>VLOOKUP($C578,'Four Factors - Road'!$B:$O,13,FALSE)/100</f>
        <v>0.154</v>
      </c>
      <c r="O578" s="31">
        <f>VLOOKUP($C578,'Four Factors - Road'!$B:$O,14,FALSE)/100</f>
        <v>0.249</v>
      </c>
      <c r="P578" s="17">
        <f>VLOOKUP($C578,'Advanced - Road'!B:T,18,FALSE)</f>
        <v>103.47</v>
      </c>
      <c r="Q578" s="17">
        <f>(P578+'Advanced - Road'!$S$33)/2</f>
        <v>101.16526345933562</v>
      </c>
      <c r="R578" s="31">
        <f t="shared" ref="R578" si="5501">AVERAGE(H578,L579)</f>
        <v>0.52899999999999991</v>
      </c>
      <c r="S578" s="31">
        <f t="shared" ref="S578" si="5502">AVERAGE(I578,M579)</f>
        <v>0.26150000000000001</v>
      </c>
      <c r="T578" s="31">
        <f t="shared" ref="T578" si="5503">AVERAGE(J578,N579)</f>
        <v>0.13900000000000001</v>
      </c>
      <c r="U578" s="31">
        <f t="shared" ref="U578" si="5504">AVERAGE(K578,O579)</f>
        <v>0.216</v>
      </c>
      <c r="V578" s="17">
        <f>Q578*Q579/'Advanced - Home'!$S$33</f>
        <v>102.29926022640457</v>
      </c>
      <c r="W578" s="17">
        <f t="shared" ref="W578" si="5505">AVERAGE(V578:V579)</f>
        <v>102.29579316767021</v>
      </c>
      <c r="X578" s="17">
        <f t="shared" si="5144"/>
        <v>0</v>
      </c>
      <c r="Y578" s="19">
        <f>ROUND(Regression!$B$17+Regression!$B$18*Games!R578+Regression!$B$19*Games!T578+Regression!$B$20*Games!U578+Regression!$B$21*Games!S578+Regression!$B$22*Games!W578,0)</f>
        <v>112</v>
      </c>
      <c r="Z578" s="19">
        <f t="shared" ref="Z578" si="5506">Y579-Y578</f>
        <v>-3</v>
      </c>
      <c r="AA578" s="19">
        <f t="shared" ref="AA578" si="5507">Y578+Y579</f>
        <v>221</v>
      </c>
      <c r="AB578" s="4">
        <f t="shared" ref="AB578" si="5508">D578-Z578</f>
        <v>3</v>
      </c>
      <c r="AC578" s="4">
        <f t="shared" ref="AC578" si="5509">AA578-E578</f>
        <v>221</v>
      </c>
      <c r="AD578" s="4">
        <f t="shared" si="5149"/>
        <v>112</v>
      </c>
    </row>
    <row r="579" spans="1:30" x14ac:dyDescent="0.3">
      <c r="A579" t="s">
        <v>134</v>
      </c>
      <c r="B579" s="8" t="s">
        <v>71</v>
      </c>
      <c r="C579" t="str">
        <f>VLOOKUP(B579,'Team Lookup'!A:B,2,FALSE)</f>
        <v>New Orleans Pelicans</v>
      </c>
      <c r="D579" s="9">
        <f t="shared" ref="D579" si="5510">D578*-1</f>
        <v>0</v>
      </c>
      <c r="E579" s="9">
        <f t="shared" ref="E579" si="5511">E578</f>
        <v>0</v>
      </c>
      <c r="F579" t="str">
        <f>B578</f>
        <v>GSW</v>
      </c>
      <c r="G579" t="str">
        <f t="shared" ref="G579" si="5512">C578</f>
        <v>Golden State Warriors</v>
      </c>
      <c r="H579" s="31">
        <f>VLOOKUP($C579,'Four Factors - Home'!$B:$O,7,FALSE)/100</f>
        <v>0.504</v>
      </c>
      <c r="I579" s="31">
        <f>VLOOKUP($C579,'Four Factors - Home'!$B:$O,8,FALSE)</f>
        <v>0.26200000000000001</v>
      </c>
      <c r="J579" s="31">
        <f>VLOOKUP($C579,'Four Factors - Home'!$B:$O,9,FALSE)/100</f>
        <v>0.121</v>
      </c>
      <c r="K579" s="31">
        <f>VLOOKUP($C579,'Four Factors - Home'!$B:$O,10,FALSE)/100</f>
        <v>0.184</v>
      </c>
      <c r="L579" s="31">
        <f>VLOOKUP($C579,'Four Factors - Home'!$B:$O,11,FALSE)/100</f>
        <v>0.50900000000000001</v>
      </c>
      <c r="M579" s="31">
        <f>VLOOKUP($C579,'Four Factors - Home'!$B:$O,12,FALSE)</f>
        <v>0.24199999999999999</v>
      </c>
      <c r="N579" s="31">
        <f>VLOOKUP($C579,'Four Factors - Home'!$B:$O,13,FALSE)/100</f>
        <v>0.13400000000000001</v>
      </c>
      <c r="O579" s="31">
        <f>VLOOKUP($C579,'Four Factors - Home'!$B:$O,14,FALSE)/100</f>
        <v>0.222</v>
      </c>
      <c r="P579" s="17">
        <f>VLOOKUP($C579,'Advanced - Home'!B:T,18,FALSE)</f>
        <v>101.07</v>
      </c>
      <c r="Q579" s="17">
        <f>(P579+'Advanced - Home'!$S$33)/2</f>
        <v>99.96191294387171</v>
      </c>
      <c r="R579" s="31">
        <f t="shared" ref="R579" si="5513">AVERAGE(H579,L578)</f>
        <v>0.50050000000000006</v>
      </c>
      <c r="S579" s="31">
        <f t="shared" ref="S579" si="5514">AVERAGE(I579,M578)</f>
        <v>0.26800000000000002</v>
      </c>
      <c r="T579" s="31">
        <f t="shared" ref="T579" si="5515">AVERAGE(J579,N578)</f>
        <v>0.13750000000000001</v>
      </c>
      <c r="U579" s="31">
        <f t="shared" ref="U579" si="5516">AVERAGE(K579,O578)</f>
        <v>0.2165</v>
      </c>
      <c r="V579" s="17">
        <f>Q579*Q578/'Advanced - Road'!$S$33</f>
        <v>102.29232610893587</v>
      </c>
      <c r="W579" s="17">
        <f t="shared" ref="W579" si="5517">W578</f>
        <v>102.29579316767021</v>
      </c>
      <c r="X579" s="17">
        <f t="shared" si="5144"/>
        <v>0</v>
      </c>
      <c r="Y579" s="19">
        <f>ROUND(Regression!$B$17+Regression!$B$18*Games!R579+Regression!$B$19*Games!T579+Regression!$B$20*Games!U579+Regression!$B$21*Games!S579+Regression!$B$22*Games!W579,0)</f>
        <v>109</v>
      </c>
      <c r="Z579" s="19">
        <f t="shared" ref="Z579" si="5518">-Z578</f>
        <v>3</v>
      </c>
      <c r="AA579" s="19">
        <f t="shared" ref="AA579" si="5519">AA578</f>
        <v>221</v>
      </c>
      <c r="AB579" s="4"/>
      <c r="AC579" s="4"/>
      <c r="AD579" s="4">
        <f t="shared" si="5149"/>
        <v>109</v>
      </c>
    </row>
    <row r="580" spans="1:30" x14ac:dyDescent="0.3">
      <c r="A580" s="11" t="s">
        <v>133</v>
      </c>
      <c r="B580" s="14" t="s">
        <v>55</v>
      </c>
      <c r="C580" s="11" t="str">
        <f>VLOOKUP(B580,'Team Lookup'!A:B,2,FALSE)</f>
        <v>Golden State Warriors</v>
      </c>
      <c r="D580" s="12"/>
      <c r="E580" s="12"/>
      <c r="F580" s="13" t="str">
        <f>B581</f>
        <v>NYK</v>
      </c>
      <c r="G580" s="11" t="str">
        <f t="shared" ref="G580" si="5520">C581</f>
        <v>New York Knicks</v>
      </c>
      <c r="H580" s="32">
        <f>VLOOKUP($C580,'Four Factors - Road'!$B:$O,7,FALSE)/100</f>
        <v>0.54899999999999993</v>
      </c>
      <c r="I580" s="32">
        <f>VLOOKUP($C580,'Four Factors - Road'!$B:$O,8,FALSE)</f>
        <v>0.28100000000000003</v>
      </c>
      <c r="J580" s="32">
        <f>VLOOKUP($C580,'Four Factors - Road'!$B:$O,9,FALSE)/100</f>
        <v>0.14400000000000002</v>
      </c>
      <c r="K580" s="32">
        <f>VLOOKUP($C580,'Four Factors - Road'!$B:$O,10,FALSE)/100</f>
        <v>0.21</v>
      </c>
      <c r="L580" s="32">
        <f>VLOOKUP($C580,'Four Factors - Road'!$B:$O,11,FALSE)/100</f>
        <v>0.49700000000000005</v>
      </c>
      <c r="M580" s="32">
        <f>VLOOKUP($C580,'Four Factors - Road'!$B:$O,12,FALSE)</f>
        <v>0.27400000000000002</v>
      </c>
      <c r="N580" s="32">
        <f>VLOOKUP($C580,'Four Factors - Road'!$B:$O,13,FALSE)/100</f>
        <v>0.154</v>
      </c>
      <c r="O580" s="32">
        <f>VLOOKUP($C580,'Four Factors - Road'!$B:$O,14,FALSE)/100</f>
        <v>0.249</v>
      </c>
      <c r="P580" s="21">
        <f>VLOOKUP($C580,'Advanced - Road'!B:T,18,FALSE)</f>
        <v>103.47</v>
      </c>
      <c r="Q580" s="21">
        <f>(P580+'Advanced - Road'!$S$33)/2</f>
        <v>101.16526345933562</v>
      </c>
      <c r="R580" s="32">
        <f t="shared" ref="R580" si="5521">AVERAGE(H580,L581)</f>
        <v>0.52899999999999991</v>
      </c>
      <c r="S580" s="32">
        <f t="shared" ref="S580" si="5522">AVERAGE(I580,M581)</f>
        <v>0.27150000000000002</v>
      </c>
      <c r="T580" s="32">
        <f t="shared" ref="T580" si="5523">AVERAGE(J580,N581)</f>
        <v>0.13700000000000001</v>
      </c>
      <c r="U580" s="32">
        <f t="shared" ref="U580" si="5524">AVERAGE(K580,O581)</f>
        <v>0.24</v>
      </c>
      <c r="V580" s="21">
        <f>Q580*Q581/'Advanced - Home'!$S$33</f>
        <v>100.9586293105893</v>
      </c>
      <c r="W580" s="21">
        <f t="shared" ref="W580" si="5525">AVERAGE(V580:V581)</f>
        <v>100.95520768762951</v>
      </c>
      <c r="X580" s="21">
        <f t="shared" si="5144"/>
        <v>0</v>
      </c>
      <c r="Y580" s="23">
        <f>ROUND(Regression!$B$17+Regression!$B$18*Games!R580+Regression!$B$19*Games!T580+Regression!$B$20*Games!U580+Regression!$B$21*Games!S580+Regression!$B$22*Games!W580,0)</f>
        <v>113</v>
      </c>
      <c r="Z580" s="23">
        <f t="shared" ref="Z580" si="5526">Y581-Y580</f>
        <v>-4</v>
      </c>
      <c r="AA580" s="23">
        <f t="shared" ref="AA580" si="5527">Y580+Y581</f>
        <v>222</v>
      </c>
      <c r="AB580" s="22">
        <f t="shared" ref="AB580" si="5528">D580-Z580</f>
        <v>4</v>
      </c>
      <c r="AC580" s="22">
        <f t="shared" ref="AC580" si="5529">AA580-E580</f>
        <v>222</v>
      </c>
      <c r="AD580" s="22">
        <f t="shared" si="5149"/>
        <v>113</v>
      </c>
    </row>
    <row r="581" spans="1:30" x14ac:dyDescent="0.3">
      <c r="A581" s="11" t="s">
        <v>134</v>
      </c>
      <c r="B581" s="14" t="s">
        <v>72</v>
      </c>
      <c r="C581" s="11" t="str">
        <f>VLOOKUP(B581,'Team Lookup'!A:B,2,FALSE)</f>
        <v>New York Knicks</v>
      </c>
      <c r="D581" s="15">
        <f t="shared" ref="D581" si="5530">D580*-1</f>
        <v>0</v>
      </c>
      <c r="E581" s="15">
        <f t="shared" ref="E581" si="5531">E580</f>
        <v>0</v>
      </c>
      <c r="F581" s="11" t="str">
        <f>B580</f>
        <v>GSW</v>
      </c>
      <c r="G581" s="11" t="str">
        <f t="shared" ref="G581" si="5532">C580</f>
        <v>Golden State Warriors</v>
      </c>
      <c r="H581" s="32">
        <f>VLOOKUP($C581,'Four Factors - Home'!$B:$O,7,FALSE)/100</f>
        <v>0.52</v>
      </c>
      <c r="I581" s="32">
        <f>VLOOKUP($C581,'Four Factors - Home'!$B:$O,8,FALSE)</f>
        <v>0.22700000000000001</v>
      </c>
      <c r="J581" s="32">
        <f>VLOOKUP($C581,'Four Factors - Home'!$B:$O,9,FALSE)/100</f>
        <v>0.14300000000000002</v>
      </c>
      <c r="K581" s="32">
        <f>VLOOKUP($C581,'Four Factors - Home'!$B:$O,10,FALSE)/100</f>
        <v>0.27399999999999997</v>
      </c>
      <c r="L581" s="32">
        <f>VLOOKUP($C581,'Four Factors - Home'!$B:$O,11,FALSE)/100</f>
        <v>0.50900000000000001</v>
      </c>
      <c r="M581" s="32">
        <f>VLOOKUP($C581,'Four Factors - Home'!$B:$O,12,FALSE)</f>
        <v>0.26200000000000001</v>
      </c>
      <c r="N581" s="32">
        <f>VLOOKUP($C581,'Four Factors - Home'!$B:$O,13,FALSE)/100</f>
        <v>0.13</v>
      </c>
      <c r="O581" s="32">
        <f>VLOOKUP($C581,'Four Factors - Home'!$B:$O,14,FALSE)/100</f>
        <v>0.27</v>
      </c>
      <c r="P581" s="21">
        <f>VLOOKUP($C581,'Advanced - Home'!B:T,18,FALSE)</f>
        <v>98.45</v>
      </c>
      <c r="Q581" s="21">
        <f>(P581+'Advanced - Home'!$S$33)/2</f>
        <v>98.651912943871707</v>
      </c>
      <c r="R581" s="32">
        <f t="shared" ref="R581" si="5533">AVERAGE(H581,L580)</f>
        <v>0.50850000000000006</v>
      </c>
      <c r="S581" s="32">
        <f t="shared" ref="S581" si="5534">AVERAGE(I581,M580)</f>
        <v>0.2505</v>
      </c>
      <c r="T581" s="32">
        <f t="shared" ref="T581" si="5535">AVERAGE(J581,N580)</f>
        <v>0.14850000000000002</v>
      </c>
      <c r="U581" s="32">
        <f t="shared" ref="U581" si="5536">AVERAGE(K581,O580)</f>
        <v>0.26149999999999995</v>
      </c>
      <c r="V581" s="21">
        <f>Q581*Q580/'Advanced - Road'!$S$33</f>
        <v>100.95178606466972</v>
      </c>
      <c r="W581" s="21">
        <f t="shared" ref="W581" si="5537">W580</f>
        <v>100.95520768762951</v>
      </c>
      <c r="X581" s="21">
        <f t="shared" si="5144"/>
        <v>0</v>
      </c>
      <c r="Y581" s="23">
        <f>ROUND(Regression!$B$17+Regression!$B$18*Games!R581+Regression!$B$19*Games!T581+Regression!$B$20*Games!U581+Regression!$B$21*Games!S581+Regression!$B$22*Games!W581,0)</f>
        <v>109</v>
      </c>
      <c r="Z581" s="23">
        <f t="shared" ref="Z581" si="5538">-Z580</f>
        <v>4</v>
      </c>
      <c r="AA581" s="23">
        <f t="shared" ref="AA581" si="5539">AA580</f>
        <v>222</v>
      </c>
      <c r="AB581" s="22"/>
      <c r="AC581" s="22"/>
      <c r="AD581" s="22">
        <f t="shared" si="5149"/>
        <v>109</v>
      </c>
    </row>
    <row r="582" spans="1:30" x14ac:dyDescent="0.3">
      <c r="A582" t="s">
        <v>133</v>
      </c>
      <c r="B582" s="8" t="s">
        <v>55</v>
      </c>
      <c r="C582" t="str">
        <f>VLOOKUP(B582,'Team Lookup'!A:B,2,FALSE)</f>
        <v>Golden State Warriors</v>
      </c>
      <c r="D582" s="6"/>
      <c r="E582" s="6"/>
      <c r="F582" s="7" t="str">
        <f>B583</f>
        <v>OKC</v>
      </c>
      <c r="G582" t="str">
        <f t="shared" ref="G582" si="5540">C583</f>
        <v>Oklahoma City Thunder</v>
      </c>
      <c r="H582" s="31">
        <f>VLOOKUP($C582,'Four Factors - Road'!$B:$O,7,FALSE)/100</f>
        <v>0.54899999999999993</v>
      </c>
      <c r="I582" s="31">
        <f>VLOOKUP($C582,'Four Factors - Road'!$B:$O,8,FALSE)</f>
        <v>0.28100000000000003</v>
      </c>
      <c r="J582" s="31">
        <f>VLOOKUP($C582,'Four Factors - Road'!$B:$O,9,FALSE)/100</f>
        <v>0.14400000000000002</v>
      </c>
      <c r="K582" s="31">
        <f>VLOOKUP($C582,'Four Factors - Road'!$B:$O,10,FALSE)/100</f>
        <v>0.21</v>
      </c>
      <c r="L582" s="31">
        <f>VLOOKUP($C582,'Four Factors - Road'!$B:$O,11,FALSE)/100</f>
        <v>0.49700000000000005</v>
      </c>
      <c r="M582" s="31">
        <f>VLOOKUP($C582,'Four Factors - Road'!$B:$O,12,FALSE)</f>
        <v>0.27400000000000002</v>
      </c>
      <c r="N582" s="31">
        <f>VLOOKUP($C582,'Four Factors - Road'!$B:$O,13,FALSE)/100</f>
        <v>0.154</v>
      </c>
      <c r="O582" s="31">
        <f>VLOOKUP($C582,'Four Factors - Road'!$B:$O,14,FALSE)/100</f>
        <v>0.249</v>
      </c>
      <c r="P582" s="17">
        <f>VLOOKUP($C582,'Advanced - Road'!B:T,18,FALSE)</f>
        <v>103.47</v>
      </c>
      <c r="Q582" s="17">
        <f>(P582+'Advanced - Road'!$S$33)/2</f>
        <v>101.16526345933562</v>
      </c>
      <c r="R582" s="31">
        <f t="shared" ref="R582" si="5541">AVERAGE(H582,L583)</f>
        <v>0.52249999999999996</v>
      </c>
      <c r="S582" s="31">
        <f t="shared" ref="S582" si="5542">AVERAGE(I582,M583)</f>
        <v>0.27300000000000002</v>
      </c>
      <c r="T582" s="31">
        <f t="shared" ref="T582" si="5543">AVERAGE(J582,N583)</f>
        <v>0.14050000000000001</v>
      </c>
      <c r="U582" s="31">
        <f t="shared" ref="U582" si="5544">AVERAGE(K582,O583)</f>
        <v>0.21699999999999997</v>
      </c>
      <c r="V582" s="17">
        <f>Q582*Q583/'Advanced - Home'!$S$33</f>
        <v>102.26344184315762</v>
      </c>
      <c r="W582" s="17">
        <f t="shared" ref="W582" si="5545">AVERAGE(V582:V583)</f>
        <v>102.25997599835617</v>
      </c>
      <c r="X582" s="17">
        <f t="shared" si="5144"/>
        <v>0</v>
      </c>
      <c r="Y582" s="19">
        <f>ROUND(Regression!$B$17+Regression!$B$18*Games!R582+Regression!$B$19*Games!T582+Regression!$B$20*Games!U582+Regression!$B$21*Games!S582+Regression!$B$22*Games!W582,0)</f>
        <v>112</v>
      </c>
      <c r="Z582" s="19">
        <f t="shared" ref="Z582" si="5546">Y583-Y582</f>
        <v>-2</v>
      </c>
      <c r="AA582" s="19">
        <f t="shared" ref="AA582" si="5547">Y582+Y583</f>
        <v>222</v>
      </c>
      <c r="AB582" s="4">
        <f t="shared" ref="AB582" si="5548">D582-Z582</f>
        <v>2</v>
      </c>
      <c r="AC582" s="4">
        <f t="shared" ref="AC582" si="5549">AA582-E582</f>
        <v>222</v>
      </c>
      <c r="AD582" s="4">
        <f t="shared" si="5149"/>
        <v>112</v>
      </c>
    </row>
    <row r="583" spans="1:30" x14ac:dyDescent="0.3">
      <c r="A583" t="s">
        <v>134</v>
      </c>
      <c r="B583" s="8" t="s">
        <v>73</v>
      </c>
      <c r="C583" t="str">
        <f>VLOOKUP(B583,'Team Lookup'!A:B,2,FALSE)</f>
        <v>Oklahoma City Thunder</v>
      </c>
      <c r="D583" s="9">
        <f t="shared" ref="D583" si="5550">D582*-1</f>
        <v>0</v>
      </c>
      <c r="E583" s="9">
        <f t="shared" ref="E583" si="5551">E582</f>
        <v>0</v>
      </c>
      <c r="F583" t="str">
        <f>B582</f>
        <v>GSW</v>
      </c>
      <c r="G583" t="str">
        <f t="shared" ref="G583" si="5552">C582</f>
        <v>Golden State Warriors</v>
      </c>
      <c r="H583" s="31">
        <f>VLOOKUP($C583,'Four Factors - Home'!$B:$O,7,FALSE)/100</f>
        <v>0.51700000000000002</v>
      </c>
      <c r="I583" s="31">
        <f>VLOOKUP($C583,'Four Factors - Home'!$B:$O,8,FALSE)</f>
        <v>0.29799999999999999</v>
      </c>
      <c r="J583" s="31">
        <f>VLOOKUP($C583,'Four Factors - Home'!$B:$O,9,FALSE)/100</f>
        <v>0.14800000000000002</v>
      </c>
      <c r="K583" s="31">
        <f>VLOOKUP($C583,'Four Factors - Home'!$B:$O,10,FALSE)/100</f>
        <v>0.26600000000000001</v>
      </c>
      <c r="L583" s="31">
        <f>VLOOKUP($C583,'Four Factors - Home'!$B:$O,11,FALSE)/100</f>
        <v>0.496</v>
      </c>
      <c r="M583" s="31">
        <f>VLOOKUP($C583,'Four Factors - Home'!$B:$O,12,FALSE)</f>
        <v>0.26500000000000001</v>
      </c>
      <c r="N583" s="31">
        <f>VLOOKUP($C583,'Four Factors - Home'!$B:$O,13,FALSE)/100</f>
        <v>0.13699999999999998</v>
      </c>
      <c r="O583" s="31">
        <f>VLOOKUP($C583,'Four Factors - Home'!$B:$O,14,FALSE)/100</f>
        <v>0.22399999999999998</v>
      </c>
      <c r="P583" s="17">
        <f>VLOOKUP($C583,'Advanced - Home'!B:T,18,FALSE)</f>
        <v>101</v>
      </c>
      <c r="Q583" s="17">
        <f>(P583+'Advanced - Home'!$S$33)/2</f>
        <v>99.926912943871713</v>
      </c>
      <c r="R583" s="31">
        <f t="shared" ref="R583" si="5553">AVERAGE(H583,L582)</f>
        <v>0.50700000000000001</v>
      </c>
      <c r="S583" s="31">
        <f t="shared" ref="S583" si="5554">AVERAGE(I583,M582)</f>
        <v>0.28600000000000003</v>
      </c>
      <c r="T583" s="31">
        <f t="shared" ref="T583" si="5555">AVERAGE(J583,N582)</f>
        <v>0.15100000000000002</v>
      </c>
      <c r="U583" s="31">
        <f t="shared" ref="U583" si="5556">AVERAGE(K583,O582)</f>
        <v>0.25750000000000001</v>
      </c>
      <c r="V583" s="17">
        <f>Q583*Q582/'Advanced - Road'!$S$33</f>
        <v>102.25651015355473</v>
      </c>
      <c r="W583" s="17">
        <f t="shared" ref="W583" si="5557">W582</f>
        <v>102.25997599835617</v>
      </c>
      <c r="X583" s="17">
        <f t="shared" si="5144"/>
        <v>0</v>
      </c>
      <c r="Y583" s="19">
        <f>ROUND(Regression!$B$17+Regression!$B$18*Games!R583+Regression!$B$19*Games!T583+Regression!$B$20*Games!U583+Regression!$B$21*Games!S583+Regression!$B$22*Games!W583,0)</f>
        <v>110</v>
      </c>
      <c r="Z583" s="19">
        <f t="shared" ref="Z583" si="5558">-Z582</f>
        <v>2</v>
      </c>
      <c r="AA583" s="19">
        <f t="shared" ref="AA583" si="5559">AA582</f>
        <v>222</v>
      </c>
      <c r="AB583" s="4"/>
      <c r="AC583" s="4"/>
      <c r="AD583" s="4">
        <f t="shared" si="5149"/>
        <v>110</v>
      </c>
    </row>
    <row r="584" spans="1:30" x14ac:dyDescent="0.3">
      <c r="A584" s="11" t="s">
        <v>133</v>
      </c>
      <c r="B584" s="14" t="s">
        <v>55</v>
      </c>
      <c r="C584" s="11" t="str">
        <f>VLOOKUP(B584,'Team Lookup'!A:B,2,FALSE)</f>
        <v>Golden State Warriors</v>
      </c>
      <c r="D584" s="12"/>
      <c r="E584" s="12"/>
      <c r="F584" s="13" t="str">
        <f>B585</f>
        <v>ORL</v>
      </c>
      <c r="G584" s="11" t="str">
        <f t="shared" ref="G584" si="5560">C585</f>
        <v>Orlando Magic</v>
      </c>
      <c r="H584" s="32">
        <f>VLOOKUP($C584,'Four Factors - Road'!$B:$O,7,FALSE)/100</f>
        <v>0.54899999999999993</v>
      </c>
      <c r="I584" s="32">
        <f>VLOOKUP($C584,'Four Factors - Road'!$B:$O,8,FALSE)</f>
        <v>0.28100000000000003</v>
      </c>
      <c r="J584" s="32">
        <f>VLOOKUP($C584,'Four Factors - Road'!$B:$O,9,FALSE)/100</f>
        <v>0.14400000000000002</v>
      </c>
      <c r="K584" s="32">
        <f>VLOOKUP($C584,'Four Factors - Road'!$B:$O,10,FALSE)/100</f>
        <v>0.21</v>
      </c>
      <c r="L584" s="32">
        <f>VLOOKUP($C584,'Four Factors - Road'!$B:$O,11,FALSE)/100</f>
        <v>0.49700000000000005</v>
      </c>
      <c r="M584" s="32">
        <f>VLOOKUP($C584,'Four Factors - Road'!$B:$O,12,FALSE)</f>
        <v>0.27400000000000002</v>
      </c>
      <c r="N584" s="32">
        <f>VLOOKUP($C584,'Four Factors - Road'!$B:$O,13,FALSE)/100</f>
        <v>0.154</v>
      </c>
      <c r="O584" s="32">
        <f>VLOOKUP($C584,'Four Factors - Road'!$B:$O,14,FALSE)/100</f>
        <v>0.249</v>
      </c>
      <c r="P584" s="21">
        <f>VLOOKUP($C584,'Advanced - Road'!B:T,18,FALSE)</f>
        <v>103.47</v>
      </c>
      <c r="Q584" s="21">
        <f>(P584+'Advanced - Road'!$S$33)/2</f>
        <v>101.16526345933562</v>
      </c>
      <c r="R584" s="32">
        <f t="shared" ref="R584" si="5561">AVERAGE(H584,L585)</f>
        <v>0.53099999999999992</v>
      </c>
      <c r="S584" s="32">
        <f t="shared" ref="S584" si="5562">AVERAGE(I584,M585)</f>
        <v>0.27500000000000002</v>
      </c>
      <c r="T584" s="32">
        <f t="shared" ref="T584" si="5563">AVERAGE(J584,N585)</f>
        <v>0.14300000000000002</v>
      </c>
      <c r="U584" s="32">
        <f t="shared" ref="U584" si="5564">AVERAGE(K584,O585)</f>
        <v>0.2175</v>
      </c>
      <c r="V584" s="21">
        <f>Q584*Q585/'Advanced - Home'!$S$33</f>
        <v>100.49810724027105</v>
      </c>
      <c r="W584" s="21">
        <f t="shared" ref="W584" si="5565">AVERAGE(V584:V585)</f>
        <v>100.49470122502009</v>
      </c>
      <c r="X584" s="21">
        <f t="shared" si="5144"/>
        <v>0</v>
      </c>
      <c r="Y584" s="23">
        <f>ROUND(Regression!$B$17+Regression!$B$18*Games!R584+Regression!$B$19*Games!T584+Regression!$B$20*Games!U584+Regression!$B$21*Games!S584+Regression!$B$22*Games!W584,0)</f>
        <v>111</v>
      </c>
      <c r="Z584" s="23">
        <f t="shared" ref="Z584" si="5566">Y585-Y584</f>
        <v>-6</v>
      </c>
      <c r="AA584" s="23">
        <f t="shared" ref="AA584" si="5567">Y584+Y585</f>
        <v>216</v>
      </c>
      <c r="AB584" s="22">
        <f t="shared" ref="AB584" si="5568">D584-Z584</f>
        <v>6</v>
      </c>
      <c r="AC584" s="22">
        <f t="shared" ref="AC584" si="5569">AA584-E584</f>
        <v>216</v>
      </c>
      <c r="AD584" s="22">
        <f t="shared" si="5149"/>
        <v>111</v>
      </c>
    </row>
    <row r="585" spans="1:30" x14ac:dyDescent="0.3">
      <c r="A585" s="11" t="s">
        <v>134</v>
      </c>
      <c r="B585" s="14" t="s">
        <v>74</v>
      </c>
      <c r="C585" s="11" t="str">
        <f>VLOOKUP(B585,'Team Lookup'!A:B,2,FALSE)</f>
        <v>Orlando Magic</v>
      </c>
      <c r="D585" s="15">
        <f t="shared" ref="D585" si="5570">D584*-1</f>
        <v>0</v>
      </c>
      <c r="E585" s="15">
        <f t="shared" ref="E585" si="5571">E584</f>
        <v>0</v>
      </c>
      <c r="F585" s="11" t="str">
        <f>B584</f>
        <v>GSW</v>
      </c>
      <c r="G585" s="11" t="str">
        <f t="shared" ref="G585" si="5572">C584</f>
        <v>Golden State Warriors</v>
      </c>
      <c r="H585" s="32">
        <f>VLOOKUP($C585,'Four Factors - Home'!$B:$O,7,FALSE)/100</f>
        <v>0.47799999999999998</v>
      </c>
      <c r="I585" s="32">
        <f>VLOOKUP($C585,'Four Factors - Home'!$B:$O,8,FALSE)</f>
        <v>0.26</v>
      </c>
      <c r="J585" s="32">
        <f>VLOOKUP($C585,'Four Factors - Home'!$B:$O,9,FALSE)/100</f>
        <v>0.13500000000000001</v>
      </c>
      <c r="K585" s="32">
        <f>VLOOKUP($C585,'Four Factors - Home'!$B:$O,10,FALSE)/100</f>
        <v>0.23</v>
      </c>
      <c r="L585" s="32">
        <f>VLOOKUP($C585,'Four Factors - Home'!$B:$O,11,FALSE)/100</f>
        <v>0.51300000000000001</v>
      </c>
      <c r="M585" s="32">
        <f>VLOOKUP($C585,'Four Factors - Home'!$B:$O,12,FALSE)</f>
        <v>0.26900000000000002</v>
      </c>
      <c r="N585" s="32">
        <f>VLOOKUP($C585,'Four Factors - Home'!$B:$O,13,FALSE)/100</f>
        <v>0.14199999999999999</v>
      </c>
      <c r="O585" s="32">
        <f>VLOOKUP($C585,'Four Factors - Home'!$B:$O,14,FALSE)/100</f>
        <v>0.22500000000000001</v>
      </c>
      <c r="P585" s="21">
        <f>VLOOKUP($C585,'Advanced - Home'!B:T,18,FALSE)</f>
        <v>97.55</v>
      </c>
      <c r="Q585" s="21">
        <f>(P585+'Advanced - Home'!$S$33)/2</f>
        <v>98.201912943871704</v>
      </c>
      <c r="R585" s="32">
        <f t="shared" ref="R585" si="5573">AVERAGE(H585,L584)</f>
        <v>0.48750000000000004</v>
      </c>
      <c r="S585" s="32">
        <f t="shared" ref="S585" si="5574">AVERAGE(I585,M584)</f>
        <v>0.26700000000000002</v>
      </c>
      <c r="T585" s="32">
        <f t="shared" ref="T585" si="5575">AVERAGE(J585,N584)</f>
        <v>0.14450000000000002</v>
      </c>
      <c r="U585" s="32">
        <f t="shared" ref="U585" si="5576">AVERAGE(K585,O584)</f>
        <v>0.23949999999999999</v>
      </c>
      <c r="V585" s="21">
        <f>Q585*Q584/'Advanced - Road'!$S$33</f>
        <v>100.49129520976913</v>
      </c>
      <c r="W585" s="21">
        <f t="shared" ref="W585" si="5577">W584</f>
        <v>100.49470122502009</v>
      </c>
      <c r="X585" s="21">
        <f t="shared" si="5144"/>
        <v>0</v>
      </c>
      <c r="Y585" s="23">
        <f>ROUND(Regression!$B$17+Regression!$B$18*Games!R585+Regression!$B$19*Games!T585+Regression!$B$20*Games!U585+Regression!$B$21*Games!S585+Regression!$B$22*Games!W585,0)</f>
        <v>105</v>
      </c>
      <c r="Z585" s="23">
        <f t="shared" ref="Z585" si="5578">-Z584</f>
        <v>6</v>
      </c>
      <c r="AA585" s="23">
        <f t="shared" ref="AA585" si="5579">AA584</f>
        <v>216</v>
      </c>
      <c r="AB585" s="22"/>
      <c r="AC585" s="22"/>
      <c r="AD585" s="22">
        <f t="shared" si="5149"/>
        <v>105</v>
      </c>
    </row>
    <row r="586" spans="1:30" x14ac:dyDescent="0.3">
      <c r="A586" t="s">
        <v>133</v>
      </c>
      <c r="B586" s="8" t="s">
        <v>55</v>
      </c>
      <c r="C586" t="str">
        <f>VLOOKUP(B586,'Team Lookup'!A:B,2,FALSE)</f>
        <v>Golden State Warriors</v>
      </c>
      <c r="D586" s="6"/>
      <c r="E586" s="6"/>
      <c r="F586" s="7" t="str">
        <f>B587</f>
        <v>PHI</v>
      </c>
      <c r="G586" t="str">
        <f t="shared" ref="G586" si="5580">C587</f>
        <v>Philadelphia 76ers</v>
      </c>
      <c r="H586" s="31">
        <f>VLOOKUP($C586,'Four Factors - Road'!$B:$O,7,FALSE)/100</f>
        <v>0.54899999999999993</v>
      </c>
      <c r="I586" s="31">
        <f>VLOOKUP($C586,'Four Factors - Road'!$B:$O,8,FALSE)</f>
        <v>0.28100000000000003</v>
      </c>
      <c r="J586" s="31">
        <f>VLOOKUP($C586,'Four Factors - Road'!$B:$O,9,FALSE)/100</f>
        <v>0.14400000000000002</v>
      </c>
      <c r="K586" s="31">
        <f>VLOOKUP($C586,'Four Factors - Road'!$B:$O,10,FALSE)/100</f>
        <v>0.21</v>
      </c>
      <c r="L586" s="31">
        <f>VLOOKUP($C586,'Four Factors - Road'!$B:$O,11,FALSE)/100</f>
        <v>0.49700000000000005</v>
      </c>
      <c r="M586" s="31">
        <f>VLOOKUP($C586,'Four Factors - Road'!$B:$O,12,FALSE)</f>
        <v>0.27400000000000002</v>
      </c>
      <c r="N586" s="31">
        <f>VLOOKUP($C586,'Four Factors - Road'!$B:$O,13,FALSE)/100</f>
        <v>0.154</v>
      </c>
      <c r="O586" s="31">
        <f>VLOOKUP($C586,'Four Factors - Road'!$B:$O,14,FALSE)/100</f>
        <v>0.249</v>
      </c>
      <c r="P586" s="17">
        <f>VLOOKUP($C586,'Advanced - Road'!B:T,18,FALSE)</f>
        <v>103.47</v>
      </c>
      <c r="Q586" s="17">
        <f>(P586+'Advanced - Road'!$S$33)/2</f>
        <v>101.16526345933562</v>
      </c>
      <c r="R586" s="31">
        <f t="shared" ref="R586" si="5581">AVERAGE(H586,L587)</f>
        <v>0.52149999999999996</v>
      </c>
      <c r="S586" s="31">
        <f t="shared" ref="S586" si="5582">AVERAGE(I586,M587)</f>
        <v>0.29649999999999999</v>
      </c>
      <c r="T586" s="31">
        <f t="shared" ref="T586" si="5583">AVERAGE(J586,N587)</f>
        <v>0.14500000000000002</v>
      </c>
      <c r="U586" s="31">
        <f t="shared" ref="U586" si="5584">AVERAGE(K586,O587)</f>
        <v>0.22249999999999998</v>
      </c>
      <c r="V586" s="17">
        <f>Q586*Q587/'Advanced - Home'!$S$33</f>
        <v>101.97177786528941</v>
      </c>
      <c r="W586" s="17">
        <f t="shared" ref="W586" si="5585">AVERAGE(V586:V587)</f>
        <v>101.96832190537022</v>
      </c>
      <c r="X586" s="17">
        <f t="shared" si="5144"/>
        <v>0</v>
      </c>
      <c r="Y586" s="19">
        <f>ROUND(Regression!$B$17+Regression!$B$18*Games!R586+Regression!$B$19*Games!T586+Regression!$B$20*Games!U586+Regression!$B$21*Games!S586+Regression!$B$22*Games!W586,0)</f>
        <v>112</v>
      </c>
      <c r="Z586" s="19">
        <f t="shared" ref="Z586" si="5586">Y587-Y586</f>
        <v>-6</v>
      </c>
      <c r="AA586" s="19">
        <f t="shared" ref="AA586" si="5587">Y586+Y587</f>
        <v>218</v>
      </c>
      <c r="AB586" s="4">
        <f t="shared" ref="AB586" si="5588">D586-Z586</f>
        <v>6</v>
      </c>
      <c r="AC586" s="4">
        <f t="shared" ref="AC586" si="5589">AA586-E586</f>
        <v>218</v>
      </c>
      <c r="AD586" s="4">
        <f t="shared" si="5149"/>
        <v>112</v>
      </c>
    </row>
    <row r="587" spans="1:30" x14ac:dyDescent="0.3">
      <c r="A587" t="s">
        <v>134</v>
      </c>
      <c r="B587" s="8" t="s">
        <v>75</v>
      </c>
      <c r="C587" t="str">
        <f>VLOOKUP(B587,'Team Lookup'!A:B,2,FALSE)</f>
        <v>Philadelphia 76ers</v>
      </c>
      <c r="D587" s="9">
        <f t="shared" ref="D587" si="5590">D586*-1</f>
        <v>0</v>
      </c>
      <c r="E587" s="9">
        <f t="shared" ref="E587" si="5591">E586</f>
        <v>0</v>
      </c>
      <c r="F587" t="str">
        <f>B586</f>
        <v>GSW</v>
      </c>
      <c r="G587" t="str">
        <f t="shared" ref="G587" si="5592">C586</f>
        <v>Golden State Warriors</v>
      </c>
      <c r="H587" s="31">
        <f>VLOOKUP($C587,'Four Factors - Home'!$B:$O,7,FALSE)/100</f>
        <v>0.504</v>
      </c>
      <c r="I587" s="31">
        <f>VLOOKUP($C587,'Four Factors - Home'!$B:$O,8,FALSE)</f>
        <v>0.27</v>
      </c>
      <c r="J587" s="31">
        <f>VLOOKUP($C587,'Four Factors - Home'!$B:$O,9,FALSE)/100</f>
        <v>0.16300000000000001</v>
      </c>
      <c r="K587" s="31">
        <f>VLOOKUP($C587,'Four Factors - Home'!$B:$O,10,FALSE)/100</f>
        <v>0.21199999999999999</v>
      </c>
      <c r="L587" s="31">
        <f>VLOOKUP($C587,'Four Factors - Home'!$B:$O,11,FALSE)/100</f>
        <v>0.49399999999999999</v>
      </c>
      <c r="M587" s="31">
        <f>VLOOKUP($C587,'Four Factors - Home'!$B:$O,12,FALSE)</f>
        <v>0.312</v>
      </c>
      <c r="N587" s="31">
        <f>VLOOKUP($C587,'Four Factors - Home'!$B:$O,13,FALSE)/100</f>
        <v>0.14599999999999999</v>
      </c>
      <c r="O587" s="31">
        <f>VLOOKUP($C587,'Four Factors - Home'!$B:$O,14,FALSE)/100</f>
        <v>0.23499999999999999</v>
      </c>
      <c r="P587" s="17">
        <f>VLOOKUP($C587,'Advanced - Home'!B:T,18,FALSE)</f>
        <v>100.43</v>
      </c>
      <c r="Q587" s="17">
        <f>(P587+'Advanced - Home'!$S$33)/2</f>
        <v>99.641912943871716</v>
      </c>
      <c r="R587" s="31">
        <f t="shared" ref="R587" si="5593">AVERAGE(H587,L586)</f>
        <v>0.50050000000000006</v>
      </c>
      <c r="S587" s="31">
        <f t="shared" ref="S587" si="5594">AVERAGE(I587,M586)</f>
        <v>0.27200000000000002</v>
      </c>
      <c r="T587" s="31">
        <f t="shared" ref="T587" si="5595">AVERAGE(J587,N586)</f>
        <v>0.1585</v>
      </c>
      <c r="U587" s="31">
        <f t="shared" ref="U587" si="5596">AVERAGE(K587,O586)</f>
        <v>0.23049999999999998</v>
      </c>
      <c r="V587" s="17">
        <f>Q587*Q586/'Advanced - Road'!$S$33</f>
        <v>101.96486594545102</v>
      </c>
      <c r="W587" s="17">
        <f t="shared" ref="W587" si="5597">W586</f>
        <v>101.96832190537022</v>
      </c>
      <c r="X587" s="17">
        <f t="shared" si="5144"/>
        <v>0</v>
      </c>
      <c r="Y587" s="19">
        <f>ROUND(Regression!$B$17+Regression!$B$18*Games!R587+Regression!$B$19*Games!T587+Regression!$B$20*Games!U587+Regression!$B$21*Games!S587+Regression!$B$22*Games!W587,0)</f>
        <v>106</v>
      </c>
      <c r="Z587" s="19">
        <f t="shared" ref="Z587" si="5598">-Z586</f>
        <v>6</v>
      </c>
      <c r="AA587" s="19">
        <f t="shared" ref="AA587" si="5599">AA586</f>
        <v>218</v>
      </c>
      <c r="AB587" s="4"/>
      <c r="AC587" s="4"/>
      <c r="AD587" s="4">
        <f t="shared" si="5149"/>
        <v>106</v>
      </c>
    </row>
    <row r="588" spans="1:30" x14ac:dyDescent="0.3">
      <c r="A588" s="11" t="s">
        <v>133</v>
      </c>
      <c r="B588" s="14" t="s">
        <v>55</v>
      </c>
      <c r="C588" s="11" t="str">
        <f>VLOOKUP(B588,'Team Lookup'!A:B,2,FALSE)</f>
        <v>Golden State Warriors</v>
      </c>
      <c r="D588" s="12"/>
      <c r="E588" s="12"/>
      <c r="F588" s="13" t="str">
        <f>B589</f>
        <v>PHO</v>
      </c>
      <c r="G588" s="11" t="str">
        <f t="shared" ref="G588" si="5600">C589</f>
        <v>Phoenix Suns</v>
      </c>
      <c r="H588" s="32">
        <f>VLOOKUP($C588,'Four Factors - Road'!$B:$O,7,FALSE)/100</f>
        <v>0.54899999999999993</v>
      </c>
      <c r="I588" s="32">
        <f>VLOOKUP($C588,'Four Factors - Road'!$B:$O,8,FALSE)</f>
        <v>0.28100000000000003</v>
      </c>
      <c r="J588" s="32">
        <f>VLOOKUP($C588,'Four Factors - Road'!$B:$O,9,FALSE)/100</f>
        <v>0.14400000000000002</v>
      </c>
      <c r="K588" s="32">
        <f>VLOOKUP($C588,'Four Factors - Road'!$B:$O,10,FALSE)/100</f>
        <v>0.21</v>
      </c>
      <c r="L588" s="32">
        <f>VLOOKUP($C588,'Four Factors - Road'!$B:$O,11,FALSE)/100</f>
        <v>0.49700000000000005</v>
      </c>
      <c r="M588" s="32">
        <f>VLOOKUP($C588,'Four Factors - Road'!$B:$O,12,FALSE)</f>
        <v>0.27400000000000002</v>
      </c>
      <c r="N588" s="32">
        <f>VLOOKUP($C588,'Four Factors - Road'!$B:$O,13,FALSE)/100</f>
        <v>0.154</v>
      </c>
      <c r="O588" s="32">
        <f>VLOOKUP($C588,'Four Factors - Road'!$B:$O,14,FALSE)/100</f>
        <v>0.249</v>
      </c>
      <c r="P588" s="21">
        <f>VLOOKUP($C588,'Advanced - Road'!B:T,18,FALSE)</f>
        <v>103.47</v>
      </c>
      <c r="Q588" s="21">
        <f>(P588+'Advanced - Road'!$S$33)/2</f>
        <v>101.16526345933562</v>
      </c>
      <c r="R588" s="32">
        <f t="shared" ref="R588" si="5601">AVERAGE(H588,L589)</f>
        <v>0.53449999999999998</v>
      </c>
      <c r="S588" s="32">
        <f t="shared" ref="S588" si="5602">AVERAGE(I588,M589)</f>
        <v>0.30500000000000005</v>
      </c>
      <c r="T588" s="32">
        <f t="shared" ref="T588" si="5603">AVERAGE(J588,N589)</f>
        <v>0.14500000000000002</v>
      </c>
      <c r="U588" s="32">
        <f t="shared" ref="U588" si="5604">AVERAGE(K588,O589)</f>
        <v>0.216</v>
      </c>
      <c r="V588" s="21">
        <f>Q588*Q589/'Advanced - Home'!$S$33</f>
        <v>102.52952126156369</v>
      </c>
      <c r="W588" s="21">
        <f t="shared" ref="W588" si="5605">AVERAGE(V588:V589)</f>
        <v>102.52604639897493</v>
      </c>
      <c r="X588" s="21">
        <f t="shared" si="5144"/>
        <v>0</v>
      </c>
      <c r="Y588" s="23">
        <f>ROUND(Regression!$B$17+Regression!$B$18*Games!R588+Regression!$B$19*Games!T588+Regression!$B$20*Games!U588+Regression!$B$21*Games!S588+Regression!$B$22*Games!W588,0)</f>
        <v>114</v>
      </c>
      <c r="Z588" s="23">
        <f t="shared" ref="Z588" si="5606">Y589-Y588</f>
        <v>-5</v>
      </c>
      <c r="AA588" s="23">
        <f t="shared" ref="AA588" si="5607">Y588+Y589</f>
        <v>223</v>
      </c>
      <c r="AB588" s="22">
        <f t="shared" ref="AB588" si="5608">D588-Z588</f>
        <v>5</v>
      </c>
      <c r="AC588" s="22">
        <f t="shared" ref="AC588" si="5609">AA588-E588</f>
        <v>223</v>
      </c>
      <c r="AD588" s="22">
        <f t="shared" si="5149"/>
        <v>114</v>
      </c>
    </row>
    <row r="589" spans="1:30" x14ac:dyDescent="0.3">
      <c r="A589" s="11" t="s">
        <v>134</v>
      </c>
      <c r="B589" s="14" t="s">
        <v>76</v>
      </c>
      <c r="C589" s="11" t="str">
        <f>VLOOKUP(B589,'Team Lookup'!A:B,2,FALSE)</f>
        <v>Phoenix Suns</v>
      </c>
      <c r="D589" s="15">
        <f t="shared" ref="D589" si="5610">D588*-1</f>
        <v>0</v>
      </c>
      <c r="E589" s="15">
        <f t="shared" ref="E589" si="5611">E588</f>
        <v>0</v>
      </c>
      <c r="F589" s="11" t="str">
        <f>B588</f>
        <v>GSW</v>
      </c>
      <c r="G589" s="11" t="str">
        <f t="shared" ref="G589" si="5612">C588</f>
        <v>Golden State Warriors</v>
      </c>
      <c r="H589" s="32">
        <f>VLOOKUP($C589,'Four Factors - Home'!$B:$O,7,FALSE)/100</f>
        <v>0.496</v>
      </c>
      <c r="I589" s="32">
        <f>VLOOKUP($C589,'Four Factors - Home'!$B:$O,8,FALSE)</f>
        <v>0.30099999999999999</v>
      </c>
      <c r="J589" s="32">
        <f>VLOOKUP($C589,'Four Factors - Home'!$B:$O,9,FALSE)/100</f>
        <v>0.152</v>
      </c>
      <c r="K589" s="32">
        <f>VLOOKUP($C589,'Four Factors - Home'!$B:$O,10,FALSE)/100</f>
        <v>0.27500000000000002</v>
      </c>
      <c r="L589" s="32">
        <f>VLOOKUP($C589,'Four Factors - Home'!$B:$O,11,FALSE)/100</f>
        <v>0.52</v>
      </c>
      <c r="M589" s="32">
        <f>VLOOKUP($C589,'Four Factors - Home'!$B:$O,12,FALSE)</f>
        <v>0.32900000000000001</v>
      </c>
      <c r="N589" s="32">
        <f>VLOOKUP($C589,'Four Factors - Home'!$B:$O,13,FALSE)/100</f>
        <v>0.14599999999999999</v>
      </c>
      <c r="O589" s="32">
        <f>VLOOKUP($C589,'Four Factors - Home'!$B:$O,14,FALSE)/100</f>
        <v>0.222</v>
      </c>
      <c r="P589" s="21">
        <f>VLOOKUP($C589,'Advanced - Home'!B:T,18,FALSE)</f>
        <v>101.52</v>
      </c>
      <c r="Q589" s="21">
        <f>(P589+'Advanced - Home'!$S$33)/2</f>
        <v>100.1869129438717</v>
      </c>
      <c r="R589" s="32">
        <f t="shared" ref="R589" si="5613">AVERAGE(H589,L588)</f>
        <v>0.49650000000000005</v>
      </c>
      <c r="S589" s="32">
        <f t="shared" ref="S589" si="5614">AVERAGE(I589,M588)</f>
        <v>0.28749999999999998</v>
      </c>
      <c r="T589" s="32">
        <f t="shared" ref="T589" si="5615">AVERAGE(J589,N588)</f>
        <v>0.153</v>
      </c>
      <c r="U589" s="32">
        <f t="shared" ref="U589" si="5616">AVERAGE(K589,O588)</f>
        <v>0.26200000000000001</v>
      </c>
      <c r="V589" s="21">
        <f>Q589*Q588/'Advanced - Road'!$S$33</f>
        <v>102.52257153638615</v>
      </c>
      <c r="W589" s="21">
        <f t="shared" ref="W589" si="5617">W588</f>
        <v>102.52604639897493</v>
      </c>
      <c r="X589" s="21">
        <f t="shared" si="5144"/>
        <v>0</v>
      </c>
      <c r="Y589" s="23">
        <f>ROUND(Regression!$B$17+Regression!$B$18*Games!R589+Regression!$B$19*Games!T589+Regression!$B$20*Games!U589+Regression!$B$21*Games!S589+Regression!$B$22*Games!W589,0)</f>
        <v>109</v>
      </c>
      <c r="Z589" s="23">
        <f t="shared" ref="Z589" si="5618">-Z588</f>
        <v>5</v>
      </c>
      <c r="AA589" s="23">
        <f t="shared" ref="AA589" si="5619">AA588</f>
        <v>223</v>
      </c>
      <c r="AB589" s="22"/>
      <c r="AC589" s="22"/>
      <c r="AD589" s="22">
        <f t="shared" si="5149"/>
        <v>109</v>
      </c>
    </row>
    <row r="590" spans="1:30" x14ac:dyDescent="0.3">
      <c r="A590" t="s">
        <v>133</v>
      </c>
      <c r="B590" s="5" t="s">
        <v>55</v>
      </c>
      <c r="C590" t="str">
        <f>VLOOKUP(B590,'Team Lookup'!A:B,2,FALSE)</f>
        <v>Golden State Warriors</v>
      </c>
      <c r="D590" s="6"/>
      <c r="E590" s="6"/>
      <c r="F590" s="7" t="str">
        <f>B591</f>
        <v>POR</v>
      </c>
      <c r="G590" t="str">
        <f t="shared" ref="G590" si="5620">C591</f>
        <v>Portland Trail Blazers</v>
      </c>
      <c r="H590" s="31">
        <f>VLOOKUP($C590,'Four Factors - Road'!$B:$O,7,FALSE)/100</f>
        <v>0.54899999999999993</v>
      </c>
      <c r="I590" s="31">
        <f>VLOOKUP($C590,'Four Factors - Road'!$B:$O,8,FALSE)</f>
        <v>0.28100000000000003</v>
      </c>
      <c r="J590" s="31">
        <f>VLOOKUP($C590,'Four Factors - Road'!$B:$O,9,FALSE)/100</f>
        <v>0.14400000000000002</v>
      </c>
      <c r="K590" s="31">
        <f>VLOOKUP($C590,'Four Factors - Road'!$B:$O,10,FALSE)/100</f>
        <v>0.21</v>
      </c>
      <c r="L590" s="31">
        <f>VLOOKUP($C590,'Four Factors - Road'!$B:$O,11,FALSE)/100</f>
        <v>0.49700000000000005</v>
      </c>
      <c r="M590" s="31">
        <f>VLOOKUP($C590,'Four Factors - Road'!$B:$O,12,FALSE)</f>
        <v>0.27400000000000002</v>
      </c>
      <c r="N590" s="31">
        <f>VLOOKUP($C590,'Four Factors - Road'!$B:$O,13,FALSE)/100</f>
        <v>0.154</v>
      </c>
      <c r="O590" s="31">
        <f>VLOOKUP($C590,'Four Factors - Road'!$B:$O,14,FALSE)/100</f>
        <v>0.249</v>
      </c>
      <c r="P590" s="17">
        <f>VLOOKUP($C590,'Advanced - Road'!B:T,18,FALSE)</f>
        <v>103.47</v>
      </c>
      <c r="Q590" s="17">
        <f>(P590+'Advanced - Road'!$S$33)/2</f>
        <v>101.16526345933562</v>
      </c>
      <c r="R590" s="31">
        <f t="shared" ref="R590" si="5621">AVERAGE(H590,L591)</f>
        <v>0.52600000000000002</v>
      </c>
      <c r="S590" s="31">
        <f t="shared" ref="S590" si="5622">AVERAGE(I590,M591)</f>
        <v>0.30200000000000005</v>
      </c>
      <c r="T590" s="31">
        <f t="shared" ref="T590" si="5623">AVERAGE(J590,N591)</f>
        <v>0.13650000000000001</v>
      </c>
      <c r="U590" s="31">
        <f t="shared" ref="U590" si="5624">AVERAGE(K590,O591)</f>
        <v>0.21949999999999997</v>
      </c>
      <c r="V590" s="17">
        <f>Q590*Q591/'Advanced - Home'!$S$33</f>
        <v>101.26052711224236</v>
      </c>
      <c r="W590" s="17">
        <f t="shared" ref="W590" si="5625">AVERAGE(V590:V591)</f>
        <v>101.25709525756234</v>
      </c>
      <c r="X590" s="17">
        <f t="shared" si="5144"/>
        <v>0</v>
      </c>
      <c r="Y590" s="19">
        <f>ROUND(Regression!$B$17+Regression!$B$18*Games!R590+Regression!$B$19*Games!T590+Regression!$B$20*Games!U590+Regression!$B$21*Games!S590+Regression!$B$22*Games!W590,0)</f>
        <v>113</v>
      </c>
      <c r="Z590" s="19">
        <f t="shared" ref="Z590" si="5626">Y591-Y590</f>
        <v>-4</v>
      </c>
      <c r="AA590" s="19">
        <f t="shared" ref="AA590" si="5627">Y590+Y591</f>
        <v>222</v>
      </c>
      <c r="AB590" s="4">
        <f t="shared" ref="AB590" si="5628">D590-Z590</f>
        <v>4</v>
      </c>
      <c r="AC590" s="4">
        <f t="shared" ref="AC590" si="5629">AA590-E590</f>
        <v>222</v>
      </c>
      <c r="AD590" s="4">
        <f t="shared" si="5149"/>
        <v>113</v>
      </c>
    </row>
    <row r="591" spans="1:30" x14ac:dyDescent="0.3">
      <c r="A591" t="s">
        <v>134</v>
      </c>
      <c r="B591" s="8" t="s">
        <v>77</v>
      </c>
      <c r="C591" t="str">
        <f>VLOOKUP(B591,'Team Lookup'!A:B,2,FALSE)</f>
        <v>Portland Trail Blazers</v>
      </c>
      <c r="D591" s="9">
        <f t="shared" ref="D591" si="5630">D590*-1</f>
        <v>0</v>
      </c>
      <c r="E591" s="9">
        <f t="shared" ref="E591" si="5631">E590</f>
        <v>0</v>
      </c>
      <c r="F591" t="str">
        <f>B590</f>
        <v>GSW</v>
      </c>
      <c r="G591" t="str">
        <f t="shared" ref="G591" si="5632">C590</f>
        <v>Golden State Warriors</v>
      </c>
      <c r="H591" s="31">
        <f>VLOOKUP($C591,'Four Factors - Home'!$B:$O,7,FALSE)/100</f>
        <v>0.52500000000000002</v>
      </c>
      <c r="I591" s="31">
        <f>VLOOKUP($C591,'Four Factors - Home'!$B:$O,8,FALSE)</f>
        <v>0.26100000000000001</v>
      </c>
      <c r="J591" s="31">
        <f>VLOOKUP($C591,'Four Factors - Home'!$B:$O,9,FALSE)/100</f>
        <v>0.13500000000000001</v>
      </c>
      <c r="K591" s="31">
        <f>VLOOKUP($C591,'Four Factors - Home'!$B:$O,10,FALSE)/100</f>
        <v>0.23</v>
      </c>
      <c r="L591" s="31">
        <f>VLOOKUP($C591,'Four Factors - Home'!$B:$O,11,FALSE)/100</f>
        <v>0.503</v>
      </c>
      <c r="M591" s="31">
        <f>VLOOKUP($C591,'Four Factors - Home'!$B:$O,12,FALSE)</f>
        <v>0.32300000000000001</v>
      </c>
      <c r="N591" s="31">
        <f>VLOOKUP($C591,'Four Factors - Home'!$B:$O,13,FALSE)/100</f>
        <v>0.129</v>
      </c>
      <c r="O591" s="31">
        <f>VLOOKUP($C591,'Four Factors - Home'!$B:$O,14,FALSE)/100</f>
        <v>0.22899999999999998</v>
      </c>
      <c r="P591" s="17">
        <f>VLOOKUP($C591,'Advanced - Home'!B:T,18,FALSE)</f>
        <v>99.04</v>
      </c>
      <c r="Q591" s="17">
        <f>(P591+'Advanced - Home'!$S$33)/2</f>
        <v>98.946912943871709</v>
      </c>
      <c r="R591" s="31">
        <f t="shared" ref="R591" si="5633">AVERAGE(H591,L590)</f>
        <v>0.51100000000000001</v>
      </c>
      <c r="S591" s="31">
        <f t="shared" ref="S591" si="5634">AVERAGE(I591,M590)</f>
        <v>0.26750000000000002</v>
      </c>
      <c r="T591" s="31">
        <f t="shared" ref="T591" si="5635">AVERAGE(J591,N590)</f>
        <v>0.14450000000000002</v>
      </c>
      <c r="U591" s="31">
        <f t="shared" ref="U591" si="5636">AVERAGE(K591,O590)</f>
        <v>0.23949999999999999</v>
      </c>
      <c r="V591" s="17">
        <f>Q591*Q590/'Advanced - Road'!$S$33</f>
        <v>101.25366340288232</v>
      </c>
      <c r="W591" s="17">
        <f t="shared" ref="W591" si="5637">W590</f>
        <v>101.25709525756234</v>
      </c>
      <c r="X591" s="17">
        <f t="shared" si="5144"/>
        <v>0</v>
      </c>
      <c r="Y591" s="19">
        <f>ROUND(Regression!$B$17+Regression!$B$18*Games!R591+Regression!$B$19*Games!T591+Regression!$B$20*Games!U591+Regression!$B$21*Games!S591+Regression!$B$22*Games!W591,0)</f>
        <v>109</v>
      </c>
      <c r="Z591" s="19">
        <f t="shared" ref="Z591" si="5638">-Z590</f>
        <v>4</v>
      </c>
      <c r="AA591" s="19">
        <f t="shared" ref="AA591" si="5639">AA590</f>
        <v>222</v>
      </c>
      <c r="AB591" s="4"/>
      <c r="AC591" s="4"/>
      <c r="AD591" s="4">
        <f t="shared" si="5149"/>
        <v>109</v>
      </c>
    </row>
    <row r="592" spans="1:30" x14ac:dyDescent="0.3">
      <c r="A592" s="11" t="s">
        <v>133</v>
      </c>
      <c r="B592" s="10" t="s">
        <v>55</v>
      </c>
      <c r="C592" s="11" t="str">
        <f>VLOOKUP(B592,'Team Lookup'!A:B,2,FALSE)</f>
        <v>Golden State Warriors</v>
      </c>
      <c r="D592" s="12"/>
      <c r="E592" s="12"/>
      <c r="F592" s="13" t="str">
        <f>B593</f>
        <v>SAC</v>
      </c>
      <c r="G592" s="11" t="str">
        <f t="shared" ref="G592" si="5640">C593</f>
        <v>Sacramento Kings</v>
      </c>
      <c r="H592" s="32">
        <f>VLOOKUP($C592,'Four Factors - Road'!$B:$O,7,FALSE)/100</f>
        <v>0.54899999999999993</v>
      </c>
      <c r="I592" s="32">
        <f>VLOOKUP($C592,'Four Factors - Road'!$B:$O,8,FALSE)</f>
        <v>0.28100000000000003</v>
      </c>
      <c r="J592" s="32">
        <f>VLOOKUP($C592,'Four Factors - Road'!$B:$O,9,FALSE)/100</f>
        <v>0.14400000000000002</v>
      </c>
      <c r="K592" s="32">
        <f>VLOOKUP($C592,'Four Factors - Road'!$B:$O,10,FALSE)/100</f>
        <v>0.21</v>
      </c>
      <c r="L592" s="32">
        <f>VLOOKUP($C592,'Four Factors - Road'!$B:$O,11,FALSE)/100</f>
        <v>0.49700000000000005</v>
      </c>
      <c r="M592" s="32">
        <f>VLOOKUP($C592,'Four Factors - Road'!$B:$O,12,FALSE)</f>
        <v>0.27400000000000002</v>
      </c>
      <c r="N592" s="32">
        <f>VLOOKUP($C592,'Four Factors - Road'!$B:$O,13,FALSE)/100</f>
        <v>0.154</v>
      </c>
      <c r="O592" s="32">
        <f>VLOOKUP($C592,'Four Factors - Road'!$B:$O,14,FALSE)/100</f>
        <v>0.249</v>
      </c>
      <c r="P592" s="21">
        <f>VLOOKUP($C592,'Advanced - Road'!B:T,18,FALSE)</f>
        <v>103.47</v>
      </c>
      <c r="Q592" s="21">
        <f>(P592+'Advanced - Road'!$S$33)/2</f>
        <v>101.16526345933562</v>
      </c>
      <c r="R592" s="32">
        <f t="shared" ref="R592" si="5641">AVERAGE(H592,L593)</f>
        <v>0.53899999999999992</v>
      </c>
      <c r="S592" s="32">
        <f t="shared" ref="S592" si="5642">AVERAGE(I592,M593)</f>
        <v>0.29300000000000004</v>
      </c>
      <c r="T592" s="32">
        <f t="shared" ref="T592" si="5643">AVERAGE(J592,N593)</f>
        <v>0.14550000000000002</v>
      </c>
      <c r="U592" s="32">
        <f t="shared" ref="U592" si="5644">AVERAGE(K592,O593)</f>
        <v>0.216</v>
      </c>
      <c r="V592" s="21">
        <f>Q592*Q593/'Advanced - Home'!$S$33</f>
        <v>100.61579621379683</v>
      </c>
      <c r="W592" s="21">
        <f t="shared" ref="W592" si="5645">AVERAGE(V592:V593)</f>
        <v>100.61238620990916</v>
      </c>
      <c r="X592" s="21">
        <f t="shared" si="5144"/>
        <v>0</v>
      </c>
      <c r="Y592" s="23">
        <f>ROUND(Regression!$B$17+Regression!$B$18*Games!R592+Regression!$B$19*Games!T592+Regression!$B$20*Games!U592+Regression!$B$21*Games!S592+Regression!$B$22*Games!W592,0)</f>
        <v>112</v>
      </c>
      <c r="Z592" s="23">
        <f t="shared" ref="Z592" si="5646">Y593-Y592</f>
        <v>-4</v>
      </c>
      <c r="AA592" s="23">
        <f t="shared" ref="AA592" si="5647">Y592+Y593</f>
        <v>220</v>
      </c>
      <c r="AB592" s="22">
        <f t="shared" ref="AB592" si="5648">D592-Z592</f>
        <v>4</v>
      </c>
      <c r="AC592" s="22">
        <f t="shared" ref="AC592" si="5649">AA592-E592</f>
        <v>220</v>
      </c>
      <c r="AD592" s="22">
        <f t="shared" si="5149"/>
        <v>112</v>
      </c>
    </row>
    <row r="593" spans="1:30" x14ac:dyDescent="0.3">
      <c r="A593" s="11" t="s">
        <v>134</v>
      </c>
      <c r="B593" s="14" t="s">
        <v>78</v>
      </c>
      <c r="C593" s="11" t="str">
        <f>VLOOKUP(B593,'Team Lookup'!A:B,2,FALSE)</f>
        <v>Sacramento Kings</v>
      </c>
      <c r="D593" s="15">
        <f t="shared" ref="D593" si="5650">D592*-1</f>
        <v>0</v>
      </c>
      <c r="E593" s="15">
        <f t="shared" ref="E593" si="5651">E592</f>
        <v>0</v>
      </c>
      <c r="F593" s="11" t="str">
        <f>B592</f>
        <v>GSW</v>
      </c>
      <c r="G593" s="11" t="str">
        <f t="shared" ref="G593" si="5652">C592</f>
        <v>Golden State Warriors</v>
      </c>
      <c r="H593" s="32">
        <f>VLOOKUP($C593,'Four Factors - Home'!$B:$O,7,FALSE)/100</f>
        <v>0.52700000000000002</v>
      </c>
      <c r="I593" s="32">
        <f>VLOOKUP($C593,'Four Factors - Home'!$B:$O,8,FALSE)</f>
        <v>0.30199999999999999</v>
      </c>
      <c r="J593" s="32">
        <f>VLOOKUP($C593,'Four Factors - Home'!$B:$O,9,FALSE)/100</f>
        <v>0.157</v>
      </c>
      <c r="K593" s="32">
        <f>VLOOKUP($C593,'Four Factors - Home'!$B:$O,10,FALSE)/100</f>
        <v>0.21100000000000002</v>
      </c>
      <c r="L593" s="32">
        <f>VLOOKUP($C593,'Four Factors - Home'!$B:$O,11,FALSE)/100</f>
        <v>0.52900000000000003</v>
      </c>
      <c r="M593" s="32">
        <f>VLOOKUP($C593,'Four Factors - Home'!$B:$O,12,FALSE)</f>
        <v>0.30499999999999999</v>
      </c>
      <c r="N593" s="32">
        <f>VLOOKUP($C593,'Four Factors - Home'!$B:$O,13,FALSE)/100</f>
        <v>0.14699999999999999</v>
      </c>
      <c r="O593" s="32">
        <f>VLOOKUP($C593,'Four Factors - Home'!$B:$O,14,FALSE)/100</f>
        <v>0.222</v>
      </c>
      <c r="P593" s="21">
        <f>VLOOKUP($C593,'Advanced - Home'!B:T,18,FALSE)</f>
        <v>97.78</v>
      </c>
      <c r="Q593" s="21">
        <f>(P593+'Advanced - Home'!$S$33)/2</f>
        <v>98.316912943871699</v>
      </c>
      <c r="R593" s="32">
        <f t="shared" ref="R593" si="5653">AVERAGE(H593,L592)</f>
        <v>0.51200000000000001</v>
      </c>
      <c r="S593" s="32">
        <f t="shared" ref="S593" si="5654">AVERAGE(I593,M592)</f>
        <v>0.28800000000000003</v>
      </c>
      <c r="T593" s="32">
        <f t="shared" ref="T593" si="5655">AVERAGE(J593,N592)</f>
        <v>0.1555</v>
      </c>
      <c r="U593" s="32">
        <f t="shared" ref="U593" si="5656">AVERAGE(K593,O592)</f>
        <v>0.23</v>
      </c>
      <c r="V593" s="21">
        <f>Q593*Q592/'Advanced - Road'!$S$33</f>
        <v>100.6089762060215</v>
      </c>
      <c r="W593" s="21">
        <f t="shared" ref="W593" si="5657">W592</f>
        <v>100.61238620990916</v>
      </c>
      <c r="X593" s="21">
        <f t="shared" si="5144"/>
        <v>0</v>
      </c>
      <c r="Y593" s="23">
        <f>ROUND(Regression!$B$17+Regression!$B$18*Games!R593+Regression!$B$19*Games!T593+Regression!$B$20*Games!U593+Regression!$B$21*Games!S593+Regression!$B$22*Games!W593,0)</f>
        <v>108</v>
      </c>
      <c r="Z593" s="23">
        <f t="shared" ref="Z593" si="5658">-Z592</f>
        <v>4</v>
      </c>
      <c r="AA593" s="23">
        <f t="shared" ref="AA593" si="5659">AA592</f>
        <v>220</v>
      </c>
      <c r="AB593" s="22"/>
      <c r="AC593" s="22"/>
      <c r="AD593" s="22">
        <f t="shared" si="5149"/>
        <v>108</v>
      </c>
    </row>
    <row r="594" spans="1:30" x14ac:dyDescent="0.3">
      <c r="A594" t="s">
        <v>133</v>
      </c>
      <c r="B594" s="5" t="s">
        <v>55</v>
      </c>
      <c r="C594" t="str">
        <f>VLOOKUP(B594,'Team Lookup'!A:B,2,FALSE)</f>
        <v>Golden State Warriors</v>
      </c>
      <c r="D594" s="6"/>
      <c r="E594" s="6"/>
      <c r="F594" s="7" t="str">
        <f>B595</f>
        <v>SAS</v>
      </c>
      <c r="G594" t="str">
        <f t="shared" ref="G594" si="5660">C595</f>
        <v>San Antonio Spurs</v>
      </c>
      <c r="H594" s="31">
        <f>VLOOKUP($C594,'Four Factors - Road'!$B:$O,7,FALSE)/100</f>
        <v>0.54899999999999993</v>
      </c>
      <c r="I594" s="31">
        <f>VLOOKUP($C594,'Four Factors - Road'!$B:$O,8,FALSE)</f>
        <v>0.28100000000000003</v>
      </c>
      <c r="J594" s="31">
        <f>VLOOKUP($C594,'Four Factors - Road'!$B:$O,9,FALSE)/100</f>
        <v>0.14400000000000002</v>
      </c>
      <c r="K594" s="31">
        <f>VLOOKUP($C594,'Four Factors - Road'!$B:$O,10,FALSE)/100</f>
        <v>0.21</v>
      </c>
      <c r="L594" s="31">
        <f>VLOOKUP($C594,'Four Factors - Road'!$B:$O,11,FALSE)/100</f>
        <v>0.49700000000000005</v>
      </c>
      <c r="M594" s="31">
        <f>VLOOKUP($C594,'Four Factors - Road'!$B:$O,12,FALSE)</f>
        <v>0.27400000000000002</v>
      </c>
      <c r="N594" s="31">
        <f>VLOOKUP($C594,'Four Factors - Road'!$B:$O,13,FALSE)/100</f>
        <v>0.154</v>
      </c>
      <c r="O594" s="31">
        <f>VLOOKUP($C594,'Four Factors - Road'!$B:$O,14,FALSE)/100</f>
        <v>0.249</v>
      </c>
      <c r="P594" s="17">
        <f>VLOOKUP($C594,'Advanced - Road'!B:T,18,FALSE)</f>
        <v>103.47</v>
      </c>
      <c r="Q594" s="17">
        <f>(P594+'Advanced - Road'!$S$33)/2</f>
        <v>101.16526345933562</v>
      </c>
      <c r="R594" s="31">
        <f t="shared" ref="R594" si="5661">AVERAGE(H594,L595)</f>
        <v>0.51849999999999996</v>
      </c>
      <c r="S594" s="31">
        <f t="shared" ref="S594" si="5662">AVERAGE(I594,M595)</f>
        <v>0.26550000000000001</v>
      </c>
      <c r="T594" s="31">
        <f t="shared" ref="T594" si="5663">AVERAGE(J594,N595)</f>
        <v>0.14750000000000002</v>
      </c>
      <c r="U594" s="31">
        <f t="shared" ref="U594" si="5664">AVERAGE(K594,O595)</f>
        <v>0.20800000000000002</v>
      </c>
      <c r="V594" s="17">
        <f>Q594*Q595/'Advanced - Home'!$S$33</f>
        <v>100.46740576891652</v>
      </c>
      <c r="W594" s="17">
        <f t="shared" ref="W594" si="5665">AVERAGE(V594:V595)</f>
        <v>100.46400079417947</v>
      </c>
      <c r="X594" s="17">
        <f t="shared" si="5144"/>
        <v>0</v>
      </c>
      <c r="Y594" s="19">
        <f>ROUND(Regression!$B$17+Regression!$B$18*Games!R594+Regression!$B$19*Games!T594+Regression!$B$20*Games!U594+Regression!$B$21*Games!S594+Regression!$B$22*Games!W594,0)</f>
        <v>108</v>
      </c>
      <c r="Z594" s="19">
        <f t="shared" ref="Z594" si="5666">Y595-Y594</f>
        <v>1</v>
      </c>
      <c r="AA594" s="19">
        <f t="shared" ref="AA594" si="5667">Y594+Y595</f>
        <v>217</v>
      </c>
      <c r="AB594" s="4">
        <f t="shared" ref="AB594" si="5668">D594-Z594</f>
        <v>-1</v>
      </c>
      <c r="AC594" s="4">
        <f t="shared" ref="AC594" si="5669">AA594-E594</f>
        <v>217</v>
      </c>
      <c r="AD594" s="4">
        <f t="shared" si="5149"/>
        <v>108</v>
      </c>
    </row>
    <row r="595" spans="1:30" x14ac:dyDescent="0.3">
      <c r="A595" t="s">
        <v>134</v>
      </c>
      <c r="B595" s="8" t="s">
        <v>79</v>
      </c>
      <c r="C595" t="str">
        <f>VLOOKUP(B595,'Team Lookup'!A:B,2,FALSE)</f>
        <v>San Antonio Spurs</v>
      </c>
      <c r="D595" s="9">
        <f t="shared" ref="D595" si="5670">D594*-1</f>
        <v>0</v>
      </c>
      <c r="E595" s="9">
        <f t="shared" ref="E595" si="5671">E594</f>
        <v>0</v>
      </c>
      <c r="F595" t="str">
        <f>B594</f>
        <v>GSW</v>
      </c>
      <c r="G595" t="str">
        <f t="shared" ref="G595" si="5672">C594</f>
        <v>Golden State Warriors</v>
      </c>
      <c r="H595" s="31">
        <f>VLOOKUP($C595,'Four Factors - Home'!$B:$O,7,FALSE)/100</f>
        <v>0.53299999999999992</v>
      </c>
      <c r="I595" s="31">
        <f>VLOOKUP($C595,'Four Factors - Home'!$B:$O,8,FALSE)</f>
        <v>0.29299999999999998</v>
      </c>
      <c r="J595" s="31">
        <f>VLOOKUP($C595,'Four Factors - Home'!$B:$O,9,FALSE)/100</f>
        <v>0.13500000000000001</v>
      </c>
      <c r="K595" s="31">
        <f>VLOOKUP($C595,'Four Factors - Home'!$B:$O,10,FALSE)/100</f>
        <v>0.22500000000000001</v>
      </c>
      <c r="L595" s="31">
        <f>VLOOKUP($C595,'Four Factors - Home'!$B:$O,11,FALSE)/100</f>
        <v>0.48799999999999999</v>
      </c>
      <c r="M595" s="31">
        <f>VLOOKUP($C595,'Four Factors - Home'!$B:$O,12,FALSE)</f>
        <v>0.25</v>
      </c>
      <c r="N595" s="31">
        <f>VLOOKUP($C595,'Four Factors - Home'!$B:$O,13,FALSE)/100</f>
        <v>0.151</v>
      </c>
      <c r="O595" s="31">
        <f>VLOOKUP($C595,'Four Factors - Home'!$B:$O,14,FALSE)/100</f>
        <v>0.20600000000000002</v>
      </c>
      <c r="P595" s="17">
        <f>VLOOKUP($C595,'Advanced - Home'!B:T,18,FALSE)</f>
        <v>97.49</v>
      </c>
      <c r="Q595" s="17">
        <f>(P595+'Advanced - Home'!$S$33)/2</f>
        <v>98.171912943871703</v>
      </c>
      <c r="R595" s="31">
        <f t="shared" ref="R595" si="5673">AVERAGE(H595,L594)</f>
        <v>0.51500000000000001</v>
      </c>
      <c r="S595" s="31">
        <f t="shared" ref="S595" si="5674">AVERAGE(I595,M594)</f>
        <v>0.28349999999999997</v>
      </c>
      <c r="T595" s="31">
        <f t="shared" ref="T595" si="5675">AVERAGE(J595,N594)</f>
        <v>0.14450000000000002</v>
      </c>
      <c r="U595" s="31">
        <f t="shared" ref="U595" si="5676">AVERAGE(K595,O594)</f>
        <v>0.23699999999999999</v>
      </c>
      <c r="V595" s="17">
        <f>Q595*Q594/'Advanced - Road'!$S$33</f>
        <v>100.46059581944243</v>
      </c>
      <c r="W595" s="17">
        <f t="shared" ref="W595" si="5677">W594</f>
        <v>100.46400079417947</v>
      </c>
      <c r="X595" s="17">
        <f t="shared" si="5144"/>
        <v>0</v>
      </c>
      <c r="Y595" s="19">
        <f>ROUND(Regression!$B$17+Regression!$B$18*Games!R595+Regression!$B$19*Games!T595+Regression!$B$20*Games!U595+Regression!$B$21*Games!S595+Regression!$B$22*Games!W595,0)</f>
        <v>109</v>
      </c>
      <c r="Z595" s="19">
        <f t="shared" ref="Z595" si="5678">-Z594</f>
        <v>-1</v>
      </c>
      <c r="AA595" s="19">
        <f t="shared" ref="AA595" si="5679">AA594</f>
        <v>217</v>
      </c>
      <c r="AB595" s="4"/>
      <c r="AC595" s="4"/>
      <c r="AD595" s="4">
        <f t="shared" si="5149"/>
        <v>109</v>
      </c>
    </row>
    <row r="596" spans="1:30" x14ac:dyDescent="0.3">
      <c r="A596" s="11" t="s">
        <v>133</v>
      </c>
      <c r="B596" s="10" t="s">
        <v>55</v>
      </c>
      <c r="C596" s="11" t="str">
        <f>VLOOKUP(B596,'Team Lookup'!A:B,2,FALSE)</f>
        <v>Golden State Warriors</v>
      </c>
      <c r="D596" s="12"/>
      <c r="E596" s="12"/>
      <c r="F596" s="13" t="str">
        <f>B597</f>
        <v>TOR</v>
      </c>
      <c r="G596" s="11" t="str">
        <f t="shared" ref="G596" si="5680">C597</f>
        <v>Toronto Raptors</v>
      </c>
      <c r="H596" s="32">
        <f>VLOOKUP($C596,'Four Factors - Road'!$B:$O,7,FALSE)/100</f>
        <v>0.54899999999999993</v>
      </c>
      <c r="I596" s="32">
        <f>VLOOKUP($C596,'Four Factors - Road'!$B:$O,8,FALSE)</f>
        <v>0.28100000000000003</v>
      </c>
      <c r="J596" s="32">
        <f>VLOOKUP($C596,'Four Factors - Road'!$B:$O,9,FALSE)/100</f>
        <v>0.14400000000000002</v>
      </c>
      <c r="K596" s="32">
        <f>VLOOKUP($C596,'Four Factors - Road'!$B:$O,10,FALSE)/100</f>
        <v>0.21</v>
      </c>
      <c r="L596" s="32">
        <f>VLOOKUP($C596,'Four Factors - Road'!$B:$O,11,FALSE)/100</f>
        <v>0.49700000000000005</v>
      </c>
      <c r="M596" s="32">
        <f>VLOOKUP($C596,'Four Factors - Road'!$B:$O,12,FALSE)</f>
        <v>0.27400000000000002</v>
      </c>
      <c r="N596" s="32">
        <f>VLOOKUP($C596,'Four Factors - Road'!$B:$O,13,FALSE)/100</f>
        <v>0.154</v>
      </c>
      <c r="O596" s="32">
        <f>VLOOKUP($C596,'Four Factors - Road'!$B:$O,14,FALSE)/100</f>
        <v>0.249</v>
      </c>
      <c r="P596" s="21">
        <f>VLOOKUP($C596,'Advanced - Road'!B:T,18,FALSE)</f>
        <v>103.47</v>
      </c>
      <c r="Q596" s="21">
        <f>(P596+'Advanced - Road'!$S$33)/2</f>
        <v>101.16526345933562</v>
      </c>
      <c r="R596" s="32">
        <f t="shared" ref="R596" si="5681">AVERAGE(H596,L597)</f>
        <v>0.52649999999999997</v>
      </c>
      <c r="S596" s="32">
        <f t="shared" ref="S596" si="5682">AVERAGE(I596,M597)</f>
        <v>0.27500000000000002</v>
      </c>
      <c r="T596" s="32">
        <f t="shared" ref="T596" si="5683">AVERAGE(J596,N597)</f>
        <v>0.14450000000000002</v>
      </c>
      <c r="U596" s="32">
        <f t="shared" ref="U596" si="5684">AVERAGE(K596,O597)</f>
        <v>0.22899999999999998</v>
      </c>
      <c r="V596" s="21">
        <f>Q596*Q597/'Advanced - Home'!$S$33</f>
        <v>100.49299032837864</v>
      </c>
      <c r="W596" s="21">
        <f t="shared" ref="W596" si="5685">AVERAGE(V596:V597)</f>
        <v>100.48958448654666</v>
      </c>
      <c r="X596" s="21">
        <f t="shared" si="5144"/>
        <v>0</v>
      </c>
      <c r="Y596" s="23">
        <f>ROUND(Regression!$B$17+Regression!$B$18*Games!R596+Regression!$B$19*Games!T596+Regression!$B$20*Games!U596+Regression!$B$21*Games!S596+Regression!$B$22*Games!W596,0)</f>
        <v>111</v>
      </c>
      <c r="Z596" s="23">
        <f t="shared" ref="Z596" si="5686">Y597-Y596</f>
        <v>0</v>
      </c>
      <c r="AA596" s="23">
        <f t="shared" ref="AA596" si="5687">Y596+Y597</f>
        <v>222</v>
      </c>
      <c r="AB596" s="22">
        <f t="shared" ref="AB596" si="5688">D596-Z596</f>
        <v>0</v>
      </c>
      <c r="AC596" s="22">
        <f t="shared" ref="AC596" si="5689">AA596-E596</f>
        <v>222</v>
      </c>
      <c r="AD596" s="22">
        <f t="shared" si="5149"/>
        <v>111</v>
      </c>
    </row>
    <row r="597" spans="1:30" x14ac:dyDescent="0.3">
      <c r="A597" s="11" t="s">
        <v>134</v>
      </c>
      <c r="B597" s="14" t="s">
        <v>80</v>
      </c>
      <c r="C597" s="11" t="str">
        <f>VLOOKUP(B597,'Team Lookup'!A:B,2,FALSE)</f>
        <v>Toronto Raptors</v>
      </c>
      <c r="D597" s="15">
        <f t="shared" ref="D597" si="5690">D596*-1</f>
        <v>0</v>
      </c>
      <c r="E597" s="15">
        <f t="shared" ref="E597" si="5691">E596</f>
        <v>0</v>
      </c>
      <c r="F597" s="11" t="str">
        <f>B596</f>
        <v>GSW</v>
      </c>
      <c r="G597" s="11" t="str">
        <f t="shared" ref="G597" si="5692">C596</f>
        <v>Golden State Warriors</v>
      </c>
      <c r="H597" s="32">
        <f>VLOOKUP($C597,'Four Factors - Home'!$B:$O,7,FALSE)/100</f>
        <v>0.52900000000000003</v>
      </c>
      <c r="I597" s="32">
        <f>VLOOKUP($C597,'Four Factors - Home'!$B:$O,8,FALSE)</f>
        <v>0.315</v>
      </c>
      <c r="J597" s="32">
        <f>VLOOKUP($C597,'Four Factors - Home'!$B:$O,9,FALSE)/100</f>
        <v>0.128</v>
      </c>
      <c r="K597" s="32">
        <f>VLOOKUP($C597,'Four Factors - Home'!$B:$O,10,FALSE)/100</f>
        <v>0.27100000000000002</v>
      </c>
      <c r="L597" s="32">
        <f>VLOOKUP($C597,'Four Factors - Home'!$B:$O,11,FALSE)/100</f>
        <v>0.504</v>
      </c>
      <c r="M597" s="32">
        <f>VLOOKUP($C597,'Four Factors - Home'!$B:$O,12,FALSE)</f>
        <v>0.26900000000000002</v>
      </c>
      <c r="N597" s="32">
        <f>VLOOKUP($C597,'Four Factors - Home'!$B:$O,13,FALSE)/100</f>
        <v>0.14499999999999999</v>
      </c>
      <c r="O597" s="32">
        <f>VLOOKUP($C597,'Four Factors - Home'!$B:$O,14,FALSE)/100</f>
        <v>0.248</v>
      </c>
      <c r="P597" s="21">
        <f>VLOOKUP($C597,'Advanced - Home'!B:T,18,FALSE)</f>
        <v>97.54</v>
      </c>
      <c r="Q597" s="21">
        <f>(P597+'Advanced - Home'!$S$33)/2</f>
        <v>98.196912943871709</v>
      </c>
      <c r="R597" s="32">
        <f t="shared" ref="R597" si="5693">AVERAGE(H597,L596)</f>
        <v>0.51300000000000001</v>
      </c>
      <c r="S597" s="32">
        <f t="shared" ref="S597" si="5694">AVERAGE(I597,M596)</f>
        <v>0.29449999999999998</v>
      </c>
      <c r="T597" s="32">
        <f t="shared" ref="T597" si="5695">AVERAGE(J597,N596)</f>
        <v>0.14100000000000001</v>
      </c>
      <c r="U597" s="32">
        <f t="shared" ref="U597" si="5696">AVERAGE(K597,O596)</f>
        <v>0.26</v>
      </c>
      <c r="V597" s="21">
        <f>Q597*Q596/'Advanced - Road'!$S$33</f>
        <v>100.48617864471468</v>
      </c>
      <c r="W597" s="21">
        <f t="shared" ref="W597" si="5697">W596</f>
        <v>100.48958448654666</v>
      </c>
      <c r="X597" s="21">
        <f t="shared" si="5144"/>
        <v>0</v>
      </c>
      <c r="Y597" s="23">
        <f>ROUND(Regression!$B$17+Regression!$B$18*Games!R597+Regression!$B$19*Games!T597+Regression!$B$20*Games!U597+Regression!$B$21*Games!S597+Regression!$B$22*Games!W597,0)</f>
        <v>111</v>
      </c>
      <c r="Z597" s="23">
        <f t="shared" ref="Z597" si="5698">-Z596</f>
        <v>0</v>
      </c>
      <c r="AA597" s="23">
        <f t="shared" ref="AA597" si="5699">AA596</f>
        <v>222</v>
      </c>
      <c r="AB597" s="22"/>
      <c r="AC597" s="22"/>
      <c r="AD597" s="22">
        <f t="shared" si="5149"/>
        <v>111</v>
      </c>
    </row>
    <row r="598" spans="1:30" x14ac:dyDescent="0.3">
      <c r="A598" t="s">
        <v>133</v>
      </c>
      <c r="B598" s="8" t="s">
        <v>55</v>
      </c>
      <c r="C598" t="str">
        <f>VLOOKUP(B598,'Team Lookup'!A:B,2,FALSE)</f>
        <v>Golden State Warriors</v>
      </c>
      <c r="D598" s="6"/>
      <c r="E598" s="6"/>
      <c r="F598" s="7" t="str">
        <f>B599</f>
        <v>UTA</v>
      </c>
      <c r="G598" t="str">
        <f t="shared" ref="G598" si="5700">C599</f>
        <v>Utah Jazz</v>
      </c>
      <c r="H598" s="31">
        <f>VLOOKUP($C598,'Four Factors - Road'!$B:$O,7,FALSE)/100</f>
        <v>0.54899999999999993</v>
      </c>
      <c r="I598" s="31">
        <f>VLOOKUP($C598,'Four Factors - Road'!$B:$O,8,FALSE)</f>
        <v>0.28100000000000003</v>
      </c>
      <c r="J598" s="31">
        <f>VLOOKUP($C598,'Four Factors - Road'!$B:$O,9,FALSE)/100</f>
        <v>0.14400000000000002</v>
      </c>
      <c r="K598" s="31">
        <f>VLOOKUP($C598,'Four Factors - Road'!$B:$O,10,FALSE)/100</f>
        <v>0.21</v>
      </c>
      <c r="L598" s="31">
        <f>VLOOKUP($C598,'Four Factors - Road'!$B:$O,11,FALSE)/100</f>
        <v>0.49700000000000005</v>
      </c>
      <c r="M598" s="31">
        <f>VLOOKUP($C598,'Four Factors - Road'!$B:$O,12,FALSE)</f>
        <v>0.27400000000000002</v>
      </c>
      <c r="N598" s="31">
        <f>VLOOKUP($C598,'Four Factors - Road'!$B:$O,13,FALSE)/100</f>
        <v>0.154</v>
      </c>
      <c r="O598" s="31">
        <f>VLOOKUP($C598,'Four Factors - Road'!$B:$O,14,FALSE)/100</f>
        <v>0.249</v>
      </c>
      <c r="P598" s="17">
        <f>VLOOKUP($C598,'Advanced - Road'!B:T,18,FALSE)</f>
        <v>103.47</v>
      </c>
      <c r="Q598" s="17">
        <f>(P598+'Advanced - Road'!$S$33)/2</f>
        <v>101.16526345933562</v>
      </c>
      <c r="R598" s="31">
        <f t="shared" ref="R598" si="5701">AVERAGE(H598,L599)</f>
        <v>0.51749999999999996</v>
      </c>
      <c r="S598" s="31">
        <f t="shared" ref="S598" si="5702">AVERAGE(I598,M599)</f>
        <v>0.25650000000000001</v>
      </c>
      <c r="T598" s="31">
        <f t="shared" ref="T598" si="5703">AVERAGE(J598,N599)</f>
        <v>0.13950000000000001</v>
      </c>
      <c r="U598" s="31">
        <f t="shared" ref="U598" si="5704">AVERAGE(K598,O599)</f>
        <v>0.20800000000000002</v>
      </c>
      <c r="V598" s="17">
        <f>Q598*Q599/'Advanced - Home'!$S$33</f>
        <v>98.482043954655722</v>
      </c>
      <c r="W598" s="17">
        <f t="shared" ref="W598" si="5705">AVERAGE(V598:V599)</f>
        <v>98.478706266485602</v>
      </c>
      <c r="X598" s="17">
        <f t="shared" si="5144"/>
        <v>0</v>
      </c>
      <c r="Y598" s="19">
        <f>ROUND(Regression!$B$17+Regression!$B$18*Games!R598+Regression!$B$19*Games!T598+Regression!$B$20*Games!U598+Regression!$B$21*Games!S598+Regression!$B$22*Games!W598,0)</f>
        <v>106</v>
      </c>
      <c r="Z598" s="19">
        <f t="shared" ref="Z598" si="5706">Y599-Y598</f>
        <v>1</v>
      </c>
      <c r="AA598" s="19">
        <f t="shared" ref="AA598" si="5707">Y598+Y599</f>
        <v>213</v>
      </c>
      <c r="AB598" s="4">
        <f t="shared" ref="AB598" si="5708">D598-Z598</f>
        <v>-1</v>
      </c>
      <c r="AC598" s="4">
        <f t="shared" ref="AC598" si="5709">AA598-E598</f>
        <v>213</v>
      </c>
      <c r="AD598" s="4">
        <f t="shared" si="5149"/>
        <v>106</v>
      </c>
    </row>
    <row r="599" spans="1:30" x14ac:dyDescent="0.3">
      <c r="A599" t="s">
        <v>134</v>
      </c>
      <c r="B599" s="8" t="s">
        <v>81</v>
      </c>
      <c r="C599" t="str">
        <f>VLOOKUP(B599,'Team Lookup'!A:B,2,FALSE)</f>
        <v>Utah Jazz</v>
      </c>
      <c r="D599" s="9">
        <f t="shared" ref="D599" si="5710">D598*-1</f>
        <v>0</v>
      </c>
      <c r="E599" s="9">
        <f t="shared" ref="E599" si="5711">E598</f>
        <v>0</v>
      </c>
      <c r="F599" t="str">
        <f>B598</f>
        <v>GSW</v>
      </c>
      <c r="G599" t="str">
        <f t="shared" ref="G599" si="5712">C598</f>
        <v>Golden State Warriors</v>
      </c>
      <c r="H599" s="31">
        <f>VLOOKUP($C599,'Four Factors - Home'!$B:$O,7,FALSE)/100</f>
        <v>0.52800000000000002</v>
      </c>
      <c r="I599" s="31">
        <f>VLOOKUP($C599,'Four Factors - Home'!$B:$O,8,FALSE)</f>
        <v>0.314</v>
      </c>
      <c r="J599" s="31">
        <f>VLOOKUP($C599,'Four Factors - Home'!$B:$O,9,FALSE)/100</f>
        <v>0.14499999999999999</v>
      </c>
      <c r="K599" s="31">
        <f>VLOOKUP($C599,'Four Factors - Home'!$B:$O,10,FALSE)/100</f>
        <v>0.214</v>
      </c>
      <c r="L599" s="31">
        <f>VLOOKUP($C599,'Four Factors - Home'!$B:$O,11,FALSE)/100</f>
        <v>0.48599999999999999</v>
      </c>
      <c r="M599" s="31">
        <f>VLOOKUP($C599,'Four Factors - Home'!$B:$O,12,FALSE)</f>
        <v>0.23200000000000001</v>
      </c>
      <c r="N599" s="31">
        <f>VLOOKUP($C599,'Four Factors - Home'!$B:$O,13,FALSE)/100</f>
        <v>0.13500000000000001</v>
      </c>
      <c r="O599" s="31">
        <f>VLOOKUP($C599,'Four Factors - Home'!$B:$O,14,FALSE)/100</f>
        <v>0.20600000000000002</v>
      </c>
      <c r="P599" s="17">
        <f>VLOOKUP($C599,'Advanced - Home'!B:T,18,FALSE)</f>
        <v>93.61</v>
      </c>
      <c r="Q599" s="17">
        <f>(P599+'Advanced - Home'!$S$33)/2</f>
        <v>96.231912943871706</v>
      </c>
      <c r="R599" s="31">
        <f t="shared" ref="R599" si="5713">AVERAGE(H599,L598)</f>
        <v>0.51250000000000007</v>
      </c>
      <c r="S599" s="31">
        <f t="shared" ref="S599" si="5714">AVERAGE(I599,M598)</f>
        <v>0.29400000000000004</v>
      </c>
      <c r="T599" s="31">
        <f t="shared" ref="T599" si="5715">AVERAGE(J599,N598)</f>
        <v>0.14949999999999999</v>
      </c>
      <c r="U599" s="31">
        <f t="shared" ref="U599" si="5716">AVERAGE(K599,O598)</f>
        <v>0.23149999999999998</v>
      </c>
      <c r="V599" s="17">
        <f>Q599*Q598/'Advanced - Road'!$S$33</f>
        <v>98.475368578315482</v>
      </c>
      <c r="W599" s="17">
        <f t="shared" ref="W599" si="5717">W598</f>
        <v>98.478706266485602</v>
      </c>
      <c r="X599" s="17">
        <f t="shared" si="5144"/>
        <v>0</v>
      </c>
      <c r="Y599" s="19">
        <f>ROUND(Regression!$B$17+Regression!$B$18*Games!R599+Regression!$B$19*Games!T599+Regression!$B$20*Games!U599+Regression!$B$21*Games!S599+Regression!$B$22*Games!W599,0)</f>
        <v>107</v>
      </c>
      <c r="Z599" s="19">
        <f t="shared" ref="Z599" si="5718">-Z598</f>
        <v>-1</v>
      </c>
      <c r="AA599" s="19">
        <f t="shared" ref="AA599" si="5719">AA598</f>
        <v>213</v>
      </c>
      <c r="AB599" s="4"/>
      <c r="AC599" s="4"/>
      <c r="AD599" s="4">
        <f t="shared" si="5149"/>
        <v>107</v>
      </c>
    </row>
    <row r="600" spans="1:30" x14ac:dyDescent="0.3">
      <c r="A600" s="11" t="s">
        <v>133</v>
      </c>
      <c r="B600" s="14" t="s">
        <v>55</v>
      </c>
      <c r="C600" s="11" t="str">
        <f>VLOOKUP(B600,'Team Lookup'!A:B,2,FALSE)</f>
        <v>Golden State Warriors</v>
      </c>
      <c r="D600" s="12"/>
      <c r="E600" s="12"/>
      <c r="F600" s="13" t="str">
        <f>B601</f>
        <v>WAS</v>
      </c>
      <c r="G600" s="11" t="str">
        <f t="shared" ref="G600" si="5720">C601</f>
        <v>Washington Wizards</v>
      </c>
      <c r="H600" s="32">
        <f>VLOOKUP($C600,'Four Factors - Road'!$B:$O,7,FALSE)/100</f>
        <v>0.54899999999999993</v>
      </c>
      <c r="I600" s="32">
        <f>VLOOKUP($C600,'Four Factors - Road'!$B:$O,8,FALSE)</f>
        <v>0.28100000000000003</v>
      </c>
      <c r="J600" s="32">
        <f>VLOOKUP($C600,'Four Factors - Road'!$B:$O,9,FALSE)/100</f>
        <v>0.14400000000000002</v>
      </c>
      <c r="K600" s="32">
        <f>VLOOKUP($C600,'Four Factors - Road'!$B:$O,10,FALSE)/100</f>
        <v>0.21</v>
      </c>
      <c r="L600" s="32">
        <f>VLOOKUP($C600,'Four Factors - Road'!$B:$O,11,FALSE)/100</f>
        <v>0.49700000000000005</v>
      </c>
      <c r="M600" s="32">
        <f>VLOOKUP($C600,'Four Factors - Road'!$B:$O,12,FALSE)</f>
        <v>0.27400000000000002</v>
      </c>
      <c r="N600" s="32">
        <f>VLOOKUP($C600,'Four Factors - Road'!$B:$O,13,FALSE)/100</f>
        <v>0.154</v>
      </c>
      <c r="O600" s="32">
        <f>VLOOKUP($C600,'Four Factors - Road'!$B:$O,14,FALSE)/100</f>
        <v>0.249</v>
      </c>
      <c r="P600" s="21">
        <f>VLOOKUP($C600,'Advanced - Road'!B:T,18,FALSE)</f>
        <v>103.47</v>
      </c>
      <c r="Q600" s="21">
        <f>(P600+'Advanced - Road'!$S$33)/2</f>
        <v>101.16526345933562</v>
      </c>
      <c r="R600" s="32">
        <f t="shared" ref="R600" si="5721">AVERAGE(H600,L601)</f>
        <v>0.53</v>
      </c>
      <c r="S600" s="32">
        <f t="shared" ref="S600" si="5722">AVERAGE(I600,M601)</f>
        <v>0.28449999999999998</v>
      </c>
      <c r="T600" s="32">
        <f t="shared" ref="T600" si="5723">AVERAGE(J600,N601)</f>
        <v>0.15150000000000002</v>
      </c>
      <c r="U600" s="32">
        <f t="shared" ref="U600" si="5724">AVERAGE(K600,O601)</f>
        <v>0.23049999999999998</v>
      </c>
      <c r="V600" s="21">
        <f>Q600*Q601/'Advanced - Home'!$S$33</f>
        <v>101.31681314305902</v>
      </c>
      <c r="W600" s="21">
        <f t="shared" ref="W600" si="5725">AVERAGE(V600:V601)</f>
        <v>101.31337938077016</v>
      </c>
      <c r="X600" s="21">
        <f t="shared" si="5144"/>
        <v>0</v>
      </c>
      <c r="Y600" s="23">
        <f>ROUND(Regression!$B$17+Regression!$B$18*Games!R600+Regression!$B$19*Games!T600+Regression!$B$20*Games!U600+Regression!$B$21*Games!S600+Regression!$B$22*Games!W600,0)</f>
        <v>111</v>
      </c>
      <c r="Z600" s="23">
        <f t="shared" ref="Z600" si="5726">Y601-Y600</f>
        <v>0</v>
      </c>
      <c r="AA600" s="23">
        <f t="shared" ref="AA600" si="5727">Y600+Y601</f>
        <v>222</v>
      </c>
      <c r="AB600" s="22">
        <f t="shared" ref="AB600" si="5728">D600-Z600</f>
        <v>0</v>
      </c>
      <c r="AC600" s="22">
        <f t="shared" ref="AC600" si="5729">AA600-E600</f>
        <v>222</v>
      </c>
      <c r="AD600" s="22">
        <f t="shared" si="5149"/>
        <v>111</v>
      </c>
    </row>
    <row r="601" spans="1:30" x14ac:dyDescent="0.3">
      <c r="A601" s="11" t="s">
        <v>134</v>
      </c>
      <c r="B601" s="14" t="s">
        <v>82</v>
      </c>
      <c r="C601" s="11" t="str">
        <f>VLOOKUP(B601,'Team Lookup'!A:B,2,FALSE)</f>
        <v>Washington Wizards</v>
      </c>
      <c r="D601" s="15">
        <f t="shared" ref="D601" si="5730">D600*-1</f>
        <v>0</v>
      </c>
      <c r="E601" s="15">
        <f t="shared" ref="E601" si="5731">E600</f>
        <v>0</v>
      </c>
      <c r="F601" s="11" t="str">
        <f>B600</f>
        <v>GSW</v>
      </c>
      <c r="G601" s="11" t="str">
        <f t="shared" ref="G601" si="5732">C600</f>
        <v>Golden State Warriors</v>
      </c>
      <c r="H601" s="32">
        <f>VLOOKUP($C601,'Four Factors - Home'!$B:$O,7,FALSE)/100</f>
        <v>0.54700000000000004</v>
      </c>
      <c r="I601" s="32">
        <f>VLOOKUP($C601,'Four Factors - Home'!$B:$O,8,FALSE)</f>
        <v>0.26400000000000001</v>
      </c>
      <c r="J601" s="32">
        <f>VLOOKUP($C601,'Four Factors - Home'!$B:$O,9,FALSE)/100</f>
        <v>0.14899999999999999</v>
      </c>
      <c r="K601" s="32">
        <f>VLOOKUP($C601,'Four Factors - Home'!$B:$O,10,FALSE)/100</f>
        <v>0.252</v>
      </c>
      <c r="L601" s="32">
        <f>VLOOKUP($C601,'Four Factors - Home'!$B:$O,11,FALSE)/100</f>
        <v>0.51100000000000001</v>
      </c>
      <c r="M601" s="32">
        <f>VLOOKUP($C601,'Four Factors - Home'!$B:$O,12,FALSE)</f>
        <v>0.28799999999999998</v>
      </c>
      <c r="N601" s="32">
        <f>VLOOKUP($C601,'Four Factors - Home'!$B:$O,13,FALSE)/100</f>
        <v>0.159</v>
      </c>
      <c r="O601" s="32">
        <f>VLOOKUP($C601,'Four Factors - Home'!$B:$O,14,FALSE)/100</f>
        <v>0.251</v>
      </c>
      <c r="P601" s="21">
        <f>VLOOKUP($C601,'Advanced - Home'!B:T,18,FALSE)</f>
        <v>99.15</v>
      </c>
      <c r="Q601" s="21">
        <f>(P601+'Advanced - Home'!$S$33)/2</f>
        <v>99.001912943871702</v>
      </c>
      <c r="R601" s="32">
        <f t="shared" ref="R601" si="5733">AVERAGE(H601,L600)</f>
        <v>0.52200000000000002</v>
      </c>
      <c r="S601" s="32">
        <f t="shared" ref="S601" si="5734">AVERAGE(I601,M600)</f>
        <v>0.26900000000000002</v>
      </c>
      <c r="T601" s="32">
        <f t="shared" ref="T601" si="5735">AVERAGE(J601,N600)</f>
        <v>0.1515</v>
      </c>
      <c r="U601" s="32">
        <f t="shared" ref="U601" si="5736">AVERAGE(K601,O600)</f>
        <v>0.2505</v>
      </c>
      <c r="V601" s="21">
        <f>Q601*Q600/'Advanced - Road'!$S$33</f>
        <v>101.30994561848128</v>
      </c>
      <c r="W601" s="21">
        <f t="shared" ref="W601" si="5737">W600</f>
        <v>101.31337938077016</v>
      </c>
      <c r="X601" s="21">
        <f t="shared" si="5144"/>
        <v>0</v>
      </c>
      <c r="Y601" s="23">
        <f>ROUND(Regression!$B$17+Regression!$B$18*Games!R601+Regression!$B$19*Games!T601+Regression!$B$20*Games!U601+Regression!$B$21*Games!S601+Regression!$B$22*Games!W601,0)</f>
        <v>111</v>
      </c>
      <c r="Z601" s="23">
        <f t="shared" ref="Z601" si="5738">-Z600</f>
        <v>0</v>
      </c>
      <c r="AA601" s="23">
        <f t="shared" ref="AA601" si="5739">AA600</f>
        <v>222</v>
      </c>
      <c r="AB601" s="22"/>
      <c r="AC601" s="22"/>
      <c r="AD601" s="22">
        <f t="shared" si="5149"/>
        <v>111</v>
      </c>
    </row>
    <row r="602" spans="1:30" x14ac:dyDescent="0.3">
      <c r="A602" t="s">
        <v>133</v>
      </c>
      <c r="B602" s="8" t="s">
        <v>64</v>
      </c>
      <c r="C602" t="str">
        <f>VLOOKUP(B602,'Team Lookup'!A:B,2,FALSE)</f>
        <v>Houston Rockets</v>
      </c>
      <c r="D602" s="6"/>
      <c r="E602" s="6"/>
      <c r="F602" s="7" t="str">
        <f>B603</f>
        <v>ATL</v>
      </c>
      <c r="G602" t="str">
        <f t="shared" ref="G602" si="5740">C603</f>
        <v>Atlanta Hawks</v>
      </c>
      <c r="H602" s="31">
        <f>VLOOKUP($C602,'Four Factors - Road'!$B:$O,7,FALSE)/100</f>
        <v>0.55200000000000005</v>
      </c>
      <c r="I602" s="31">
        <f>VLOOKUP($C602,'Four Factors - Road'!$B:$O,8,FALSE)</f>
        <v>0.28599999999999998</v>
      </c>
      <c r="J602" s="31">
        <f>VLOOKUP($C602,'Four Factors - Road'!$B:$O,9,FALSE)/100</f>
        <v>0.159</v>
      </c>
      <c r="K602" s="31">
        <f>VLOOKUP($C602,'Four Factors - Road'!$B:$O,10,FALSE)/100</f>
        <v>0.23800000000000002</v>
      </c>
      <c r="L602" s="31">
        <f>VLOOKUP($C602,'Four Factors - Road'!$B:$O,11,FALSE)/100</f>
        <v>0.52500000000000002</v>
      </c>
      <c r="M602" s="31">
        <f>VLOOKUP($C602,'Four Factors - Road'!$B:$O,12,FALSE)</f>
        <v>0.28100000000000003</v>
      </c>
      <c r="N602" s="31">
        <f>VLOOKUP($C602,'Four Factors - Road'!$B:$O,13,FALSE)/100</f>
        <v>0.152</v>
      </c>
      <c r="O602" s="31">
        <f>VLOOKUP($C602,'Four Factors - Road'!$B:$O,14,FALSE)/100</f>
        <v>0.24199999999999999</v>
      </c>
      <c r="P602" s="17">
        <f>VLOOKUP($C602,'Advanced - Road'!B:T,18,FALSE)</f>
        <v>101.58</v>
      </c>
      <c r="Q602" s="17">
        <f>(P602+'Advanced - Road'!$S$33)/2</f>
        <v>100.22026345933563</v>
      </c>
      <c r="R602" s="31">
        <f t="shared" ref="R602" si="5741">AVERAGE(H602,L603)</f>
        <v>0.53500000000000003</v>
      </c>
      <c r="S602" s="31">
        <f t="shared" ref="S602" si="5742">AVERAGE(I602,M603)</f>
        <v>0.252</v>
      </c>
      <c r="T602" s="31">
        <f t="shared" ref="T602" si="5743">AVERAGE(J602,N603)</f>
        <v>0.158</v>
      </c>
      <c r="U602" s="31">
        <f t="shared" ref="U602" si="5744">AVERAGE(K602,O603)</f>
        <v>0.24249999999999999</v>
      </c>
      <c r="V602" s="17">
        <f>Q602*Q603/'Advanced - Home'!$S$33</f>
        <v>100.22846230129758</v>
      </c>
      <c r="W602" s="17">
        <f t="shared" ref="W602" si="5745">AVERAGE(V602:V603)</f>
        <v>100.2250654246742</v>
      </c>
      <c r="X602" s="17">
        <f t="shared" si="5144"/>
        <v>0</v>
      </c>
      <c r="Y602" s="19">
        <f>ROUND(Regression!$B$17+Regression!$B$18*Games!R602+Regression!$B$19*Games!T602+Regression!$B$20*Games!U602+Regression!$B$21*Games!S602+Regression!$B$22*Games!W602,0)</f>
        <v>110</v>
      </c>
      <c r="Z602" s="19">
        <f t="shared" ref="Z602" si="5746">Y603-Y602</f>
        <v>-1</v>
      </c>
      <c r="AA602" s="19">
        <f t="shared" ref="AA602" si="5747">Y602+Y603</f>
        <v>219</v>
      </c>
      <c r="AB602" s="4">
        <f t="shared" ref="AB602" si="5748">D602-Z602</f>
        <v>1</v>
      </c>
      <c r="AC602" s="4">
        <f t="shared" ref="AC602" si="5749">AA602-E602</f>
        <v>219</v>
      </c>
      <c r="AD602" s="4">
        <f t="shared" si="5149"/>
        <v>110</v>
      </c>
    </row>
    <row r="603" spans="1:30" x14ac:dyDescent="0.3">
      <c r="A603" t="s">
        <v>134</v>
      </c>
      <c r="B603" s="8" t="s">
        <v>56</v>
      </c>
      <c r="C603" t="str">
        <f>VLOOKUP(B603,'Team Lookup'!A:B,2,FALSE)</f>
        <v>Atlanta Hawks</v>
      </c>
      <c r="D603" s="9">
        <f t="shared" ref="D603" si="5750">D602*-1</f>
        <v>0</v>
      </c>
      <c r="E603" s="9">
        <f t="shared" ref="E603" si="5751">E602</f>
        <v>0</v>
      </c>
      <c r="F603" t="str">
        <f>B602</f>
        <v>HOU</v>
      </c>
      <c r="G603" t="str">
        <f t="shared" ref="G603" si="5752">C602</f>
        <v>Houston Rockets</v>
      </c>
      <c r="H603" s="31">
        <f>VLOOKUP($C603,'Four Factors - Home'!$B:$O,7,FALSE)/100</f>
        <v>0.51100000000000001</v>
      </c>
      <c r="I603" s="31">
        <f>VLOOKUP($C603,'Four Factors - Home'!$B:$O,8,FALSE)</f>
        <v>0.28199999999999997</v>
      </c>
      <c r="J603" s="31">
        <f>VLOOKUP($C603,'Four Factors - Home'!$B:$O,9,FALSE)/100</f>
        <v>0.14800000000000002</v>
      </c>
      <c r="K603" s="31">
        <f>VLOOKUP($C603,'Four Factors - Home'!$B:$O,10,FALSE)/100</f>
        <v>0.249</v>
      </c>
      <c r="L603" s="31">
        <f>VLOOKUP($C603,'Four Factors - Home'!$B:$O,11,FALSE)/100</f>
        <v>0.51800000000000002</v>
      </c>
      <c r="M603" s="31">
        <f>VLOOKUP($C603,'Four Factors - Home'!$B:$O,12,FALSE)</f>
        <v>0.218</v>
      </c>
      <c r="N603" s="31">
        <f>VLOOKUP($C603,'Four Factors - Home'!$B:$O,13,FALSE)/100</f>
        <v>0.157</v>
      </c>
      <c r="O603" s="31">
        <f>VLOOKUP($C603,'Four Factors - Home'!$B:$O,14,FALSE)/100</f>
        <v>0.247</v>
      </c>
      <c r="P603" s="17">
        <f>VLOOKUP($C603,'Advanced - Home'!B:T,18,FALSE)</f>
        <v>98.87</v>
      </c>
      <c r="Q603" s="17">
        <f>(P603+'Advanced - Home'!$S$33)/2</f>
        <v>98.861912943871715</v>
      </c>
      <c r="R603" s="31">
        <f t="shared" ref="R603" si="5753">AVERAGE(H603,L602)</f>
        <v>0.51800000000000002</v>
      </c>
      <c r="S603" s="31">
        <f t="shared" ref="S603" si="5754">AVERAGE(I603,M602)</f>
        <v>0.28149999999999997</v>
      </c>
      <c r="T603" s="31">
        <f t="shared" ref="T603" si="5755">AVERAGE(J603,N602)</f>
        <v>0.15000000000000002</v>
      </c>
      <c r="U603" s="31">
        <f t="shared" ref="U603" si="5756">AVERAGE(K603,O602)</f>
        <v>0.2455</v>
      </c>
      <c r="V603" s="17">
        <f>Q603*Q602/'Advanced - Road'!$S$33</f>
        <v>100.22166854805081</v>
      </c>
      <c r="W603" s="17">
        <f t="shared" ref="W603" si="5757">W602</f>
        <v>100.2250654246742</v>
      </c>
      <c r="X603" s="17">
        <f t="shared" si="5144"/>
        <v>0</v>
      </c>
      <c r="Y603" s="19">
        <f>ROUND(Regression!$B$17+Regression!$B$18*Games!R603+Regression!$B$19*Games!T603+Regression!$B$20*Games!U603+Regression!$B$21*Games!S603+Regression!$B$22*Games!W603,0)</f>
        <v>109</v>
      </c>
      <c r="Z603" s="19">
        <f t="shared" ref="Z603" si="5758">-Z602</f>
        <v>1</v>
      </c>
      <c r="AA603" s="19">
        <f t="shared" ref="AA603" si="5759">AA602</f>
        <v>219</v>
      </c>
      <c r="AB603" s="4"/>
      <c r="AC603" s="4"/>
      <c r="AD603" s="4">
        <f t="shared" si="5149"/>
        <v>109</v>
      </c>
    </row>
    <row r="604" spans="1:30" x14ac:dyDescent="0.3">
      <c r="A604" s="11" t="s">
        <v>133</v>
      </c>
      <c r="B604" s="14" t="s">
        <v>64</v>
      </c>
      <c r="C604" s="11" t="str">
        <f>VLOOKUP(B604,'Team Lookup'!A:B,2,FALSE)</f>
        <v>Houston Rockets</v>
      </c>
      <c r="D604" s="12"/>
      <c r="E604" s="12"/>
      <c r="F604" s="13" t="str">
        <f>B605</f>
        <v>BRK</v>
      </c>
      <c r="G604" s="11" t="str">
        <f t="shared" ref="G604" si="5760">C605</f>
        <v>Brooklyn Nets</v>
      </c>
      <c r="H604" s="32">
        <f>VLOOKUP($C604,'Four Factors - Road'!$B:$O,7,FALSE)/100</f>
        <v>0.55200000000000005</v>
      </c>
      <c r="I604" s="32">
        <f>VLOOKUP($C604,'Four Factors - Road'!$B:$O,8,FALSE)</f>
        <v>0.28599999999999998</v>
      </c>
      <c r="J604" s="32">
        <f>VLOOKUP($C604,'Four Factors - Road'!$B:$O,9,FALSE)/100</f>
        <v>0.159</v>
      </c>
      <c r="K604" s="32">
        <f>VLOOKUP($C604,'Four Factors - Road'!$B:$O,10,FALSE)/100</f>
        <v>0.23800000000000002</v>
      </c>
      <c r="L604" s="32">
        <f>VLOOKUP($C604,'Four Factors - Road'!$B:$O,11,FALSE)/100</f>
        <v>0.52500000000000002</v>
      </c>
      <c r="M604" s="32">
        <f>VLOOKUP($C604,'Four Factors - Road'!$B:$O,12,FALSE)</f>
        <v>0.28100000000000003</v>
      </c>
      <c r="N604" s="32">
        <f>VLOOKUP($C604,'Four Factors - Road'!$B:$O,13,FALSE)/100</f>
        <v>0.152</v>
      </c>
      <c r="O604" s="32">
        <f>VLOOKUP($C604,'Four Factors - Road'!$B:$O,14,FALSE)/100</f>
        <v>0.24199999999999999</v>
      </c>
      <c r="P604" s="21">
        <f>VLOOKUP($C604,'Advanced - Road'!B:T,18,FALSE)</f>
        <v>101.58</v>
      </c>
      <c r="Q604" s="21">
        <f>(P604+'Advanced - Road'!$S$33)/2</f>
        <v>100.22026345933563</v>
      </c>
      <c r="R604" s="32">
        <f t="shared" ref="R604" si="5761">AVERAGE(H604,L605)</f>
        <v>0.53</v>
      </c>
      <c r="S604" s="32">
        <f t="shared" ref="S604" si="5762">AVERAGE(I604,M605)</f>
        <v>0.27700000000000002</v>
      </c>
      <c r="T604" s="32">
        <f t="shared" ref="T604" si="5763">AVERAGE(J604,N605)</f>
        <v>0.14400000000000002</v>
      </c>
      <c r="U604" s="32">
        <f t="shared" ref="U604" si="5764">AVERAGE(K604,O605)</f>
        <v>0.24299999999999999</v>
      </c>
      <c r="V604" s="21">
        <f>Q604*Q605/'Advanced - Home'!$S$33</f>
        <v>102.39804311293483</v>
      </c>
      <c r="W604" s="21">
        <f t="shared" ref="W604" si="5765">AVERAGE(V604:V605)</f>
        <v>102.39457270631635</v>
      </c>
      <c r="X604" s="21">
        <f t="shared" si="5144"/>
        <v>0</v>
      </c>
      <c r="Y604" s="23">
        <f>ROUND(Regression!$B$17+Regression!$B$18*Games!R604+Regression!$B$19*Games!T604+Regression!$B$20*Games!U604+Regression!$B$21*Games!S604+Regression!$B$22*Games!W604,0)</f>
        <v>114</v>
      </c>
      <c r="Z604" s="23">
        <f t="shared" ref="Z604" si="5766">Y605-Y604</f>
        <v>-6</v>
      </c>
      <c r="AA604" s="23">
        <f t="shared" ref="AA604" si="5767">Y604+Y605</f>
        <v>222</v>
      </c>
      <c r="AB604" s="22">
        <f t="shared" ref="AB604" si="5768">D604-Z604</f>
        <v>6</v>
      </c>
      <c r="AC604" s="22">
        <f t="shared" ref="AC604" si="5769">AA604-E604</f>
        <v>222</v>
      </c>
      <c r="AD604" s="22">
        <f t="shared" si="5149"/>
        <v>114</v>
      </c>
    </row>
    <row r="605" spans="1:30" x14ac:dyDescent="0.3">
      <c r="A605" s="11" t="s">
        <v>134</v>
      </c>
      <c r="B605" s="14" t="s">
        <v>57</v>
      </c>
      <c r="C605" s="11" t="str">
        <f>VLOOKUP(B605,'Team Lookup'!A:B,2,FALSE)</f>
        <v>Brooklyn Nets</v>
      </c>
      <c r="D605" s="15">
        <f t="shared" ref="D605" si="5770">D604*-1</f>
        <v>0</v>
      </c>
      <c r="E605" s="15">
        <f t="shared" ref="E605" si="5771">E604</f>
        <v>0</v>
      </c>
      <c r="F605" s="11" t="str">
        <f>B604</f>
        <v>HOU</v>
      </c>
      <c r="G605" s="11" t="str">
        <f t="shared" ref="G605" si="5772">C604</f>
        <v>Houston Rockets</v>
      </c>
      <c r="H605" s="32">
        <f>VLOOKUP($C605,'Four Factors - Home'!$B:$O,7,FALSE)/100</f>
        <v>0.49700000000000005</v>
      </c>
      <c r="I605" s="32">
        <f>VLOOKUP($C605,'Four Factors - Home'!$B:$O,8,FALSE)</f>
        <v>0.27</v>
      </c>
      <c r="J605" s="32">
        <f>VLOOKUP($C605,'Four Factors - Home'!$B:$O,9,FALSE)/100</f>
        <v>0.16699999999999998</v>
      </c>
      <c r="K605" s="32">
        <f>VLOOKUP($C605,'Four Factors - Home'!$B:$O,10,FALSE)/100</f>
        <v>0.20600000000000002</v>
      </c>
      <c r="L605" s="32">
        <f>VLOOKUP($C605,'Four Factors - Home'!$B:$O,11,FALSE)/100</f>
        <v>0.50800000000000001</v>
      </c>
      <c r="M605" s="32">
        <f>VLOOKUP($C605,'Four Factors - Home'!$B:$O,12,FALSE)</f>
        <v>0.26800000000000002</v>
      </c>
      <c r="N605" s="32">
        <f>VLOOKUP($C605,'Four Factors - Home'!$B:$O,13,FALSE)/100</f>
        <v>0.129</v>
      </c>
      <c r="O605" s="32">
        <f>VLOOKUP($C605,'Four Factors - Home'!$B:$O,14,FALSE)/100</f>
        <v>0.248</v>
      </c>
      <c r="P605" s="21">
        <f>VLOOKUP($C605,'Advanced - Home'!B:T,18,FALSE)</f>
        <v>103.15</v>
      </c>
      <c r="Q605" s="21">
        <f>(P605+'Advanced - Home'!$S$33)/2</f>
        <v>101.0019129438717</v>
      </c>
      <c r="R605" s="32">
        <f t="shared" ref="R605" si="5773">AVERAGE(H605,L604)</f>
        <v>0.51100000000000001</v>
      </c>
      <c r="S605" s="32">
        <f t="shared" ref="S605" si="5774">AVERAGE(I605,M604)</f>
        <v>0.27550000000000002</v>
      </c>
      <c r="T605" s="32">
        <f t="shared" ref="T605" si="5775">AVERAGE(J605,N604)</f>
        <v>0.15949999999999998</v>
      </c>
      <c r="U605" s="32">
        <f t="shared" ref="U605" si="5776">AVERAGE(K605,O604)</f>
        <v>0.224</v>
      </c>
      <c r="V605" s="21">
        <f>Q605*Q604/'Advanced - Road'!$S$33</f>
        <v>102.39110229969786</v>
      </c>
      <c r="W605" s="21">
        <f t="shared" ref="W605" si="5777">W604</f>
        <v>102.39457270631635</v>
      </c>
      <c r="X605" s="21">
        <f t="shared" si="5144"/>
        <v>0</v>
      </c>
      <c r="Y605" s="23">
        <f>ROUND(Regression!$B$17+Regression!$B$18*Games!R605+Regression!$B$19*Games!T605+Regression!$B$20*Games!U605+Regression!$B$21*Games!S605+Regression!$B$22*Games!W605,0)</f>
        <v>108</v>
      </c>
      <c r="Z605" s="23">
        <f t="shared" ref="Z605" si="5778">-Z604</f>
        <v>6</v>
      </c>
      <c r="AA605" s="23">
        <f t="shared" ref="AA605" si="5779">AA604</f>
        <v>222</v>
      </c>
      <c r="AB605" s="22"/>
      <c r="AC605" s="22"/>
      <c r="AD605" s="22">
        <f t="shared" si="5149"/>
        <v>108</v>
      </c>
    </row>
    <row r="606" spans="1:30" x14ac:dyDescent="0.3">
      <c r="A606" t="s">
        <v>133</v>
      </c>
      <c r="B606" s="8" t="s">
        <v>64</v>
      </c>
      <c r="C606" t="str">
        <f>VLOOKUP(B606,'Team Lookup'!A:B,2,FALSE)</f>
        <v>Houston Rockets</v>
      </c>
      <c r="D606" s="6"/>
      <c r="E606" s="6"/>
      <c r="F606" s="7" t="str">
        <f>B607</f>
        <v>BOS</v>
      </c>
      <c r="G606" t="str">
        <f t="shared" ref="G606" si="5780">C607</f>
        <v>Boston Celtics</v>
      </c>
      <c r="H606" s="31">
        <f>VLOOKUP($C606,'Four Factors - Road'!$B:$O,7,FALSE)/100</f>
        <v>0.55200000000000005</v>
      </c>
      <c r="I606" s="31">
        <f>VLOOKUP($C606,'Four Factors - Road'!$B:$O,8,FALSE)</f>
        <v>0.28599999999999998</v>
      </c>
      <c r="J606" s="31">
        <f>VLOOKUP($C606,'Four Factors - Road'!$B:$O,9,FALSE)/100</f>
        <v>0.159</v>
      </c>
      <c r="K606" s="31">
        <f>VLOOKUP($C606,'Four Factors - Road'!$B:$O,10,FALSE)/100</f>
        <v>0.23800000000000002</v>
      </c>
      <c r="L606" s="31">
        <f>VLOOKUP($C606,'Four Factors - Road'!$B:$O,11,FALSE)/100</f>
        <v>0.52500000000000002</v>
      </c>
      <c r="M606" s="31">
        <f>VLOOKUP($C606,'Four Factors - Road'!$B:$O,12,FALSE)</f>
        <v>0.28100000000000003</v>
      </c>
      <c r="N606" s="31">
        <f>VLOOKUP($C606,'Four Factors - Road'!$B:$O,13,FALSE)/100</f>
        <v>0.152</v>
      </c>
      <c r="O606" s="31">
        <f>VLOOKUP($C606,'Four Factors - Road'!$B:$O,14,FALSE)/100</f>
        <v>0.24199999999999999</v>
      </c>
      <c r="P606" s="17">
        <f>VLOOKUP($C606,'Advanced - Road'!B:T,18,FALSE)</f>
        <v>101.58</v>
      </c>
      <c r="Q606" s="17">
        <f>(P606+'Advanced - Road'!$S$33)/2</f>
        <v>100.22026345933563</v>
      </c>
      <c r="R606" s="31">
        <f t="shared" ref="R606" si="5781">AVERAGE(H606,L607)</f>
        <v>0.52800000000000002</v>
      </c>
      <c r="S606" s="31">
        <f t="shared" ref="S606" si="5782">AVERAGE(I606,M607)</f>
        <v>0.27500000000000002</v>
      </c>
      <c r="T606" s="31">
        <f t="shared" ref="T606" si="5783">AVERAGE(J606,N607)</f>
        <v>0.14799999999999999</v>
      </c>
      <c r="U606" s="31">
        <f t="shared" ref="U606" si="5784">AVERAGE(K606,O607)</f>
        <v>0.2455</v>
      </c>
      <c r="V606" s="17">
        <f>Q606*Q607/'Advanced - Home'!$S$33</f>
        <v>100.66440610924339</v>
      </c>
      <c r="W606" s="17">
        <f t="shared" ref="W606" si="5785">AVERAGE(V606:V607)</f>
        <v>100.66099445790135</v>
      </c>
      <c r="X606" s="17">
        <f t="shared" ref="X606:X669" si="5786">E606/2-D606/2</f>
        <v>0</v>
      </c>
      <c r="Y606" s="19">
        <f>ROUND(Regression!$B$17+Regression!$B$18*Games!R606+Regression!$B$19*Games!T606+Regression!$B$20*Games!U606+Regression!$B$21*Games!S606+Regression!$B$22*Games!W606,0)</f>
        <v>111</v>
      </c>
      <c r="Z606" s="19">
        <f t="shared" ref="Z606" si="5787">Y607-Y606</f>
        <v>0</v>
      </c>
      <c r="AA606" s="19">
        <f t="shared" ref="AA606" si="5788">Y606+Y607</f>
        <v>222</v>
      </c>
      <c r="AB606" s="4">
        <f t="shared" ref="AB606" si="5789">D606-Z606</f>
        <v>0</v>
      </c>
      <c r="AC606" s="4">
        <f t="shared" ref="AC606" si="5790">AA606-E606</f>
        <v>222</v>
      </c>
      <c r="AD606" s="4">
        <f t="shared" ref="AD606:AD669" si="5791">Y606-X606</f>
        <v>111</v>
      </c>
    </row>
    <row r="607" spans="1:30" x14ac:dyDescent="0.3">
      <c r="A607" t="s">
        <v>134</v>
      </c>
      <c r="B607" s="8" t="s">
        <v>58</v>
      </c>
      <c r="C607" t="str">
        <f>VLOOKUP(B607,'Team Lookup'!A:B,2,FALSE)</f>
        <v>Boston Celtics</v>
      </c>
      <c r="D607" s="9">
        <f t="shared" ref="D607" si="5792">D606*-1</f>
        <v>0</v>
      </c>
      <c r="E607" s="9">
        <f t="shared" ref="E607" si="5793">E606</f>
        <v>0</v>
      </c>
      <c r="F607" t="str">
        <f>B606</f>
        <v>HOU</v>
      </c>
      <c r="G607" t="str">
        <f t="shared" ref="G607" si="5794">C606</f>
        <v>Houston Rockets</v>
      </c>
      <c r="H607" s="31">
        <f>VLOOKUP($C607,'Four Factors - Home'!$B:$O,7,FALSE)/100</f>
        <v>0.53100000000000003</v>
      </c>
      <c r="I607" s="31">
        <f>VLOOKUP($C607,'Four Factors - Home'!$B:$O,8,FALSE)</f>
        <v>0.26600000000000001</v>
      </c>
      <c r="J607" s="31">
        <f>VLOOKUP($C607,'Four Factors - Home'!$B:$O,9,FALSE)/100</f>
        <v>0.13800000000000001</v>
      </c>
      <c r="K607" s="31">
        <f>VLOOKUP($C607,'Four Factors - Home'!$B:$O,10,FALSE)/100</f>
        <v>0.22500000000000001</v>
      </c>
      <c r="L607" s="31">
        <f>VLOOKUP($C607,'Four Factors - Home'!$B:$O,11,FALSE)/100</f>
        <v>0.504</v>
      </c>
      <c r="M607" s="31">
        <f>VLOOKUP($C607,'Four Factors - Home'!$B:$O,12,FALSE)</f>
        <v>0.26400000000000001</v>
      </c>
      <c r="N607" s="31">
        <f>VLOOKUP($C607,'Four Factors - Home'!$B:$O,13,FALSE)/100</f>
        <v>0.13699999999999998</v>
      </c>
      <c r="O607" s="31">
        <f>VLOOKUP($C607,'Four Factors - Home'!$B:$O,14,FALSE)/100</f>
        <v>0.253</v>
      </c>
      <c r="P607" s="17">
        <f>VLOOKUP($C607,'Advanced - Home'!B:T,18,FALSE)</f>
        <v>99.73</v>
      </c>
      <c r="Q607" s="17">
        <f>(P607+'Advanced - Home'!$S$33)/2</f>
        <v>99.291912943871708</v>
      </c>
      <c r="R607" s="31">
        <f t="shared" ref="R607" si="5795">AVERAGE(H607,L606)</f>
        <v>0.52800000000000002</v>
      </c>
      <c r="S607" s="31">
        <f t="shared" ref="S607" si="5796">AVERAGE(I607,M606)</f>
        <v>0.27350000000000002</v>
      </c>
      <c r="T607" s="31">
        <f t="shared" ref="T607" si="5797">AVERAGE(J607,N606)</f>
        <v>0.14500000000000002</v>
      </c>
      <c r="U607" s="31">
        <f t="shared" ref="U607" si="5798">AVERAGE(K607,O606)</f>
        <v>0.23349999999999999</v>
      </c>
      <c r="V607" s="17">
        <f>Q607*Q606/'Advanced - Road'!$S$33</f>
        <v>100.65758280655933</v>
      </c>
      <c r="W607" s="17">
        <f t="shared" ref="W607" si="5799">W606</f>
        <v>100.66099445790135</v>
      </c>
      <c r="X607" s="17">
        <f t="shared" si="5786"/>
        <v>0</v>
      </c>
      <c r="Y607" s="19">
        <f>ROUND(Regression!$B$17+Regression!$B$18*Games!R607+Regression!$B$19*Games!T607+Regression!$B$20*Games!U607+Regression!$B$21*Games!S607+Regression!$B$22*Games!W607,0)</f>
        <v>111</v>
      </c>
      <c r="Z607" s="19">
        <f t="shared" ref="Z607" si="5800">-Z606</f>
        <v>0</v>
      </c>
      <c r="AA607" s="19">
        <f t="shared" ref="AA607" si="5801">AA606</f>
        <v>222</v>
      </c>
      <c r="AB607" s="4"/>
      <c r="AC607" s="4"/>
      <c r="AD607" s="4">
        <f t="shared" si="5791"/>
        <v>111</v>
      </c>
    </row>
    <row r="608" spans="1:30" x14ac:dyDescent="0.3">
      <c r="A608" s="11" t="s">
        <v>133</v>
      </c>
      <c r="B608" s="14" t="s">
        <v>64</v>
      </c>
      <c r="C608" s="11" t="str">
        <f>VLOOKUP(B608,'Team Lookup'!A:B,2,FALSE)</f>
        <v>Houston Rockets</v>
      </c>
      <c r="D608" s="12"/>
      <c r="E608" s="12"/>
      <c r="F608" s="13" t="str">
        <f>B609</f>
        <v>CHO</v>
      </c>
      <c r="G608" s="11" t="str">
        <f t="shared" ref="G608" si="5802">C609</f>
        <v>Charlotte Hornets</v>
      </c>
      <c r="H608" s="32">
        <f>VLOOKUP($C608,'Four Factors - Road'!$B:$O,7,FALSE)/100</f>
        <v>0.55200000000000005</v>
      </c>
      <c r="I608" s="32">
        <f>VLOOKUP($C608,'Four Factors - Road'!$B:$O,8,FALSE)</f>
        <v>0.28599999999999998</v>
      </c>
      <c r="J608" s="32">
        <f>VLOOKUP($C608,'Four Factors - Road'!$B:$O,9,FALSE)/100</f>
        <v>0.159</v>
      </c>
      <c r="K608" s="32">
        <f>VLOOKUP($C608,'Four Factors - Road'!$B:$O,10,FALSE)/100</f>
        <v>0.23800000000000002</v>
      </c>
      <c r="L608" s="32">
        <f>VLOOKUP($C608,'Four Factors - Road'!$B:$O,11,FALSE)/100</f>
        <v>0.52500000000000002</v>
      </c>
      <c r="M608" s="32">
        <f>VLOOKUP($C608,'Four Factors - Road'!$B:$O,12,FALSE)</f>
        <v>0.28100000000000003</v>
      </c>
      <c r="N608" s="32">
        <f>VLOOKUP($C608,'Four Factors - Road'!$B:$O,13,FALSE)/100</f>
        <v>0.152</v>
      </c>
      <c r="O608" s="32">
        <f>VLOOKUP($C608,'Four Factors - Road'!$B:$O,14,FALSE)/100</f>
        <v>0.24199999999999999</v>
      </c>
      <c r="P608" s="21">
        <f>VLOOKUP($C608,'Advanced - Road'!B:T,18,FALSE)</f>
        <v>101.58</v>
      </c>
      <c r="Q608" s="21">
        <f>(P608+'Advanced - Road'!$S$33)/2</f>
        <v>100.22026345933563</v>
      </c>
      <c r="R608" s="32">
        <f t="shared" ref="R608" si="5803">AVERAGE(H608,L609)</f>
        <v>0.52750000000000008</v>
      </c>
      <c r="S608" s="32">
        <f t="shared" ref="S608" si="5804">AVERAGE(I608,M609)</f>
        <v>0.24149999999999999</v>
      </c>
      <c r="T608" s="32">
        <f t="shared" ref="T608" si="5805">AVERAGE(J608,N609)</f>
        <v>0.14450000000000002</v>
      </c>
      <c r="U608" s="32">
        <f t="shared" ref="U608" si="5806">AVERAGE(K608,O609)</f>
        <v>0.21700000000000003</v>
      </c>
      <c r="V608" s="21">
        <f>Q608*Q609/'Advanced - Home'!$S$33</f>
        <v>100.30956812603168</v>
      </c>
      <c r="W608" s="21">
        <f t="shared" ref="W608" si="5807">AVERAGE(V608:V609)</f>
        <v>100.30616850062343</v>
      </c>
      <c r="X608" s="21">
        <f t="shared" si="5786"/>
        <v>0</v>
      </c>
      <c r="Y608" s="23">
        <f>ROUND(Regression!$B$17+Regression!$B$18*Games!R608+Regression!$B$19*Games!T608+Regression!$B$20*Games!U608+Regression!$B$21*Games!S608+Regression!$B$22*Games!W608,0)</f>
        <v>109</v>
      </c>
      <c r="Z608" s="23">
        <f t="shared" ref="Z608" si="5808">Y609-Y608</f>
        <v>1</v>
      </c>
      <c r="AA608" s="23">
        <f t="shared" ref="AA608" si="5809">Y608+Y609</f>
        <v>219</v>
      </c>
      <c r="AB608" s="22">
        <f t="shared" ref="AB608" si="5810">D608-Z608</f>
        <v>-1</v>
      </c>
      <c r="AC608" s="22">
        <f t="shared" ref="AC608" si="5811">AA608-E608</f>
        <v>219</v>
      </c>
      <c r="AD608" s="22">
        <f t="shared" si="5791"/>
        <v>109</v>
      </c>
    </row>
    <row r="609" spans="1:30" x14ac:dyDescent="0.3">
      <c r="A609" s="11" t="s">
        <v>134</v>
      </c>
      <c r="B609" s="14" t="s">
        <v>59</v>
      </c>
      <c r="C609" s="11" t="str">
        <f>VLOOKUP(B609,'Team Lookup'!A:B,2,FALSE)</f>
        <v>Charlotte Hornets</v>
      </c>
      <c r="D609" s="15">
        <f t="shared" ref="D609" si="5812">D608*-1</f>
        <v>0</v>
      </c>
      <c r="E609" s="15">
        <f t="shared" ref="E609" si="5813">E608</f>
        <v>0</v>
      </c>
      <c r="F609" s="11" t="str">
        <f>B608</f>
        <v>HOU</v>
      </c>
      <c r="G609" s="11" t="str">
        <f t="shared" ref="G609" si="5814">C608</f>
        <v>Houston Rockets</v>
      </c>
      <c r="H609" s="32">
        <f>VLOOKUP($C609,'Four Factors - Home'!$B:$O,7,FALSE)/100</f>
        <v>0.499</v>
      </c>
      <c r="I609" s="32">
        <f>VLOOKUP($C609,'Four Factors - Home'!$B:$O,8,FALSE)</f>
        <v>0.307</v>
      </c>
      <c r="J609" s="32">
        <f>VLOOKUP($C609,'Four Factors - Home'!$B:$O,9,FALSE)/100</f>
        <v>0.11900000000000001</v>
      </c>
      <c r="K609" s="32">
        <f>VLOOKUP($C609,'Four Factors - Home'!$B:$O,10,FALSE)/100</f>
        <v>0.20499999999999999</v>
      </c>
      <c r="L609" s="32">
        <f>VLOOKUP($C609,'Four Factors - Home'!$B:$O,11,FALSE)/100</f>
        <v>0.503</v>
      </c>
      <c r="M609" s="32">
        <f>VLOOKUP($C609,'Four Factors - Home'!$B:$O,12,FALSE)</f>
        <v>0.19700000000000001</v>
      </c>
      <c r="N609" s="32">
        <f>VLOOKUP($C609,'Four Factors - Home'!$B:$O,13,FALSE)/100</f>
        <v>0.13</v>
      </c>
      <c r="O609" s="32">
        <f>VLOOKUP($C609,'Four Factors - Home'!$B:$O,14,FALSE)/100</f>
        <v>0.19600000000000001</v>
      </c>
      <c r="P609" s="21">
        <f>VLOOKUP($C609,'Advanced - Home'!B:T,18,FALSE)</f>
        <v>99.03</v>
      </c>
      <c r="Q609" s="21">
        <f>(P609+'Advanced - Home'!$S$33)/2</f>
        <v>98.941912943871699</v>
      </c>
      <c r="R609" s="32">
        <f t="shared" ref="R609" si="5815">AVERAGE(H609,L608)</f>
        <v>0.51200000000000001</v>
      </c>
      <c r="S609" s="32">
        <f t="shared" ref="S609" si="5816">AVERAGE(I609,M608)</f>
        <v>0.29400000000000004</v>
      </c>
      <c r="T609" s="32">
        <f t="shared" ref="T609" si="5817">AVERAGE(J609,N608)</f>
        <v>0.13550000000000001</v>
      </c>
      <c r="U609" s="32">
        <f t="shared" ref="U609" si="5818">AVERAGE(K609,O608)</f>
        <v>0.22349999999999998</v>
      </c>
      <c r="V609" s="21">
        <f>Q609*Q608/'Advanced - Road'!$S$33</f>
        <v>100.30276887521518</v>
      </c>
      <c r="W609" s="21">
        <f t="shared" ref="W609" si="5819">W608</f>
        <v>100.30616850062343</v>
      </c>
      <c r="X609" s="21">
        <f t="shared" si="5786"/>
        <v>0</v>
      </c>
      <c r="Y609" s="23">
        <f>ROUND(Regression!$B$17+Regression!$B$18*Games!R609+Regression!$B$19*Games!T609+Regression!$B$20*Games!U609+Regression!$B$21*Games!S609+Regression!$B$22*Games!W609,0)</f>
        <v>110</v>
      </c>
      <c r="Z609" s="23">
        <f t="shared" ref="Z609" si="5820">-Z608</f>
        <v>-1</v>
      </c>
      <c r="AA609" s="23">
        <f t="shared" ref="AA609" si="5821">AA608</f>
        <v>219</v>
      </c>
      <c r="AB609" s="22"/>
      <c r="AC609" s="22"/>
      <c r="AD609" s="22">
        <f t="shared" si="5791"/>
        <v>110</v>
      </c>
    </row>
    <row r="610" spans="1:30" x14ac:dyDescent="0.3">
      <c r="A610" t="s">
        <v>133</v>
      </c>
      <c r="B610" s="8" t="s">
        <v>64</v>
      </c>
      <c r="C610" t="str">
        <f>VLOOKUP(B610,'Team Lookup'!A:B,2,FALSE)</f>
        <v>Houston Rockets</v>
      </c>
      <c r="D610" s="6"/>
      <c r="E610" s="6"/>
      <c r="F610" s="7" t="str">
        <f>B611</f>
        <v>CHI</v>
      </c>
      <c r="G610" t="str">
        <f t="shared" ref="G610" si="5822">C611</f>
        <v>Chicago Bulls</v>
      </c>
      <c r="H610" s="31">
        <f>VLOOKUP($C610,'Four Factors - Road'!$B:$O,7,FALSE)/100</f>
        <v>0.55200000000000005</v>
      </c>
      <c r="I610" s="31">
        <f>VLOOKUP($C610,'Four Factors - Road'!$B:$O,8,FALSE)</f>
        <v>0.28599999999999998</v>
      </c>
      <c r="J610" s="31">
        <f>VLOOKUP($C610,'Four Factors - Road'!$B:$O,9,FALSE)/100</f>
        <v>0.159</v>
      </c>
      <c r="K610" s="31">
        <f>VLOOKUP($C610,'Four Factors - Road'!$B:$O,10,FALSE)/100</f>
        <v>0.23800000000000002</v>
      </c>
      <c r="L610" s="31">
        <f>VLOOKUP($C610,'Four Factors - Road'!$B:$O,11,FALSE)/100</f>
        <v>0.52500000000000002</v>
      </c>
      <c r="M610" s="31">
        <f>VLOOKUP($C610,'Four Factors - Road'!$B:$O,12,FALSE)</f>
        <v>0.28100000000000003</v>
      </c>
      <c r="N610" s="31">
        <f>VLOOKUP($C610,'Four Factors - Road'!$B:$O,13,FALSE)/100</f>
        <v>0.152</v>
      </c>
      <c r="O610" s="31">
        <f>VLOOKUP($C610,'Four Factors - Road'!$B:$O,14,FALSE)/100</f>
        <v>0.24199999999999999</v>
      </c>
      <c r="P610" s="17">
        <f>VLOOKUP($C610,'Advanced - Road'!B:T,18,FALSE)</f>
        <v>101.58</v>
      </c>
      <c r="Q610" s="17">
        <f>(P610+'Advanced - Road'!$S$33)/2</f>
        <v>100.22026345933563</v>
      </c>
      <c r="R610" s="31">
        <f t="shared" ref="R610" si="5823">AVERAGE(H610,L611)</f>
        <v>0.53449999999999998</v>
      </c>
      <c r="S610" s="31">
        <f t="shared" ref="S610" si="5824">AVERAGE(I610,M611)</f>
        <v>0.2535</v>
      </c>
      <c r="T610" s="31">
        <f t="shared" ref="T610" si="5825">AVERAGE(J610,N611)</f>
        <v>0.14700000000000002</v>
      </c>
      <c r="U610" s="31">
        <f t="shared" ref="U610" si="5826">AVERAGE(K610,O611)</f>
        <v>0.221</v>
      </c>
      <c r="V610" s="17">
        <f>Q610*Q611/'Advanced - Home'!$S$33</f>
        <v>99.463026080369474</v>
      </c>
      <c r="W610" s="17">
        <f t="shared" ref="W610" si="5827">AVERAGE(V610:V611)</f>
        <v>99.459655145403246</v>
      </c>
      <c r="X610" s="17">
        <f t="shared" si="5786"/>
        <v>0</v>
      </c>
      <c r="Y610" s="19">
        <f>ROUND(Regression!$B$17+Regression!$B$18*Games!R610+Regression!$B$19*Games!T610+Regression!$B$20*Games!U610+Regression!$B$21*Games!S610+Regression!$B$22*Games!W610,0)</f>
        <v>109</v>
      </c>
      <c r="Z610" s="19">
        <f t="shared" ref="Z610" si="5828">Y611-Y610</f>
        <v>-1</v>
      </c>
      <c r="AA610" s="19">
        <f t="shared" ref="AA610" si="5829">Y610+Y611</f>
        <v>217</v>
      </c>
      <c r="AB610" s="4">
        <f t="shared" ref="AB610" si="5830">D610-Z610</f>
        <v>1</v>
      </c>
      <c r="AC610" s="4">
        <f t="shared" ref="AC610" si="5831">AA610-E610</f>
        <v>217</v>
      </c>
      <c r="AD610" s="4">
        <f t="shared" si="5791"/>
        <v>109</v>
      </c>
    </row>
    <row r="611" spans="1:30" x14ac:dyDescent="0.3">
      <c r="A611" t="s">
        <v>134</v>
      </c>
      <c r="B611" s="8" t="s">
        <v>60</v>
      </c>
      <c r="C611" t="str">
        <f>VLOOKUP(B611,'Team Lookup'!A:B,2,FALSE)</f>
        <v>Chicago Bulls</v>
      </c>
      <c r="D611" s="9">
        <f t="shared" ref="D611" si="5832">D610*-1</f>
        <v>0</v>
      </c>
      <c r="E611" s="9">
        <f t="shared" ref="E611" si="5833">E610</f>
        <v>0</v>
      </c>
      <c r="F611" t="str">
        <f>B610</f>
        <v>HOU</v>
      </c>
      <c r="G611" t="str">
        <f t="shared" ref="G611" si="5834">C610</f>
        <v>Houston Rockets</v>
      </c>
      <c r="H611" s="31">
        <f>VLOOKUP($C611,'Four Factors - Home'!$B:$O,7,FALSE)/100</f>
        <v>0.47100000000000003</v>
      </c>
      <c r="I611" s="31">
        <f>VLOOKUP($C611,'Four Factors - Home'!$B:$O,8,FALSE)</f>
        <v>0.29599999999999999</v>
      </c>
      <c r="J611" s="31">
        <f>VLOOKUP($C611,'Four Factors - Home'!$B:$O,9,FALSE)/100</f>
        <v>0.129</v>
      </c>
      <c r="K611" s="31">
        <f>VLOOKUP($C611,'Four Factors - Home'!$B:$O,10,FALSE)/100</f>
        <v>0.30199999999999999</v>
      </c>
      <c r="L611" s="31">
        <f>VLOOKUP($C611,'Four Factors - Home'!$B:$O,11,FALSE)/100</f>
        <v>0.51700000000000002</v>
      </c>
      <c r="M611" s="31">
        <f>VLOOKUP($C611,'Four Factors - Home'!$B:$O,12,FALSE)</f>
        <v>0.221</v>
      </c>
      <c r="N611" s="31">
        <f>VLOOKUP($C611,'Four Factors - Home'!$B:$O,13,FALSE)/100</f>
        <v>0.13500000000000001</v>
      </c>
      <c r="O611" s="31">
        <f>VLOOKUP($C611,'Four Factors - Home'!$B:$O,14,FALSE)/100</f>
        <v>0.20399999999999999</v>
      </c>
      <c r="P611" s="17">
        <f>VLOOKUP($C611,'Advanced - Home'!B:T,18,FALSE)</f>
        <v>97.36</v>
      </c>
      <c r="Q611" s="17">
        <f>(P611+'Advanced - Home'!$S$33)/2</f>
        <v>98.106912943871706</v>
      </c>
      <c r="R611" s="31">
        <f t="shared" ref="R611" si="5835">AVERAGE(H611,L610)</f>
        <v>0.498</v>
      </c>
      <c r="S611" s="31">
        <f t="shared" ref="S611" si="5836">AVERAGE(I611,M610)</f>
        <v>0.28849999999999998</v>
      </c>
      <c r="T611" s="31">
        <f t="shared" ref="T611" si="5837">AVERAGE(J611,N610)</f>
        <v>0.14050000000000001</v>
      </c>
      <c r="U611" s="31">
        <f t="shared" ref="U611" si="5838">AVERAGE(K611,O610)</f>
        <v>0.27200000000000002</v>
      </c>
      <c r="V611" s="17">
        <f>Q611*Q610/'Advanced - Road'!$S$33</f>
        <v>99.456284210437005</v>
      </c>
      <c r="W611" s="17">
        <f t="shared" ref="W611" si="5839">W610</f>
        <v>99.459655145403246</v>
      </c>
      <c r="X611" s="17">
        <f t="shared" si="5786"/>
        <v>0</v>
      </c>
      <c r="Y611" s="19">
        <f>ROUND(Regression!$B$17+Regression!$B$18*Games!R611+Regression!$B$19*Games!T611+Regression!$B$20*Games!U611+Regression!$B$21*Games!S611+Regression!$B$22*Games!W611,0)</f>
        <v>108</v>
      </c>
      <c r="Z611" s="19">
        <f t="shared" ref="Z611" si="5840">-Z610</f>
        <v>1</v>
      </c>
      <c r="AA611" s="19">
        <f t="shared" ref="AA611" si="5841">AA610</f>
        <v>217</v>
      </c>
      <c r="AB611" s="4"/>
      <c r="AC611" s="4"/>
      <c r="AD611" s="4">
        <f t="shared" si="5791"/>
        <v>108</v>
      </c>
    </row>
    <row r="612" spans="1:30" x14ac:dyDescent="0.3">
      <c r="A612" s="11" t="s">
        <v>133</v>
      </c>
      <c r="B612" s="14" t="s">
        <v>64</v>
      </c>
      <c r="C612" s="11" t="str">
        <f>VLOOKUP(B612,'Team Lookup'!A:B,2,FALSE)</f>
        <v>Houston Rockets</v>
      </c>
      <c r="D612" s="12"/>
      <c r="E612" s="12"/>
      <c r="F612" s="13" t="str">
        <f>B613</f>
        <v>CLE</v>
      </c>
      <c r="G612" s="11" t="str">
        <f t="shared" ref="G612" si="5842">C613</f>
        <v>Cleveland Cavaliers</v>
      </c>
      <c r="H612" s="32">
        <f>VLOOKUP($C612,'Four Factors - Road'!$B:$O,7,FALSE)/100</f>
        <v>0.55200000000000005</v>
      </c>
      <c r="I612" s="32">
        <f>VLOOKUP($C612,'Four Factors - Road'!$B:$O,8,FALSE)</f>
        <v>0.28599999999999998</v>
      </c>
      <c r="J612" s="32">
        <f>VLOOKUP($C612,'Four Factors - Road'!$B:$O,9,FALSE)/100</f>
        <v>0.159</v>
      </c>
      <c r="K612" s="32">
        <f>VLOOKUP($C612,'Four Factors - Road'!$B:$O,10,FALSE)/100</f>
        <v>0.23800000000000002</v>
      </c>
      <c r="L612" s="32">
        <f>VLOOKUP($C612,'Four Factors - Road'!$B:$O,11,FALSE)/100</f>
        <v>0.52500000000000002</v>
      </c>
      <c r="M612" s="32">
        <f>VLOOKUP($C612,'Four Factors - Road'!$B:$O,12,FALSE)</f>
        <v>0.28100000000000003</v>
      </c>
      <c r="N612" s="32">
        <f>VLOOKUP($C612,'Four Factors - Road'!$B:$O,13,FALSE)/100</f>
        <v>0.152</v>
      </c>
      <c r="O612" s="32">
        <f>VLOOKUP($C612,'Four Factors - Road'!$B:$O,14,FALSE)/100</f>
        <v>0.24199999999999999</v>
      </c>
      <c r="P612" s="21">
        <f>VLOOKUP($C612,'Advanced - Road'!B:T,18,FALSE)</f>
        <v>101.58</v>
      </c>
      <c r="Q612" s="21">
        <f>(P612+'Advanced - Road'!$S$33)/2</f>
        <v>100.22026345933563</v>
      </c>
      <c r="R612" s="32">
        <f t="shared" ref="R612" si="5843">AVERAGE(H612,L613)</f>
        <v>0.52600000000000002</v>
      </c>
      <c r="S612" s="32">
        <f t="shared" ref="S612" si="5844">AVERAGE(I612,M613)</f>
        <v>0.2505</v>
      </c>
      <c r="T612" s="32">
        <f t="shared" ref="T612" si="5845">AVERAGE(J612,N613)</f>
        <v>0.14350000000000002</v>
      </c>
      <c r="U612" s="32">
        <f t="shared" ref="U612" si="5846">AVERAGE(K612,O613)</f>
        <v>0.23950000000000002</v>
      </c>
      <c r="V612" s="21">
        <f>Q612*Q613/'Advanced - Home'!$S$33</f>
        <v>100.24873875748109</v>
      </c>
      <c r="W612" s="21">
        <f t="shared" ref="W612" si="5847">AVERAGE(V612:V613)</f>
        <v>100.24534119366149</v>
      </c>
      <c r="X612" s="21">
        <f t="shared" si="5786"/>
        <v>0</v>
      </c>
      <c r="Y612" s="23">
        <f>ROUND(Regression!$B$17+Regression!$B$18*Games!R612+Regression!$B$19*Games!T612+Regression!$B$20*Games!U612+Regression!$B$21*Games!S612+Regression!$B$22*Games!W612,0)</f>
        <v>110</v>
      </c>
      <c r="Z612" s="23">
        <f t="shared" ref="Z612" si="5848">Y613-Y612</f>
        <v>4</v>
      </c>
      <c r="AA612" s="23">
        <f t="shared" ref="AA612" si="5849">Y612+Y613</f>
        <v>224</v>
      </c>
      <c r="AB612" s="22">
        <f t="shared" ref="AB612" si="5850">D612-Z612</f>
        <v>-4</v>
      </c>
      <c r="AC612" s="22">
        <f t="shared" ref="AC612" si="5851">AA612-E612</f>
        <v>224</v>
      </c>
      <c r="AD612" s="22">
        <f t="shared" si="5791"/>
        <v>110</v>
      </c>
    </row>
    <row r="613" spans="1:30" x14ac:dyDescent="0.3">
      <c r="A613" s="11" t="s">
        <v>134</v>
      </c>
      <c r="B613" s="14" t="s">
        <v>54</v>
      </c>
      <c r="C613" s="11" t="str">
        <f>VLOOKUP(B613,'Team Lookup'!A:B,2,FALSE)</f>
        <v>Cleveland Cavaliers</v>
      </c>
      <c r="D613" s="15">
        <f t="shared" ref="D613" si="5852">D612*-1</f>
        <v>0</v>
      </c>
      <c r="E613" s="15">
        <f t="shared" ref="E613" si="5853">E612</f>
        <v>0</v>
      </c>
      <c r="F613" s="11" t="str">
        <f>B612</f>
        <v>HOU</v>
      </c>
      <c r="G613" s="11" t="str">
        <f t="shared" ref="G613" si="5854">C612</f>
        <v>Houston Rockets</v>
      </c>
      <c r="H613" s="32">
        <f>VLOOKUP($C613,'Four Factors - Home'!$B:$O,7,FALSE)/100</f>
        <v>0.55700000000000005</v>
      </c>
      <c r="I613" s="32">
        <f>VLOOKUP($C613,'Four Factors - Home'!$B:$O,8,FALSE)</f>
        <v>0.27700000000000002</v>
      </c>
      <c r="J613" s="32">
        <f>VLOOKUP($C613,'Four Factors - Home'!$B:$O,9,FALSE)/100</f>
        <v>0.129</v>
      </c>
      <c r="K613" s="32">
        <f>VLOOKUP($C613,'Four Factors - Home'!$B:$O,10,FALSE)/100</f>
        <v>0.23899999999999999</v>
      </c>
      <c r="L613" s="32">
        <f>VLOOKUP($C613,'Four Factors - Home'!$B:$O,11,FALSE)/100</f>
        <v>0.5</v>
      </c>
      <c r="M613" s="32">
        <f>VLOOKUP($C613,'Four Factors - Home'!$B:$O,12,FALSE)</f>
        <v>0.215</v>
      </c>
      <c r="N613" s="32">
        <f>VLOOKUP($C613,'Four Factors - Home'!$B:$O,13,FALSE)/100</f>
        <v>0.128</v>
      </c>
      <c r="O613" s="32">
        <f>VLOOKUP($C613,'Four Factors - Home'!$B:$O,14,FALSE)/100</f>
        <v>0.24100000000000002</v>
      </c>
      <c r="P613" s="21">
        <f>VLOOKUP($C613,'Advanced - Home'!B:T,18,FALSE)</f>
        <v>98.91</v>
      </c>
      <c r="Q613" s="21">
        <f>(P613+'Advanced - Home'!$S$33)/2</f>
        <v>98.881912943871697</v>
      </c>
      <c r="R613" s="32">
        <f t="shared" ref="R613" si="5855">AVERAGE(H613,L612)</f>
        <v>0.54100000000000004</v>
      </c>
      <c r="S613" s="32">
        <f t="shared" ref="S613" si="5856">AVERAGE(I613,M612)</f>
        <v>0.27900000000000003</v>
      </c>
      <c r="T613" s="32">
        <f t="shared" ref="T613" si="5857">AVERAGE(J613,N612)</f>
        <v>0.14050000000000001</v>
      </c>
      <c r="U613" s="32">
        <f t="shared" ref="U613" si="5858">AVERAGE(K613,O612)</f>
        <v>0.24049999999999999</v>
      </c>
      <c r="V613" s="21">
        <f>Q613*Q612/'Advanced - Road'!$S$33</f>
        <v>100.24194362984188</v>
      </c>
      <c r="W613" s="21">
        <f t="shared" ref="W613" si="5859">W612</f>
        <v>100.24534119366149</v>
      </c>
      <c r="X613" s="21">
        <f t="shared" si="5786"/>
        <v>0</v>
      </c>
      <c r="Y613" s="23">
        <f>ROUND(Regression!$B$17+Regression!$B$18*Games!R613+Regression!$B$19*Games!T613+Regression!$B$20*Games!U613+Regression!$B$21*Games!S613+Regression!$B$22*Games!W613,0)</f>
        <v>114</v>
      </c>
      <c r="Z613" s="23">
        <f t="shared" ref="Z613" si="5860">-Z612</f>
        <v>-4</v>
      </c>
      <c r="AA613" s="23">
        <f t="shared" ref="AA613" si="5861">AA612</f>
        <v>224</v>
      </c>
      <c r="AB613" s="22"/>
      <c r="AC613" s="22"/>
      <c r="AD613" s="22">
        <f t="shared" si="5791"/>
        <v>114</v>
      </c>
    </row>
    <row r="614" spans="1:30" x14ac:dyDescent="0.3">
      <c r="A614" t="s">
        <v>133</v>
      </c>
      <c r="B614" s="8" t="s">
        <v>64</v>
      </c>
      <c r="C614" t="str">
        <f>VLOOKUP(B614,'Team Lookup'!A:B,2,FALSE)</f>
        <v>Houston Rockets</v>
      </c>
      <c r="D614" s="6"/>
      <c r="E614" s="6"/>
      <c r="F614" s="7" t="str">
        <f>B615</f>
        <v>DAL</v>
      </c>
      <c r="G614" t="str">
        <f t="shared" ref="G614" si="5862">C615</f>
        <v>Dallas Mavericks</v>
      </c>
      <c r="H614" s="31">
        <f>VLOOKUP($C614,'Four Factors - Road'!$B:$O,7,FALSE)/100</f>
        <v>0.55200000000000005</v>
      </c>
      <c r="I614" s="31">
        <f>VLOOKUP($C614,'Four Factors - Road'!$B:$O,8,FALSE)</f>
        <v>0.28599999999999998</v>
      </c>
      <c r="J614" s="31">
        <f>VLOOKUP($C614,'Four Factors - Road'!$B:$O,9,FALSE)/100</f>
        <v>0.159</v>
      </c>
      <c r="K614" s="31">
        <f>VLOOKUP($C614,'Four Factors - Road'!$B:$O,10,FALSE)/100</f>
        <v>0.23800000000000002</v>
      </c>
      <c r="L614" s="31">
        <f>VLOOKUP($C614,'Four Factors - Road'!$B:$O,11,FALSE)/100</f>
        <v>0.52500000000000002</v>
      </c>
      <c r="M614" s="31">
        <f>VLOOKUP($C614,'Four Factors - Road'!$B:$O,12,FALSE)</f>
        <v>0.28100000000000003</v>
      </c>
      <c r="N614" s="31">
        <f>VLOOKUP($C614,'Four Factors - Road'!$B:$O,13,FALSE)/100</f>
        <v>0.152</v>
      </c>
      <c r="O614" s="31">
        <f>VLOOKUP($C614,'Four Factors - Road'!$B:$O,14,FALSE)/100</f>
        <v>0.24199999999999999</v>
      </c>
      <c r="P614" s="17">
        <f>VLOOKUP($C614,'Advanced - Road'!B:T,18,FALSE)</f>
        <v>101.58</v>
      </c>
      <c r="Q614" s="17">
        <f>(P614+'Advanced - Road'!$S$33)/2</f>
        <v>100.22026345933563</v>
      </c>
      <c r="R614" s="31">
        <f t="shared" ref="R614" si="5863">AVERAGE(H614,L615)</f>
        <v>0.52900000000000003</v>
      </c>
      <c r="S614" s="31">
        <f t="shared" ref="S614" si="5864">AVERAGE(I614,M615)</f>
        <v>0.28200000000000003</v>
      </c>
      <c r="T614" s="31">
        <f t="shared" ref="T614" si="5865">AVERAGE(J614,N615)</f>
        <v>0.161</v>
      </c>
      <c r="U614" s="31">
        <f t="shared" ref="U614" si="5866">AVERAGE(K614,O615)</f>
        <v>0.23200000000000001</v>
      </c>
      <c r="V614" s="17">
        <f>Q614*Q615/'Advanced - Home'!$S$33</f>
        <v>97.597592111485127</v>
      </c>
      <c r="W614" s="17">
        <f t="shared" ref="W614" si="5867">AVERAGE(V614:V615)</f>
        <v>97.59428439857075</v>
      </c>
      <c r="X614" s="17">
        <f t="shared" si="5786"/>
        <v>0</v>
      </c>
      <c r="Y614" s="19">
        <f>ROUND(Regression!$B$17+Regression!$B$18*Games!R614+Regression!$B$19*Games!T614+Regression!$B$20*Games!U614+Regression!$B$21*Games!S614+Regression!$B$22*Games!W614,0)</f>
        <v>106</v>
      </c>
      <c r="Z614" s="19">
        <f t="shared" ref="Z614" si="5868">Y615-Y614</f>
        <v>0</v>
      </c>
      <c r="AA614" s="19">
        <f t="shared" ref="AA614" si="5869">Y614+Y615</f>
        <v>212</v>
      </c>
      <c r="AB614" s="4">
        <f t="shared" ref="AB614" si="5870">D614-Z614</f>
        <v>0</v>
      </c>
      <c r="AC614" s="4">
        <f t="shared" ref="AC614" si="5871">AA614-E614</f>
        <v>212</v>
      </c>
      <c r="AD614" s="4">
        <f t="shared" si="5791"/>
        <v>106</v>
      </c>
    </row>
    <row r="615" spans="1:30" x14ac:dyDescent="0.3">
      <c r="A615" t="s">
        <v>134</v>
      </c>
      <c r="B615" s="8" t="s">
        <v>61</v>
      </c>
      <c r="C615" t="str">
        <f>VLOOKUP(B615,'Team Lookup'!A:B,2,FALSE)</f>
        <v>Dallas Mavericks</v>
      </c>
      <c r="D615" s="9">
        <f t="shared" ref="D615" si="5872">D614*-1</f>
        <v>0</v>
      </c>
      <c r="E615" s="9">
        <f t="shared" ref="E615" si="5873">E614</f>
        <v>0</v>
      </c>
      <c r="F615" t="str">
        <f>B614</f>
        <v>HOU</v>
      </c>
      <c r="G615" t="str">
        <f t="shared" ref="G615" si="5874">C614</f>
        <v>Houston Rockets</v>
      </c>
      <c r="H615" s="31">
        <f>VLOOKUP($C615,'Four Factors - Home'!$B:$O,7,FALSE)/100</f>
        <v>0.51400000000000001</v>
      </c>
      <c r="I615" s="31">
        <f>VLOOKUP($C615,'Four Factors - Home'!$B:$O,8,FALSE)</f>
        <v>0.24299999999999999</v>
      </c>
      <c r="J615" s="31">
        <f>VLOOKUP($C615,'Four Factors - Home'!$B:$O,9,FALSE)/100</f>
        <v>0.129</v>
      </c>
      <c r="K615" s="31">
        <f>VLOOKUP($C615,'Four Factors - Home'!$B:$O,10,FALSE)/100</f>
        <v>0.188</v>
      </c>
      <c r="L615" s="31">
        <f>VLOOKUP($C615,'Four Factors - Home'!$B:$O,11,FALSE)/100</f>
        <v>0.50600000000000001</v>
      </c>
      <c r="M615" s="31">
        <f>VLOOKUP($C615,'Four Factors - Home'!$B:$O,12,FALSE)</f>
        <v>0.27800000000000002</v>
      </c>
      <c r="N615" s="31">
        <f>VLOOKUP($C615,'Four Factors - Home'!$B:$O,13,FALSE)/100</f>
        <v>0.16300000000000001</v>
      </c>
      <c r="O615" s="31">
        <f>VLOOKUP($C615,'Four Factors - Home'!$B:$O,14,FALSE)/100</f>
        <v>0.22600000000000001</v>
      </c>
      <c r="P615" s="17">
        <f>VLOOKUP($C615,'Advanced - Home'!B:T,18,FALSE)</f>
        <v>93.68</v>
      </c>
      <c r="Q615" s="17">
        <f>(P615+'Advanced - Home'!$S$33)/2</f>
        <v>96.266912943871716</v>
      </c>
      <c r="R615" s="31">
        <f t="shared" ref="R615" si="5875">AVERAGE(H615,L614)</f>
        <v>0.51950000000000007</v>
      </c>
      <c r="S615" s="31">
        <f t="shared" ref="S615" si="5876">AVERAGE(I615,M614)</f>
        <v>0.26200000000000001</v>
      </c>
      <c r="T615" s="31">
        <f t="shared" ref="T615" si="5877">AVERAGE(J615,N614)</f>
        <v>0.14050000000000001</v>
      </c>
      <c r="U615" s="31">
        <f t="shared" ref="U615" si="5878">AVERAGE(K615,O614)</f>
        <v>0.215</v>
      </c>
      <c r="V615" s="17">
        <f>Q615*Q614/'Advanced - Road'!$S$33</f>
        <v>97.590976685656372</v>
      </c>
      <c r="W615" s="17">
        <f t="shared" ref="W615" si="5879">W614</f>
        <v>97.59428439857075</v>
      </c>
      <c r="X615" s="17">
        <f t="shared" si="5786"/>
        <v>0</v>
      </c>
      <c r="Y615" s="19">
        <f>ROUND(Regression!$B$17+Regression!$B$18*Games!R615+Regression!$B$19*Games!T615+Regression!$B$20*Games!U615+Regression!$B$21*Games!S615+Regression!$B$22*Games!W615,0)</f>
        <v>106</v>
      </c>
      <c r="Z615" s="19">
        <f t="shared" ref="Z615" si="5880">-Z614</f>
        <v>0</v>
      </c>
      <c r="AA615" s="19">
        <f t="shared" ref="AA615" si="5881">AA614</f>
        <v>212</v>
      </c>
      <c r="AB615" s="4"/>
      <c r="AC615" s="4"/>
      <c r="AD615" s="4">
        <f t="shared" si="5791"/>
        <v>106</v>
      </c>
    </row>
    <row r="616" spans="1:30" x14ac:dyDescent="0.3">
      <c r="A616" s="11" t="s">
        <v>133</v>
      </c>
      <c r="B616" s="14" t="s">
        <v>64</v>
      </c>
      <c r="C616" s="11" t="str">
        <f>VLOOKUP(B616,'Team Lookup'!A:B,2,FALSE)</f>
        <v>Houston Rockets</v>
      </c>
      <c r="D616" s="12"/>
      <c r="E616" s="12"/>
      <c r="F616" s="13" t="str">
        <f>B617</f>
        <v>DEN</v>
      </c>
      <c r="G616" s="11" t="str">
        <f t="shared" ref="G616" si="5882">C617</f>
        <v>Denver Nuggets</v>
      </c>
      <c r="H616" s="32">
        <f>VLOOKUP($C616,'Four Factors - Road'!$B:$O,7,FALSE)/100</f>
        <v>0.55200000000000005</v>
      </c>
      <c r="I616" s="32">
        <f>VLOOKUP($C616,'Four Factors - Road'!$B:$O,8,FALSE)</f>
        <v>0.28599999999999998</v>
      </c>
      <c r="J616" s="32">
        <f>VLOOKUP($C616,'Four Factors - Road'!$B:$O,9,FALSE)/100</f>
        <v>0.159</v>
      </c>
      <c r="K616" s="32">
        <f>VLOOKUP($C616,'Four Factors - Road'!$B:$O,10,FALSE)/100</f>
        <v>0.23800000000000002</v>
      </c>
      <c r="L616" s="32">
        <f>VLOOKUP($C616,'Four Factors - Road'!$B:$O,11,FALSE)/100</f>
        <v>0.52500000000000002</v>
      </c>
      <c r="M616" s="32">
        <f>VLOOKUP($C616,'Four Factors - Road'!$B:$O,12,FALSE)</f>
        <v>0.28100000000000003</v>
      </c>
      <c r="N616" s="32">
        <f>VLOOKUP($C616,'Four Factors - Road'!$B:$O,13,FALSE)/100</f>
        <v>0.152</v>
      </c>
      <c r="O616" s="32">
        <f>VLOOKUP($C616,'Four Factors - Road'!$B:$O,14,FALSE)/100</f>
        <v>0.24199999999999999</v>
      </c>
      <c r="P616" s="21">
        <f>VLOOKUP($C616,'Advanced - Road'!B:T,18,FALSE)</f>
        <v>101.58</v>
      </c>
      <c r="Q616" s="21">
        <f>(P616+'Advanced - Road'!$S$33)/2</f>
        <v>100.22026345933563</v>
      </c>
      <c r="R616" s="32">
        <f t="shared" ref="R616" si="5883">AVERAGE(H616,L617)</f>
        <v>0.54249999999999998</v>
      </c>
      <c r="S616" s="32">
        <f t="shared" ref="S616" si="5884">AVERAGE(I616,M617)</f>
        <v>0.27049999999999996</v>
      </c>
      <c r="T616" s="32">
        <f t="shared" ref="T616" si="5885">AVERAGE(J616,N617)</f>
        <v>0.13600000000000001</v>
      </c>
      <c r="U616" s="32">
        <f t="shared" ref="U616" si="5886">AVERAGE(K616,O617)</f>
        <v>0.22050000000000003</v>
      </c>
      <c r="V616" s="21">
        <f>Q616*Q617/'Advanced - Home'!$S$33</f>
        <v>101.04965877673038</v>
      </c>
      <c r="W616" s="21">
        <f t="shared" ref="W616" si="5887">AVERAGE(V616:V617)</f>
        <v>101.04623406866025</v>
      </c>
      <c r="X616" s="21">
        <f t="shared" si="5786"/>
        <v>0</v>
      </c>
      <c r="Y616" s="23">
        <f>ROUND(Regression!$B$17+Regression!$B$18*Games!R616+Regression!$B$19*Games!T616+Regression!$B$20*Games!U616+Regression!$B$21*Games!S616+Regression!$B$22*Games!W616,0)</f>
        <v>114</v>
      </c>
      <c r="Z616" s="23">
        <f t="shared" ref="Z616" si="5888">Y617-Y616</f>
        <v>-1</v>
      </c>
      <c r="AA616" s="23">
        <f t="shared" ref="AA616" si="5889">Y616+Y617</f>
        <v>227</v>
      </c>
      <c r="AB616" s="22">
        <f t="shared" ref="AB616" si="5890">D616-Z616</f>
        <v>1</v>
      </c>
      <c r="AC616" s="22">
        <f t="shared" ref="AC616" si="5891">AA616-E616</f>
        <v>227</v>
      </c>
      <c r="AD616" s="22">
        <f t="shared" si="5791"/>
        <v>114</v>
      </c>
    </row>
    <row r="617" spans="1:30" x14ac:dyDescent="0.3">
      <c r="A617" s="11" t="s">
        <v>134</v>
      </c>
      <c r="B617" s="14" t="s">
        <v>62</v>
      </c>
      <c r="C617" s="11" t="str">
        <f>VLOOKUP(B617,'Team Lookup'!A:B,2,FALSE)</f>
        <v>Denver Nuggets</v>
      </c>
      <c r="D617" s="15">
        <f t="shared" ref="D617" si="5892">D616*-1</f>
        <v>0</v>
      </c>
      <c r="E617" s="15">
        <f t="shared" ref="E617" si="5893">E616</f>
        <v>0</v>
      </c>
      <c r="F617" s="11" t="str">
        <f>B616</f>
        <v>HOU</v>
      </c>
      <c r="G617" s="11" t="str">
        <f t="shared" ref="G617" si="5894">C616</f>
        <v>Houston Rockets</v>
      </c>
      <c r="H617" s="32">
        <f>VLOOKUP($C617,'Four Factors - Home'!$B:$O,7,FALSE)/100</f>
        <v>0.53900000000000003</v>
      </c>
      <c r="I617" s="32">
        <f>VLOOKUP($C617,'Four Factors - Home'!$B:$O,8,FALSE)</f>
        <v>0.28799999999999998</v>
      </c>
      <c r="J617" s="32">
        <f>VLOOKUP($C617,'Four Factors - Home'!$B:$O,9,FALSE)/100</f>
        <v>0.14400000000000002</v>
      </c>
      <c r="K617" s="32">
        <f>VLOOKUP($C617,'Four Factors - Home'!$B:$O,10,FALSE)/100</f>
        <v>0.28399999999999997</v>
      </c>
      <c r="L617" s="32">
        <f>VLOOKUP($C617,'Four Factors - Home'!$B:$O,11,FALSE)/100</f>
        <v>0.53299999999999992</v>
      </c>
      <c r="M617" s="32">
        <f>VLOOKUP($C617,'Four Factors - Home'!$B:$O,12,FALSE)</f>
        <v>0.255</v>
      </c>
      <c r="N617" s="32">
        <f>VLOOKUP($C617,'Four Factors - Home'!$B:$O,13,FALSE)/100</f>
        <v>0.113</v>
      </c>
      <c r="O617" s="32">
        <f>VLOOKUP($C617,'Four Factors - Home'!$B:$O,14,FALSE)/100</f>
        <v>0.20300000000000001</v>
      </c>
      <c r="P617" s="21">
        <f>VLOOKUP($C617,'Advanced - Home'!B:T,18,FALSE)</f>
        <v>100.49</v>
      </c>
      <c r="Q617" s="21">
        <f>(P617+'Advanced - Home'!$S$33)/2</f>
        <v>99.671912943871703</v>
      </c>
      <c r="R617" s="32">
        <f t="shared" ref="R617" si="5895">AVERAGE(H617,L616)</f>
        <v>0.53200000000000003</v>
      </c>
      <c r="S617" s="32">
        <f t="shared" ref="S617" si="5896">AVERAGE(I617,M616)</f>
        <v>0.28449999999999998</v>
      </c>
      <c r="T617" s="32">
        <f t="shared" ref="T617" si="5897">AVERAGE(J617,N616)</f>
        <v>0.14800000000000002</v>
      </c>
      <c r="U617" s="32">
        <f t="shared" ref="U617" si="5898">AVERAGE(K617,O616)</f>
        <v>0.26300000000000001</v>
      </c>
      <c r="V617" s="21">
        <f>Q617*Q616/'Advanced - Road'!$S$33</f>
        <v>101.04280936059013</v>
      </c>
      <c r="W617" s="21">
        <f t="shared" ref="W617" si="5899">W616</f>
        <v>101.04623406866025</v>
      </c>
      <c r="X617" s="21">
        <f t="shared" si="5786"/>
        <v>0</v>
      </c>
      <c r="Y617" s="23">
        <f>ROUND(Regression!$B$17+Regression!$B$18*Games!R617+Regression!$B$19*Games!T617+Regression!$B$20*Games!U617+Regression!$B$21*Games!S617+Regression!$B$22*Games!W617,0)</f>
        <v>113</v>
      </c>
      <c r="Z617" s="23">
        <f t="shared" ref="Z617" si="5900">-Z616</f>
        <v>1</v>
      </c>
      <c r="AA617" s="23">
        <f t="shared" ref="AA617" si="5901">AA616</f>
        <v>227</v>
      </c>
      <c r="AB617" s="22"/>
      <c r="AC617" s="22"/>
      <c r="AD617" s="22">
        <f t="shared" si="5791"/>
        <v>113</v>
      </c>
    </row>
    <row r="618" spans="1:30" x14ac:dyDescent="0.3">
      <c r="A618" t="s">
        <v>133</v>
      </c>
      <c r="B618" s="5" t="s">
        <v>64</v>
      </c>
      <c r="C618" t="str">
        <f>VLOOKUP(B618,'Team Lookup'!A:B,2,FALSE)</f>
        <v>Houston Rockets</v>
      </c>
      <c r="D618" s="6"/>
      <c r="E618" s="6"/>
      <c r="F618" s="7" t="str">
        <f>B619</f>
        <v>DET</v>
      </c>
      <c r="G618" t="str">
        <f t="shared" ref="G618" si="5902">C619</f>
        <v>Detroit Pistons</v>
      </c>
      <c r="H618" s="31">
        <f>VLOOKUP($C618,'Four Factors - Road'!$B:$O,7,FALSE)/100</f>
        <v>0.55200000000000005</v>
      </c>
      <c r="I618" s="31">
        <f>VLOOKUP($C618,'Four Factors - Road'!$B:$O,8,FALSE)</f>
        <v>0.28599999999999998</v>
      </c>
      <c r="J618" s="31">
        <f>VLOOKUP($C618,'Four Factors - Road'!$B:$O,9,FALSE)/100</f>
        <v>0.159</v>
      </c>
      <c r="K618" s="31">
        <f>VLOOKUP($C618,'Four Factors - Road'!$B:$O,10,FALSE)/100</f>
        <v>0.23800000000000002</v>
      </c>
      <c r="L618" s="31">
        <f>VLOOKUP($C618,'Four Factors - Road'!$B:$O,11,FALSE)/100</f>
        <v>0.52500000000000002</v>
      </c>
      <c r="M618" s="31">
        <f>VLOOKUP($C618,'Four Factors - Road'!$B:$O,12,FALSE)</f>
        <v>0.28100000000000003</v>
      </c>
      <c r="N618" s="31">
        <f>VLOOKUP($C618,'Four Factors - Road'!$B:$O,13,FALSE)/100</f>
        <v>0.152</v>
      </c>
      <c r="O618" s="31">
        <f>VLOOKUP($C618,'Four Factors - Road'!$B:$O,14,FALSE)/100</f>
        <v>0.24199999999999999</v>
      </c>
      <c r="P618" s="17">
        <f>VLOOKUP($C618,'Advanced - Road'!B:T,18,FALSE)</f>
        <v>101.58</v>
      </c>
      <c r="Q618" s="17">
        <f>(P618+'Advanced - Road'!$S$33)/2</f>
        <v>100.22026345933563</v>
      </c>
      <c r="R618" s="31">
        <f t="shared" ref="R618" si="5903">AVERAGE(H618,L619)</f>
        <v>0.52049999999999996</v>
      </c>
      <c r="S618" s="31">
        <f t="shared" ref="S618" si="5904">AVERAGE(I618,M619)</f>
        <v>0.27849999999999997</v>
      </c>
      <c r="T618" s="31">
        <f t="shared" ref="T618" si="5905">AVERAGE(J618,N619)</f>
        <v>0.14700000000000002</v>
      </c>
      <c r="U618" s="31">
        <f t="shared" ref="U618" si="5906">AVERAGE(K618,O619)</f>
        <v>0.2135</v>
      </c>
      <c r="V618" s="17">
        <f>Q618*Q619/'Advanced - Home'!$S$33</f>
        <v>99.822933177627064</v>
      </c>
      <c r="W618" s="17">
        <f t="shared" ref="W618" si="5907">AVERAGE(V618:V619)</f>
        <v>99.819550044928008</v>
      </c>
      <c r="X618" s="17">
        <f t="shared" si="5786"/>
        <v>0</v>
      </c>
      <c r="Y618" s="19">
        <f>ROUND(Regression!$B$17+Regression!$B$18*Games!R618+Regression!$B$19*Games!T618+Regression!$B$20*Games!U618+Regression!$B$21*Games!S618+Regression!$B$22*Games!W618,0)</f>
        <v>108</v>
      </c>
      <c r="Z618" s="19">
        <f t="shared" ref="Z618" si="5908">Y619-Y618</f>
        <v>1</v>
      </c>
      <c r="AA618" s="19">
        <f t="shared" ref="AA618" si="5909">Y618+Y619</f>
        <v>217</v>
      </c>
      <c r="AB618" s="4">
        <f t="shared" ref="AB618" si="5910">D618-Z618</f>
        <v>-1</v>
      </c>
      <c r="AC618" s="4">
        <f t="shared" ref="AC618" si="5911">AA618-E618</f>
        <v>217</v>
      </c>
      <c r="AD618" s="4">
        <f t="shared" si="5791"/>
        <v>108</v>
      </c>
    </row>
    <row r="619" spans="1:30" x14ac:dyDescent="0.3">
      <c r="A619" t="s">
        <v>134</v>
      </c>
      <c r="B619" s="8" t="s">
        <v>63</v>
      </c>
      <c r="C619" t="str">
        <f>VLOOKUP(B619,'Team Lookup'!A:B,2,FALSE)</f>
        <v>Detroit Pistons</v>
      </c>
      <c r="D619" s="9">
        <f t="shared" ref="D619" si="5912">D618*-1</f>
        <v>0</v>
      </c>
      <c r="E619" s="9">
        <f t="shared" ref="E619" si="5913">E618</f>
        <v>0</v>
      </c>
      <c r="F619" t="str">
        <f>B618</f>
        <v>HOU</v>
      </c>
      <c r="G619" t="str">
        <f t="shared" ref="G619" si="5914">C618</f>
        <v>Houston Rockets</v>
      </c>
      <c r="H619" s="31">
        <f>VLOOKUP($C619,'Four Factors - Home'!$B:$O,7,FALSE)/100</f>
        <v>0.505</v>
      </c>
      <c r="I619" s="31">
        <f>VLOOKUP($C619,'Four Factors - Home'!$B:$O,8,FALSE)</f>
        <v>0.217</v>
      </c>
      <c r="J619" s="31">
        <f>VLOOKUP($C619,'Four Factors - Home'!$B:$O,9,FALSE)/100</f>
        <v>0.124</v>
      </c>
      <c r="K619" s="31">
        <f>VLOOKUP($C619,'Four Factors - Home'!$B:$O,10,FALSE)/100</f>
        <v>0.24299999999999999</v>
      </c>
      <c r="L619" s="31">
        <f>VLOOKUP($C619,'Four Factors - Home'!$B:$O,11,FALSE)/100</f>
        <v>0.48899999999999999</v>
      </c>
      <c r="M619" s="31">
        <f>VLOOKUP($C619,'Four Factors - Home'!$B:$O,12,FALSE)</f>
        <v>0.27100000000000002</v>
      </c>
      <c r="N619" s="31">
        <f>VLOOKUP($C619,'Four Factors - Home'!$B:$O,13,FALSE)/100</f>
        <v>0.13500000000000001</v>
      </c>
      <c r="O619" s="31">
        <f>VLOOKUP($C619,'Four Factors - Home'!$B:$O,14,FALSE)/100</f>
        <v>0.18899999999999997</v>
      </c>
      <c r="P619" s="17">
        <f>VLOOKUP($C619,'Advanced - Home'!B:T,18,FALSE)</f>
        <v>98.07</v>
      </c>
      <c r="Q619" s="17">
        <f>(P619+'Advanced - Home'!$S$33)/2</f>
        <v>98.46191294387171</v>
      </c>
      <c r="R619" s="31">
        <f t="shared" ref="R619" si="5915">AVERAGE(H619,L618)</f>
        <v>0.51500000000000001</v>
      </c>
      <c r="S619" s="31">
        <f t="shared" ref="S619" si="5916">AVERAGE(I619,M618)</f>
        <v>0.249</v>
      </c>
      <c r="T619" s="31">
        <f t="shared" ref="T619" si="5917">AVERAGE(J619,N618)</f>
        <v>0.13800000000000001</v>
      </c>
      <c r="U619" s="31">
        <f t="shared" ref="U619" si="5918">AVERAGE(K619,O618)</f>
        <v>0.24249999999999999</v>
      </c>
      <c r="V619" s="17">
        <f>Q619*Q618/'Advanced - Road'!$S$33</f>
        <v>99.816166912228937</v>
      </c>
      <c r="W619" s="17">
        <f t="shared" ref="W619" si="5919">W618</f>
        <v>99.819550044928008</v>
      </c>
      <c r="X619" s="17">
        <f t="shared" si="5786"/>
        <v>0</v>
      </c>
      <c r="Y619" s="19">
        <f>ROUND(Regression!$B$17+Regression!$B$18*Games!R619+Regression!$B$19*Games!T619+Regression!$B$20*Games!U619+Regression!$B$21*Games!S619+Regression!$B$22*Games!W619,0)</f>
        <v>109</v>
      </c>
      <c r="Z619" s="19">
        <f t="shared" ref="Z619" si="5920">-Z618</f>
        <v>-1</v>
      </c>
      <c r="AA619" s="19">
        <f t="shared" ref="AA619" si="5921">AA618</f>
        <v>217</v>
      </c>
      <c r="AB619" s="4"/>
      <c r="AC619" s="4"/>
      <c r="AD619" s="4">
        <f t="shared" si="5791"/>
        <v>109</v>
      </c>
    </row>
    <row r="620" spans="1:30" x14ac:dyDescent="0.3">
      <c r="A620" s="11" t="s">
        <v>133</v>
      </c>
      <c r="B620" s="10" t="s">
        <v>64</v>
      </c>
      <c r="C620" s="11" t="str">
        <f>VLOOKUP(B620,'Team Lookup'!A:B,2,FALSE)</f>
        <v>Houston Rockets</v>
      </c>
      <c r="D620" s="12"/>
      <c r="E620" s="12"/>
      <c r="F620" s="13" t="str">
        <f>B621</f>
        <v>GSW</v>
      </c>
      <c r="G620" s="11" t="str">
        <f t="shared" ref="G620" si="5922">C621</f>
        <v>Golden State Warriors</v>
      </c>
      <c r="H620" s="32">
        <f>VLOOKUP($C620,'Four Factors - Road'!$B:$O,7,FALSE)/100</f>
        <v>0.55200000000000005</v>
      </c>
      <c r="I620" s="32">
        <f>VLOOKUP($C620,'Four Factors - Road'!$B:$O,8,FALSE)</f>
        <v>0.28599999999999998</v>
      </c>
      <c r="J620" s="32">
        <f>VLOOKUP($C620,'Four Factors - Road'!$B:$O,9,FALSE)/100</f>
        <v>0.159</v>
      </c>
      <c r="K620" s="32">
        <f>VLOOKUP($C620,'Four Factors - Road'!$B:$O,10,FALSE)/100</f>
        <v>0.23800000000000002</v>
      </c>
      <c r="L620" s="32">
        <f>VLOOKUP($C620,'Four Factors - Road'!$B:$O,11,FALSE)/100</f>
        <v>0.52500000000000002</v>
      </c>
      <c r="M620" s="32">
        <f>VLOOKUP($C620,'Four Factors - Road'!$B:$O,12,FALSE)</f>
        <v>0.28100000000000003</v>
      </c>
      <c r="N620" s="32">
        <f>VLOOKUP($C620,'Four Factors - Road'!$B:$O,13,FALSE)/100</f>
        <v>0.152</v>
      </c>
      <c r="O620" s="32">
        <f>VLOOKUP($C620,'Four Factors - Road'!$B:$O,14,FALSE)/100</f>
        <v>0.24199999999999999</v>
      </c>
      <c r="P620" s="21">
        <f>VLOOKUP($C620,'Advanced - Road'!B:T,18,FALSE)</f>
        <v>101.58</v>
      </c>
      <c r="Q620" s="21">
        <f>(P620+'Advanced - Road'!$S$33)/2</f>
        <v>100.22026345933563</v>
      </c>
      <c r="R620" s="32">
        <f t="shared" ref="R620" si="5923">AVERAGE(H620,L621)</f>
        <v>0.51450000000000007</v>
      </c>
      <c r="S620" s="32">
        <f t="shared" ref="S620" si="5924">AVERAGE(I620,M621)</f>
        <v>0.27</v>
      </c>
      <c r="T620" s="32">
        <f t="shared" ref="T620" si="5925">AVERAGE(J620,N621)</f>
        <v>0.15049999999999999</v>
      </c>
      <c r="U620" s="32">
        <f t="shared" ref="U620" si="5926">AVERAGE(K620,O621)</f>
        <v>0.23649999999999999</v>
      </c>
      <c r="V620" s="21">
        <f>Q620*Q621/'Advanced - Home'!$S$33</f>
        <v>102.17500209491605</v>
      </c>
      <c r="W620" s="21">
        <f t="shared" ref="W620" si="5927">AVERAGE(V620:V621)</f>
        <v>102.17153924745594</v>
      </c>
      <c r="X620" s="21">
        <f t="shared" si="5786"/>
        <v>0</v>
      </c>
      <c r="Y620" s="23">
        <f>ROUND(Regression!$B$17+Regression!$B$18*Games!R620+Regression!$B$19*Games!T620+Regression!$B$20*Games!U620+Regression!$B$21*Games!S620+Regression!$B$22*Games!W620,0)</f>
        <v>110</v>
      </c>
      <c r="Z620" s="23">
        <f t="shared" ref="Z620" si="5928">Y621-Y620</f>
        <v>6</v>
      </c>
      <c r="AA620" s="23">
        <f t="shared" ref="AA620" si="5929">Y620+Y621</f>
        <v>226</v>
      </c>
      <c r="AB620" s="22">
        <f t="shared" ref="AB620" si="5930">D620-Z620</f>
        <v>-6</v>
      </c>
      <c r="AC620" s="22">
        <f t="shared" ref="AC620" si="5931">AA620-E620</f>
        <v>226</v>
      </c>
      <c r="AD620" s="22">
        <f t="shared" si="5791"/>
        <v>110</v>
      </c>
    </row>
    <row r="621" spans="1:30" x14ac:dyDescent="0.3">
      <c r="A621" s="11" t="s">
        <v>134</v>
      </c>
      <c r="B621" s="14" t="s">
        <v>55</v>
      </c>
      <c r="C621" s="11" t="str">
        <f>VLOOKUP(B621,'Team Lookup'!A:B,2,FALSE)</f>
        <v>Golden State Warriors</v>
      </c>
      <c r="D621" s="15">
        <f t="shared" ref="D621" si="5932">D620*-1</f>
        <v>0</v>
      </c>
      <c r="E621" s="15">
        <f t="shared" ref="E621" si="5933">E620</f>
        <v>0</v>
      </c>
      <c r="F621" s="11" t="str">
        <f>B620</f>
        <v>HOU</v>
      </c>
      <c r="G621" s="11" t="str">
        <f t="shared" ref="G621" si="5934">C620</f>
        <v>Houston Rockets</v>
      </c>
      <c r="H621" s="32">
        <f>VLOOKUP($C621,'Four Factors - Home'!$B:$O,7,FALSE)/100</f>
        <v>0.59099999999999997</v>
      </c>
      <c r="I621" s="32">
        <f>VLOOKUP($C621,'Four Factors - Home'!$B:$O,8,FALSE)</f>
        <v>0.255</v>
      </c>
      <c r="J621" s="32">
        <f>VLOOKUP($C621,'Four Factors - Home'!$B:$O,9,FALSE)/100</f>
        <v>0.14099999999999999</v>
      </c>
      <c r="K621" s="32">
        <f>VLOOKUP($C621,'Four Factors - Home'!$B:$O,10,FALSE)/100</f>
        <v>0.22600000000000001</v>
      </c>
      <c r="L621" s="32">
        <f>VLOOKUP($C621,'Four Factors - Home'!$B:$O,11,FALSE)/100</f>
        <v>0.47700000000000004</v>
      </c>
      <c r="M621" s="32">
        <f>VLOOKUP($C621,'Four Factors - Home'!$B:$O,12,FALSE)</f>
        <v>0.254</v>
      </c>
      <c r="N621" s="32">
        <f>VLOOKUP($C621,'Four Factors - Home'!$B:$O,13,FALSE)/100</f>
        <v>0.14199999999999999</v>
      </c>
      <c r="O621" s="32">
        <f>VLOOKUP($C621,'Four Factors - Home'!$B:$O,14,FALSE)/100</f>
        <v>0.23499999999999999</v>
      </c>
      <c r="P621" s="21">
        <f>VLOOKUP($C621,'Advanced - Home'!B:T,18,FALSE)</f>
        <v>102.71</v>
      </c>
      <c r="Q621" s="21">
        <f>(P621+'Advanced - Home'!$S$33)/2</f>
        <v>100.7819129438717</v>
      </c>
      <c r="R621" s="32">
        <f t="shared" ref="R621" si="5935">AVERAGE(H621,L620)</f>
        <v>0.55800000000000005</v>
      </c>
      <c r="S621" s="32">
        <f t="shared" ref="S621" si="5936">AVERAGE(I621,M620)</f>
        <v>0.26800000000000002</v>
      </c>
      <c r="T621" s="32">
        <f t="shared" ref="T621" si="5937">AVERAGE(J621,N620)</f>
        <v>0.14649999999999999</v>
      </c>
      <c r="U621" s="32">
        <f t="shared" ref="U621" si="5938">AVERAGE(K621,O620)</f>
        <v>0.23399999999999999</v>
      </c>
      <c r="V621" s="21">
        <f>Q621*Q620/'Advanced - Road'!$S$33</f>
        <v>102.16807639999584</v>
      </c>
      <c r="W621" s="21">
        <f t="shared" ref="W621" si="5939">W620</f>
        <v>102.17153924745594</v>
      </c>
      <c r="X621" s="21">
        <f t="shared" si="5786"/>
        <v>0</v>
      </c>
      <c r="Y621" s="23">
        <f>ROUND(Regression!$B$17+Regression!$B$18*Games!R621+Regression!$B$19*Games!T621+Regression!$B$20*Games!U621+Regression!$B$21*Games!S621+Regression!$B$22*Games!W621,0)</f>
        <v>116</v>
      </c>
      <c r="Z621" s="23">
        <f t="shared" ref="Z621" si="5940">-Z620</f>
        <v>-6</v>
      </c>
      <c r="AA621" s="23">
        <f t="shared" ref="AA621" si="5941">AA620</f>
        <v>226</v>
      </c>
      <c r="AB621" s="22"/>
      <c r="AC621" s="22"/>
      <c r="AD621" s="22">
        <f t="shared" si="5791"/>
        <v>116</v>
      </c>
    </row>
    <row r="622" spans="1:30" x14ac:dyDescent="0.3">
      <c r="A622" t="s">
        <v>133</v>
      </c>
      <c r="B622" s="5" t="s">
        <v>64</v>
      </c>
      <c r="C622" t="str">
        <f>VLOOKUP(B622,'Team Lookup'!A:B,2,FALSE)</f>
        <v>Houston Rockets</v>
      </c>
      <c r="D622" s="6"/>
      <c r="E622" s="6"/>
      <c r="F622" s="7" t="str">
        <f>B623</f>
        <v>HOU</v>
      </c>
      <c r="G622" t="str">
        <f t="shared" ref="G622" si="5942">C623</f>
        <v>Houston Rockets</v>
      </c>
      <c r="H622" s="31">
        <f>VLOOKUP($C622,'Four Factors - Road'!$B:$O,7,FALSE)/100</f>
        <v>0.55200000000000005</v>
      </c>
      <c r="I622" s="31">
        <f>VLOOKUP($C622,'Four Factors - Road'!$B:$O,8,FALSE)</f>
        <v>0.28599999999999998</v>
      </c>
      <c r="J622" s="31">
        <f>VLOOKUP($C622,'Four Factors - Road'!$B:$O,9,FALSE)/100</f>
        <v>0.159</v>
      </c>
      <c r="K622" s="31">
        <f>VLOOKUP($C622,'Four Factors - Road'!$B:$O,10,FALSE)/100</f>
        <v>0.23800000000000002</v>
      </c>
      <c r="L622" s="31">
        <f>VLOOKUP($C622,'Four Factors - Road'!$B:$O,11,FALSE)/100</f>
        <v>0.52500000000000002</v>
      </c>
      <c r="M622" s="31">
        <f>VLOOKUP($C622,'Four Factors - Road'!$B:$O,12,FALSE)</f>
        <v>0.28100000000000003</v>
      </c>
      <c r="N622" s="31">
        <f>VLOOKUP($C622,'Four Factors - Road'!$B:$O,13,FALSE)/100</f>
        <v>0.152</v>
      </c>
      <c r="O622" s="31">
        <f>VLOOKUP($C622,'Four Factors - Road'!$B:$O,14,FALSE)/100</f>
        <v>0.24199999999999999</v>
      </c>
      <c r="P622" s="17">
        <f>VLOOKUP($C622,'Advanced - Road'!B:T,18,FALSE)</f>
        <v>101.58</v>
      </c>
      <c r="Q622" s="17">
        <f>(P622+'Advanced - Road'!$S$33)/2</f>
        <v>100.22026345933563</v>
      </c>
      <c r="R622" s="31">
        <f t="shared" ref="R622" si="5943">AVERAGE(H622,L623)</f>
        <v>0.53049999999999997</v>
      </c>
      <c r="S622" s="31">
        <f t="shared" ref="S622" si="5944">AVERAGE(I622,M623)</f>
        <v>0.26100000000000001</v>
      </c>
      <c r="T622" s="31">
        <f t="shared" ref="T622" si="5945">AVERAGE(J622,N623)</f>
        <v>0.1545</v>
      </c>
      <c r="U622" s="31">
        <f t="shared" ref="U622" si="5946">AVERAGE(K622,O623)</f>
        <v>0.23849999999999999</v>
      </c>
      <c r="V622" s="17">
        <f>Q622*Q623/'Advanced - Home'!$S$33</f>
        <v>102.01785955949371</v>
      </c>
      <c r="W622" s="17">
        <f t="shared" ref="W622" si="5947">AVERAGE(V622:V623)</f>
        <v>102.01440203780427</v>
      </c>
      <c r="X622" s="17">
        <f t="shared" si="5786"/>
        <v>0</v>
      </c>
      <c r="Y622" s="19">
        <f>ROUND(Regression!$B$17+Regression!$B$18*Games!R622+Regression!$B$19*Games!T622+Regression!$B$20*Games!U622+Regression!$B$21*Games!S622+Regression!$B$22*Games!W622,0)</f>
        <v>111</v>
      </c>
      <c r="Z622" s="19">
        <f t="shared" ref="Z622" si="5948">Y623-Y622</f>
        <v>4</v>
      </c>
      <c r="AA622" s="19">
        <f t="shared" ref="AA622" si="5949">Y622+Y623</f>
        <v>226</v>
      </c>
      <c r="AB622" s="4">
        <f t="shared" ref="AB622" si="5950">D622-Z622</f>
        <v>-4</v>
      </c>
      <c r="AC622" s="4">
        <f t="shared" ref="AC622" si="5951">AA622-E622</f>
        <v>226</v>
      </c>
      <c r="AD622" s="4">
        <f t="shared" si="5791"/>
        <v>111</v>
      </c>
    </row>
    <row r="623" spans="1:30" x14ac:dyDescent="0.3">
      <c r="A623" t="s">
        <v>134</v>
      </c>
      <c r="B623" s="8" t="s">
        <v>64</v>
      </c>
      <c r="C623" t="str">
        <f>VLOOKUP(B623,'Team Lookup'!A:B,2,FALSE)</f>
        <v>Houston Rockets</v>
      </c>
      <c r="D623" s="9">
        <f t="shared" ref="D623" si="5952">D622*-1</f>
        <v>0</v>
      </c>
      <c r="E623" s="9">
        <f t="shared" ref="E623" si="5953">E622</f>
        <v>0</v>
      </c>
      <c r="F623" t="str">
        <f>B622</f>
        <v>HOU</v>
      </c>
      <c r="G623" t="str">
        <f t="shared" ref="G623" si="5954">C622</f>
        <v>Houston Rockets</v>
      </c>
      <c r="H623" s="31">
        <f>VLOOKUP($C623,'Four Factors - Home'!$B:$O,7,FALSE)/100</f>
        <v>0.54799999999999993</v>
      </c>
      <c r="I623" s="31">
        <f>VLOOKUP($C623,'Four Factors - Home'!$B:$O,8,FALSE)</f>
        <v>0.30199999999999999</v>
      </c>
      <c r="J623" s="31">
        <f>VLOOKUP($C623,'Four Factors - Home'!$B:$O,9,FALSE)/100</f>
        <v>0.13900000000000001</v>
      </c>
      <c r="K623" s="31">
        <f>VLOOKUP($C623,'Four Factors - Home'!$B:$O,10,FALSE)/100</f>
        <v>0.252</v>
      </c>
      <c r="L623" s="31">
        <f>VLOOKUP($C623,'Four Factors - Home'!$B:$O,11,FALSE)/100</f>
        <v>0.50900000000000001</v>
      </c>
      <c r="M623" s="31">
        <f>VLOOKUP($C623,'Four Factors - Home'!$B:$O,12,FALSE)</f>
        <v>0.23599999999999999</v>
      </c>
      <c r="N623" s="31">
        <f>VLOOKUP($C623,'Four Factors - Home'!$B:$O,13,FALSE)/100</f>
        <v>0.15</v>
      </c>
      <c r="O623" s="31">
        <f>VLOOKUP($C623,'Four Factors - Home'!$B:$O,14,FALSE)/100</f>
        <v>0.23899999999999999</v>
      </c>
      <c r="P623" s="17">
        <f>VLOOKUP($C623,'Advanced - Home'!B:T,18,FALSE)</f>
        <v>102.4</v>
      </c>
      <c r="Q623" s="17">
        <f>(P623+'Advanced - Home'!$S$33)/2</f>
        <v>100.6269129438717</v>
      </c>
      <c r="R623" s="31">
        <f t="shared" ref="R623" si="5955">AVERAGE(H623,L622)</f>
        <v>0.53649999999999998</v>
      </c>
      <c r="S623" s="31">
        <f t="shared" ref="S623" si="5956">AVERAGE(I623,M622)</f>
        <v>0.29149999999999998</v>
      </c>
      <c r="T623" s="31">
        <f t="shared" ref="T623" si="5957">AVERAGE(J623,N622)</f>
        <v>0.14550000000000002</v>
      </c>
      <c r="U623" s="31">
        <f t="shared" ref="U623" si="5958">AVERAGE(K623,O622)</f>
        <v>0.247</v>
      </c>
      <c r="V623" s="17">
        <f>Q623*Q622/'Advanced - Road'!$S$33</f>
        <v>102.01094451611485</v>
      </c>
      <c r="W623" s="17">
        <f t="shared" ref="W623" si="5959">W622</f>
        <v>102.01440203780427</v>
      </c>
      <c r="X623" s="17">
        <f t="shared" si="5786"/>
        <v>0</v>
      </c>
      <c r="Y623" s="19">
        <f>ROUND(Regression!$B$17+Regression!$B$18*Games!R623+Regression!$B$19*Games!T623+Regression!$B$20*Games!U623+Regression!$B$21*Games!S623+Regression!$B$22*Games!W623,0)</f>
        <v>115</v>
      </c>
      <c r="Z623" s="19">
        <f t="shared" ref="Z623" si="5960">-Z622</f>
        <v>-4</v>
      </c>
      <c r="AA623" s="19">
        <f t="shared" ref="AA623" si="5961">AA622</f>
        <v>226</v>
      </c>
      <c r="AB623" s="4"/>
      <c r="AC623" s="4"/>
      <c r="AD623" s="4">
        <f t="shared" si="5791"/>
        <v>115</v>
      </c>
    </row>
    <row r="624" spans="1:30" x14ac:dyDescent="0.3">
      <c r="A624" s="11" t="s">
        <v>133</v>
      </c>
      <c r="B624" s="10" t="s">
        <v>64</v>
      </c>
      <c r="C624" s="11" t="str">
        <f>VLOOKUP(B624,'Team Lookup'!A:B,2,FALSE)</f>
        <v>Houston Rockets</v>
      </c>
      <c r="D624" s="12"/>
      <c r="E624" s="12"/>
      <c r="F624" s="13" t="str">
        <f>B625</f>
        <v>IND</v>
      </c>
      <c r="G624" s="11" t="str">
        <f t="shared" ref="G624" si="5962">C625</f>
        <v>Indiana Pacers</v>
      </c>
      <c r="H624" s="32">
        <f>VLOOKUP($C624,'Four Factors - Road'!$B:$O,7,FALSE)/100</f>
        <v>0.55200000000000005</v>
      </c>
      <c r="I624" s="32">
        <f>VLOOKUP($C624,'Four Factors - Road'!$B:$O,8,FALSE)</f>
        <v>0.28599999999999998</v>
      </c>
      <c r="J624" s="32">
        <f>VLOOKUP($C624,'Four Factors - Road'!$B:$O,9,FALSE)/100</f>
        <v>0.159</v>
      </c>
      <c r="K624" s="32">
        <f>VLOOKUP($C624,'Four Factors - Road'!$B:$O,10,FALSE)/100</f>
        <v>0.23800000000000002</v>
      </c>
      <c r="L624" s="32">
        <f>VLOOKUP($C624,'Four Factors - Road'!$B:$O,11,FALSE)/100</f>
        <v>0.52500000000000002</v>
      </c>
      <c r="M624" s="32">
        <f>VLOOKUP($C624,'Four Factors - Road'!$B:$O,12,FALSE)</f>
        <v>0.28100000000000003</v>
      </c>
      <c r="N624" s="32">
        <f>VLOOKUP($C624,'Four Factors - Road'!$B:$O,13,FALSE)/100</f>
        <v>0.152</v>
      </c>
      <c r="O624" s="32">
        <f>VLOOKUP($C624,'Four Factors - Road'!$B:$O,14,FALSE)/100</f>
        <v>0.24199999999999999</v>
      </c>
      <c r="P624" s="21">
        <f>VLOOKUP($C624,'Advanced - Road'!B:T,18,FALSE)</f>
        <v>101.58</v>
      </c>
      <c r="Q624" s="21">
        <f>(P624+'Advanced - Road'!$S$33)/2</f>
        <v>100.22026345933563</v>
      </c>
      <c r="R624" s="32">
        <f t="shared" ref="R624" si="5963">AVERAGE(H624,L625)</f>
        <v>0.52450000000000008</v>
      </c>
      <c r="S624" s="32">
        <f t="shared" ref="S624" si="5964">AVERAGE(I624,M625)</f>
        <v>0.28349999999999997</v>
      </c>
      <c r="T624" s="32">
        <f t="shared" ref="T624" si="5965">AVERAGE(J624,N625)</f>
        <v>0.1545</v>
      </c>
      <c r="U624" s="32">
        <f t="shared" ref="U624" si="5966">AVERAGE(K624,O625)</f>
        <v>0.23849999999999999</v>
      </c>
      <c r="V624" s="21">
        <f>Q624*Q625/'Advanced - Home'!$S$33</f>
        <v>100.11694179228819</v>
      </c>
      <c r="W624" s="21">
        <f t="shared" ref="W624" si="5967">AVERAGE(V624:V625)</f>
        <v>100.11354869524399</v>
      </c>
      <c r="X624" s="21">
        <f t="shared" si="5786"/>
        <v>0</v>
      </c>
      <c r="Y624" s="23">
        <f>ROUND(Regression!$B$17+Regression!$B$18*Games!R624+Regression!$B$19*Games!T624+Regression!$B$20*Games!U624+Regression!$B$21*Games!S624+Regression!$B$22*Games!W624,0)</f>
        <v>109</v>
      </c>
      <c r="Z624" s="23">
        <f t="shared" ref="Z624" si="5968">Y625-Y624</f>
        <v>0</v>
      </c>
      <c r="AA624" s="23">
        <f t="shared" ref="AA624" si="5969">Y624+Y625</f>
        <v>218</v>
      </c>
      <c r="AB624" s="22">
        <f t="shared" ref="AB624" si="5970">D624-Z624</f>
        <v>0</v>
      </c>
      <c r="AC624" s="22">
        <f t="shared" ref="AC624" si="5971">AA624-E624</f>
        <v>218</v>
      </c>
      <c r="AD624" s="22">
        <f t="shared" si="5791"/>
        <v>109</v>
      </c>
    </row>
    <row r="625" spans="1:30" x14ac:dyDescent="0.3">
      <c r="A625" s="11" t="s">
        <v>134</v>
      </c>
      <c r="B625" s="14" t="s">
        <v>65</v>
      </c>
      <c r="C625" s="11" t="str">
        <f>VLOOKUP(B625,'Team Lookup'!A:B,2,FALSE)</f>
        <v>Indiana Pacers</v>
      </c>
      <c r="D625" s="15">
        <f t="shared" ref="D625" si="5972">D624*-1</f>
        <v>0</v>
      </c>
      <c r="E625" s="15">
        <f t="shared" ref="E625" si="5973">E624</f>
        <v>0</v>
      </c>
      <c r="F625" s="11" t="str">
        <f>B624</f>
        <v>HOU</v>
      </c>
      <c r="G625" s="11" t="str">
        <f t="shared" ref="G625" si="5974">C624</f>
        <v>Houston Rockets</v>
      </c>
      <c r="H625" s="32">
        <f>VLOOKUP($C625,'Four Factors - Home'!$B:$O,7,FALSE)/100</f>
        <v>0.52400000000000002</v>
      </c>
      <c r="I625" s="32">
        <f>VLOOKUP($C625,'Four Factors - Home'!$B:$O,8,FALSE)</f>
        <v>0.251</v>
      </c>
      <c r="J625" s="32">
        <f>VLOOKUP($C625,'Four Factors - Home'!$B:$O,9,FALSE)/100</f>
        <v>0.13200000000000001</v>
      </c>
      <c r="K625" s="32">
        <f>VLOOKUP($C625,'Four Factors - Home'!$B:$O,10,FALSE)/100</f>
        <v>0.19600000000000001</v>
      </c>
      <c r="L625" s="32">
        <f>VLOOKUP($C625,'Four Factors - Home'!$B:$O,11,FALSE)/100</f>
        <v>0.49700000000000005</v>
      </c>
      <c r="M625" s="32">
        <f>VLOOKUP($C625,'Four Factors - Home'!$B:$O,12,FALSE)</f>
        <v>0.28100000000000003</v>
      </c>
      <c r="N625" s="32">
        <f>VLOOKUP($C625,'Four Factors - Home'!$B:$O,13,FALSE)/100</f>
        <v>0.15</v>
      </c>
      <c r="O625" s="32">
        <f>VLOOKUP($C625,'Four Factors - Home'!$B:$O,14,FALSE)/100</f>
        <v>0.23899999999999999</v>
      </c>
      <c r="P625" s="21">
        <f>VLOOKUP($C625,'Advanced - Home'!B:T,18,FALSE)</f>
        <v>98.65</v>
      </c>
      <c r="Q625" s="21">
        <f>(P625+'Advanced - Home'!$S$33)/2</f>
        <v>98.751912943871702</v>
      </c>
      <c r="R625" s="32">
        <f t="shared" ref="R625" si="5975">AVERAGE(H625,L624)</f>
        <v>0.52449999999999997</v>
      </c>
      <c r="S625" s="32">
        <f t="shared" ref="S625" si="5976">AVERAGE(I625,M624)</f>
        <v>0.26600000000000001</v>
      </c>
      <c r="T625" s="32">
        <f t="shared" ref="T625" si="5977">AVERAGE(J625,N624)</f>
        <v>0.14200000000000002</v>
      </c>
      <c r="U625" s="32">
        <f t="shared" ref="U625" si="5978">AVERAGE(K625,O624)</f>
        <v>0.219</v>
      </c>
      <c r="V625" s="21">
        <f>Q625*Q624/'Advanced - Road'!$S$33</f>
        <v>100.11015559819978</v>
      </c>
      <c r="W625" s="21">
        <f t="shared" ref="W625" si="5979">W624</f>
        <v>100.11354869524399</v>
      </c>
      <c r="X625" s="21">
        <f t="shared" si="5786"/>
        <v>0</v>
      </c>
      <c r="Y625" s="23">
        <f>ROUND(Regression!$B$17+Regression!$B$18*Games!R625+Regression!$B$19*Games!T625+Regression!$B$20*Games!U625+Regression!$B$21*Games!S625+Regression!$B$22*Games!W625,0)</f>
        <v>109</v>
      </c>
      <c r="Z625" s="23">
        <f t="shared" ref="Z625" si="5980">-Z624</f>
        <v>0</v>
      </c>
      <c r="AA625" s="23">
        <f t="shared" ref="AA625" si="5981">AA624</f>
        <v>218</v>
      </c>
      <c r="AB625" s="22"/>
      <c r="AC625" s="22"/>
      <c r="AD625" s="22">
        <f t="shared" si="5791"/>
        <v>109</v>
      </c>
    </row>
    <row r="626" spans="1:30" x14ac:dyDescent="0.3">
      <c r="A626" t="s">
        <v>133</v>
      </c>
      <c r="B626" s="8" t="s">
        <v>64</v>
      </c>
      <c r="C626" t="str">
        <f>VLOOKUP(B626,'Team Lookup'!A:B,2,FALSE)</f>
        <v>Houston Rockets</v>
      </c>
      <c r="D626" s="6"/>
      <c r="E626" s="6"/>
      <c r="F626" s="7" t="str">
        <f>B627</f>
        <v>LAC</v>
      </c>
      <c r="G626" t="str">
        <f t="shared" ref="G626" si="5982">C627</f>
        <v>LA Clippers</v>
      </c>
      <c r="H626" s="31">
        <f>VLOOKUP($C626,'Four Factors - Road'!$B:$O,7,FALSE)/100</f>
        <v>0.55200000000000005</v>
      </c>
      <c r="I626" s="31">
        <f>VLOOKUP($C626,'Four Factors - Road'!$B:$O,8,FALSE)</f>
        <v>0.28599999999999998</v>
      </c>
      <c r="J626" s="31">
        <f>VLOOKUP($C626,'Four Factors - Road'!$B:$O,9,FALSE)/100</f>
        <v>0.159</v>
      </c>
      <c r="K626" s="31">
        <f>VLOOKUP($C626,'Four Factors - Road'!$B:$O,10,FALSE)/100</f>
        <v>0.23800000000000002</v>
      </c>
      <c r="L626" s="31">
        <f>VLOOKUP($C626,'Four Factors - Road'!$B:$O,11,FALSE)/100</f>
        <v>0.52500000000000002</v>
      </c>
      <c r="M626" s="31">
        <f>VLOOKUP($C626,'Four Factors - Road'!$B:$O,12,FALSE)</f>
        <v>0.28100000000000003</v>
      </c>
      <c r="N626" s="31">
        <f>VLOOKUP($C626,'Four Factors - Road'!$B:$O,13,FALSE)/100</f>
        <v>0.152</v>
      </c>
      <c r="O626" s="31">
        <f>VLOOKUP($C626,'Four Factors - Road'!$B:$O,14,FALSE)/100</f>
        <v>0.24199999999999999</v>
      </c>
      <c r="P626" s="17">
        <f>VLOOKUP($C626,'Advanced - Road'!B:T,18,FALSE)</f>
        <v>101.58</v>
      </c>
      <c r="Q626" s="17">
        <f>(P626+'Advanced - Road'!$S$33)/2</f>
        <v>100.22026345933563</v>
      </c>
      <c r="R626" s="31">
        <f t="shared" ref="R626" si="5983">AVERAGE(H626,L627)</f>
        <v>0.51750000000000007</v>
      </c>
      <c r="S626" s="31">
        <f t="shared" ref="S626" si="5984">AVERAGE(I626,M627)</f>
        <v>0.28000000000000003</v>
      </c>
      <c r="T626" s="31">
        <f t="shared" ref="T626" si="5985">AVERAGE(J626,N627)</f>
        <v>0.1545</v>
      </c>
      <c r="U626" s="31">
        <f t="shared" ref="U626" si="5986">AVERAGE(K626,O627)</f>
        <v>0.24149999999999999</v>
      </c>
      <c r="V626" s="17">
        <f>Q626*Q627/'Advanced - Home'!$S$33</f>
        <v>100.07638887992114</v>
      </c>
      <c r="W626" s="17">
        <f t="shared" ref="W626" si="5987">AVERAGE(V626:V627)</f>
        <v>100.07299715726937</v>
      </c>
      <c r="X626" s="17">
        <f t="shared" si="5786"/>
        <v>0</v>
      </c>
      <c r="Y626" s="19">
        <f>ROUND(Regression!$B$17+Regression!$B$18*Games!R626+Regression!$B$19*Games!T626+Regression!$B$20*Games!U626+Regression!$B$21*Games!S626+Regression!$B$22*Games!W626,0)</f>
        <v>108</v>
      </c>
      <c r="Z626" s="19">
        <f t="shared" ref="Z626" si="5988">Y627-Y626</f>
        <v>3</v>
      </c>
      <c r="AA626" s="19">
        <f t="shared" ref="AA626" si="5989">Y626+Y627</f>
        <v>219</v>
      </c>
      <c r="AB626" s="4">
        <f t="shared" ref="AB626" si="5990">D626-Z626</f>
        <v>-3</v>
      </c>
      <c r="AC626" s="4">
        <f t="shared" ref="AC626" si="5991">AA626-E626</f>
        <v>219</v>
      </c>
      <c r="AD626" s="4">
        <f t="shared" si="5791"/>
        <v>108</v>
      </c>
    </row>
    <row r="627" spans="1:30" x14ac:dyDescent="0.3">
      <c r="A627" t="s">
        <v>134</v>
      </c>
      <c r="B627" s="8" t="s">
        <v>66</v>
      </c>
      <c r="C627" t="str">
        <f>VLOOKUP(B627,'Team Lookup'!A:B,2,FALSE)</f>
        <v>LA Clippers</v>
      </c>
      <c r="D627" s="9">
        <f t="shared" ref="D627" si="5992">D626*-1</f>
        <v>0</v>
      </c>
      <c r="E627" s="9">
        <f t="shared" ref="E627" si="5993">E626</f>
        <v>0</v>
      </c>
      <c r="F627" t="str">
        <f>B626</f>
        <v>HOU</v>
      </c>
      <c r="G627" t="str">
        <f t="shared" ref="G627" si="5994">C626</f>
        <v>Houston Rockets</v>
      </c>
      <c r="H627" s="31">
        <f>VLOOKUP($C627,'Four Factors - Home'!$B:$O,7,FALSE)/100</f>
        <v>0.54100000000000004</v>
      </c>
      <c r="I627" s="31">
        <f>VLOOKUP($C627,'Four Factors - Home'!$B:$O,8,FALSE)</f>
        <v>0.3</v>
      </c>
      <c r="J627" s="31">
        <f>VLOOKUP($C627,'Four Factors - Home'!$B:$O,9,FALSE)/100</f>
        <v>0.14099999999999999</v>
      </c>
      <c r="K627" s="31">
        <f>VLOOKUP($C627,'Four Factors - Home'!$B:$O,10,FALSE)/100</f>
        <v>0.22</v>
      </c>
      <c r="L627" s="31">
        <f>VLOOKUP($C627,'Four Factors - Home'!$B:$O,11,FALSE)/100</f>
        <v>0.48299999999999998</v>
      </c>
      <c r="M627" s="31">
        <f>VLOOKUP($C627,'Four Factors - Home'!$B:$O,12,FALSE)</f>
        <v>0.27400000000000002</v>
      </c>
      <c r="N627" s="31">
        <f>VLOOKUP($C627,'Four Factors - Home'!$B:$O,13,FALSE)/100</f>
        <v>0.15</v>
      </c>
      <c r="O627" s="31">
        <f>VLOOKUP($C627,'Four Factors - Home'!$B:$O,14,FALSE)/100</f>
        <v>0.245</v>
      </c>
      <c r="P627" s="17">
        <f>VLOOKUP($C627,'Advanced - Home'!B:T,18,FALSE)</f>
        <v>98.57</v>
      </c>
      <c r="Q627" s="17">
        <f>(P627+'Advanced - Home'!$S$33)/2</f>
        <v>98.71191294387171</v>
      </c>
      <c r="R627" s="31">
        <f t="shared" ref="R627" si="5995">AVERAGE(H627,L626)</f>
        <v>0.53300000000000003</v>
      </c>
      <c r="S627" s="31">
        <f t="shared" ref="S627" si="5996">AVERAGE(I627,M626)</f>
        <v>0.29049999999999998</v>
      </c>
      <c r="T627" s="31">
        <f t="shared" ref="T627" si="5997">AVERAGE(J627,N626)</f>
        <v>0.14649999999999999</v>
      </c>
      <c r="U627" s="31">
        <f t="shared" ref="U627" si="5998">AVERAGE(K627,O626)</f>
        <v>0.23099999999999998</v>
      </c>
      <c r="V627" s="17">
        <f>Q627*Q626/'Advanced - Road'!$S$33</f>
        <v>100.0696054346176</v>
      </c>
      <c r="W627" s="17">
        <f t="shared" ref="W627" si="5999">W626</f>
        <v>100.07299715726937</v>
      </c>
      <c r="X627" s="17">
        <f t="shared" si="5786"/>
        <v>0</v>
      </c>
      <c r="Y627" s="19">
        <f>ROUND(Regression!$B$17+Regression!$B$18*Games!R627+Regression!$B$19*Games!T627+Regression!$B$20*Games!U627+Regression!$B$21*Games!S627+Regression!$B$22*Games!W627,0)</f>
        <v>111</v>
      </c>
      <c r="Z627" s="19">
        <f t="shared" ref="Z627" si="6000">-Z626</f>
        <v>-3</v>
      </c>
      <c r="AA627" s="19">
        <f t="shared" ref="AA627" si="6001">AA626</f>
        <v>219</v>
      </c>
      <c r="AB627" s="4"/>
      <c r="AC627" s="4"/>
      <c r="AD627" s="4">
        <f t="shared" si="5791"/>
        <v>111</v>
      </c>
    </row>
    <row r="628" spans="1:30" x14ac:dyDescent="0.3">
      <c r="A628" s="11" t="s">
        <v>133</v>
      </c>
      <c r="B628" s="14" t="s">
        <v>64</v>
      </c>
      <c r="C628" s="11" t="str">
        <f>VLOOKUP(B628,'Team Lookup'!A:B,2,FALSE)</f>
        <v>Houston Rockets</v>
      </c>
      <c r="D628" s="12"/>
      <c r="E628" s="12"/>
      <c r="F628" s="13" t="str">
        <f>B629</f>
        <v>LAL</v>
      </c>
      <c r="G628" s="11" t="str">
        <f t="shared" ref="G628" si="6002">C629</f>
        <v>Los Angeles Lakers</v>
      </c>
      <c r="H628" s="32">
        <f>VLOOKUP($C628,'Four Factors - Road'!$B:$O,7,FALSE)/100</f>
        <v>0.55200000000000005</v>
      </c>
      <c r="I628" s="32">
        <f>VLOOKUP($C628,'Four Factors - Road'!$B:$O,8,FALSE)</f>
        <v>0.28599999999999998</v>
      </c>
      <c r="J628" s="32">
        <f>VLOOKUP($C628,'Four Factors - Road'!$B:$O,9,FALSE)/100</f>
        <v>0.159</v>
      </c>
      <c r="K628" s="32">
        <f>VLOOKUP($C628,'Four Factors - Road'!$B:$O,10,FALSE)/100</f>
        <v>0.23800000000000002</v>
      </c>
      <c r="L628" s="32">
        <f>VLOOKUP($C628,'Four Factors - Road'!$B:$O,11,FALSE)/100</f>
        <v>0.52500000000000002</v>
      </c>
      <c r="M628" s="32">
        <f>VLOOKUP($C628,'Four Factors - Road'!$B:$O,12,FALSE)</f>
        <v>0.28100000000000003</v>
      </c>
      <c r="N628" s="32">
        <f>VLOOKUP($C628,'Four Factors - Road'!$B:$O,13,FALSE)/100</f>
        <v>0.152</v>
      </c>
      <c r="O628" s="32">
        <f>VLOOKUP($C628,'Four Factors - Road'!$B:$O,14,FALSE)/100</f>
        <v>0.24199999999999999</v>
      </c>
      <c r="P628" s="21">
        <f>VLOOKUP($C628,'Advanced - Road'!B:T,18,FALSE)</f>
        <v>101.58</v>
      </c>
      <c r="Q628" s="21">
        <f>(P628+'Advanced - Road'!$S$33)/2</f>
        <v>100.22026345933563</v>
      </c>
      <c r="R628" s="32">
        <f t="shared" ref="R628" si="6003">AVERAGE(H628,L629)</f>
        <v>0.54150000000000009</v>
      </c>
      <c r="S628" s="32">
        <f t="shared" ref="S628" si="6004">AVERAGE(I628,M629)</f>
        <v>0.27649999999999997</v>
      </c>
      <c r="T628" s="32">
        <f t="shared" ref="T628" si="6005">AVERAGE(J628,N629)</f>
        <v>0.152</v>
      </c>
      <c r="U628" s="32">
        <f t="shared" ref="U628" si="6006">AVERAGE(K628,O629)</f>
        <v>0.23450000000000001</v>
      </c>
      <c r="V628" s="21">
        <f>Q628*Q629/'Advanced - Home'!$S$33</f>
        <v>100.89251624130806</v>
      </c>
      <c r="W628" s="21">
        <f t="shared" ref="W628" si="6007">AVERAGE(V628:V629)</f>
        <v>100.8890968590086</v>
      </c>
      <c r="X628" s="21">
        <f t="shared" si="5786"/>
        <v>0</v>
      </c>
      <c r="Y628" s="23">
        <f>ROUND(Regression!$B$17+Regression!$B$18*Games!R628+Regression!$B$19*Games!T628+Regression!$B$20*Games!U628+Regression!$B$21*Games!S628+Regression!$B$22*Games!W628,0)</f>
        <v>112</v>
      </c>
      <c r="Z628" s="23">
        <f t="shared" ref="Z628" si="6008">Y629-Y628</f>
        <v>-1</v>
      </c>
      <c r="AA628" s="23">
        <f t="shared" ref="AA628" si="6009">Y628+Y629</f>
        <v>223</v>
      </c>
      <c r="AB628" s="22">
        <f t="shared" ref="AB628" si="6010">D628-Z628</f>
        <v>1</v>
      </c>
      <c r="AC628" s="22">
        <f t="shared" ref="AC628" si="6011">AA628-E628</f>
        <v>223</v>
      </c>
      <c r="AD628" s="22">
        <f t="shared" si="5791"/>
        <v>112</v>
      </c>
    </row>
    <row r="629" spans="1:30" x14ac:dyDescent="0.3">
      <c r="A629" s="11" t="s">
        <v>134</v>
      </c>
      <c r="B629" s="14" t="s">
        <v>67</v>
      </c>
      <c r="C629" s="11" t="str">
        <f>VLOOKUP(B629,'Team Lookup'!A:B,2,FALSE)</f>
        <v>Los Angeles Lakers</v>
      </c>
      <c r="D629" s="15">
        <f t="shared" ref="D629" si="6012">D628*-1</f>
        <v>0</v>
      </c>
      <c r="E629" s="15">
        <f t="shared" ref="E629" si="6013">E628</f>
        <v>0</v>
      </c>
      <c r="F629" s="11" t="str">
        <f>B628</f>
        <v>HOU</v>
      </c>
      <c r="G629" s="11" t="str">
        <f t="shared" ref="G629" si="6014">C628</f>
        <v>Houston Rockets</v>
      </c>
      <c r="H629" s="32">
        <f>VLOOKUP($C629,'Four Factors - Home'!$B:$O,7,FALSE)/100</f>
        <v>0.51600000000000001</v>
      </c>
      <c r="I629" s="32">
        <f>VLOOKUP($C629,'Four Factors - Home'!$B:$O,8,FALSE)</f>
        <v>0.27200000000000002</v>
      </c>
      <c r="J629" s="32">
        <f>VLOOKUP($C629,'Four Factors - Home'!$B:$O,9,FALSE)/100</f>
        <v>0.14300000000000002</v>
      </c>
      <c r="K629" s="32">
        <f>VLOOKUP($C629,'Four Factors - Home'!$B:$O,10,FALSE)/100</f>
        <v>0.27300000000000002</v>
      </c>
      <c r="L629" s="32">
        <f>VLOOKUP($C629,'Four Factors - Home'!$B:$O,11,FALSE)/100</f>
        <v>0.53100000000000003</v>
      </c>
      <c r="M629" s="32">
        <f>VLOOKUP($C629,'Four Factors - Home'!$B:$O,12,FALSE)</f>
        <v>0.26700000000000002</v>
      </c>
      <c r="N629" s="32">
        <f>VLOOKUP($C629,'Four Factors - Home'!$B:$O,13,FALSE)/100</f>
        <v>0.14499999999999999</v>
      </c>
      <c r="O629" s="32">
        <f>VLOOKUP($C629,'Four Factors - Home'!$B:$O,14,FALSE)/100</f>
        <v>0.23100000000000001</v>
      </c>
      <c r="P629" s="21">
        <f>VLOOKUP($C629,'Advanced - Home'!B:T,18,FALSE)</f>
        <v>100.18</v>
      </c>
      <c r="Q629" s="21">
        <f>(P629+'Advanced - Home'!$S$33)/2</f>
        <v>99.516912943871716</v>
      </c>
      <c r="R629" s="32">
        <f t="shared" ref="R629" si="6015">AVERAGE(H629,L628)</f>
        <v>0.52049999999999996</v>
      </c>
      <c r="S629" s="32">
        <f t="shared" ref="S629" si="6016">AVERAGE(I629,M628)</f>
        <v>0.27650000000000002</v>
      </c>
      <c r="T629" s="32">
        <f t="shared" ref="T629" si="6017">AVERAGE(J629,N628)</f>
        <v>0.14750000000000002</v>
      </c>
      <c r="U629" s="32">
        <f t="shared" ref="U629" si="6018">AVERAGE(K629,O628)</f>
        <v>0.25750000000000001</v>
      </c>
      <c r="V629" s="21">
        <f>Q629*Q628/'Advanced - Road'!$S$33</f>
        <v>100.88567747670915</v>
      </c>
      <c r="W629" s="21">
        <f t="shared" ref="W629" si="6019">W628</f>
        <v>100.8890968590086</v>
      </c>
      <c r="X629" s="21">
        <f t="shared" si="5786"/>
        <v>0</v>
      </c>
      <c r="Y629" s="23">
        <f>ROUND(Regression!$B$17+Regression!$B$18*Games!R629+Regression!$B$19*Games!T629+Regression!$B$20*Games!U629+Regression!$B$21*Games!S629+Regression!$B$22*Games!W629,0)</f>
        <v>111</v>
      </c>
      <c r="Z629" s="23">
        <f t="shared" ref="Z629" si="6020">-Z628</f>
        <v>1</v>
      </c>
      <c r="AA629" s="23">
        <f t="shared" ref="AA629" si="6021">AA628</f>
        <v>223</v>
      </c>
      <c r="AB629" s="22"/>
      <c r="AC629" s="22"/>
      <c r="AD629" s="22">
        <f t="shared" si="5791"/>
        <v>111</v>
      </c>
    </row>
    <row r="630" spans="1:30" x14ac:dyDescent="0.3">
      <c r="A630" t="s">
        <v>133</v>
      </c>
      <c r="B630" s="8" t="s">
        <v>64</v>
      </c>
      <c r="C630" t="str">
        <f>VLOOKUP(B630,'Team Lookup'!A:B,2,FALSE)</f>
        <v>Houston Rockets</v>
      </c>
      <c r="D630" s="6"/>
      <c r="E630" s="6"/>
      <c r="F630" s="7" t="str">
        <f>B631</f>
        <v>MEM</v>
      </c>
      <c r="G630" t="str">
        <f t="shared" ref="G630" si="6022">C631</f>
        <v>Memphis Grizzlies</v>
      </c>
      <c r="H630" s="31">
        <f>VLOOKUP($C630,'Four Factors - Road'!$B:$O,7,FALSE)/100</f>
        <v>0.55200000000000005</v>
      </c>
      <c r="I630" s="31">
        <f>VLOOKUP($C630,'Four Factors - Road'!$B:$O,8,FALSE)</f>
        <v>0.28599999999999998</v>
      </c>
      <c r="J630" s="31">
        <f>VLOOKUP($C630,'Four Factors - Road'!$B:$O,9,FALSE)/100</f>
        <v>0.159</v>
      </c>
      <c r="K630" s="31">
        <f>VLOOKUP($C630,'Four Factors - Road'!$B:$O,10,FALSE)/100</f>
        <v>0.23800000000000002</v>
      </c>
      <c r="L630" s="31">
        <f>VLOOKUP($C630,'Four Factors - Road'!$B:$O,11,FALSE)/100</f>
        <v>0.52500000000000002</v>
      </c>
      <c r="M630" s="31">
        <f>VLOOKUP($C630,'Four Factors - Road'!$B:$O,12,FALSE)</f>
        <v>0.28100000000000003</v>
      </c>
      <c r="N630" s="31">
        <f>VLOOKUP($C630,'Four Factors - Road'!$B:$O,13,FALSE)/100</f>
        <v>0.152</v>
      </c>
      <c r="O630" s="31">
        <f>VLOOKUP($C630,'Four Factors - Road'!$B:$O,14,FALSE)/100</f>
        <v>0.24199999999999999</v>
      </c>
      <c r="P630" s="17">
        <f>VLOOKUP($C630,'Advanced - Road'!B:T,18,FALSE)</f>
        <v>101.58</v>
      </c>
      <c r="Q630" s="17">
        <f>(P630+'Advanced - Road'!$S$33)/2</f>
        <v>100.22026345933563</v>
      </c>
      <c r="R630" s="31">
        <f t="shared" ref="R630" si="6023">AVERAGE(H630,L631)</f>
        <v>0.51300000000000001</v>
      </c>
      <c r="S630" s="31">
        <f t="shared" ref="S630" si="6024">AVERAGE(I630,M631)</f>
        <v>0.31999999999999995</v>
      </c>
      <c r="T630" s="31">
        <f t="shared" ref="T630" si="6025">AVERAGE(J630,N631)</f>
        <v>0.1555</v>
      </c>
      <c r="U630" s="31">
        <f t="shared" ref="U630" si="6026">AVERAGE(K630,O631)</f>
        <v>0.22450000000000003</v>
      </c>
      <c r="V630" s="17">
        <f>Q630*Q631/'Advanced - Home'!$S$33</f>
        <v>98.692520745395498</v>
      </c>
      <c r="W630" s="17">
        <f t="shared" ref="W630" si="6027">AVERAGE(V630:V631)</f>
        <v>98.689175923885472</v>
      </c>
      <c r="X630" s="17">
        <f t="shared" si="5786"/>
        <v>0</v>
      </c>
      <c r="Y630" s="19">
        <f>ROUND(Regression!$B$17+Regression!$B$18*Games!R630+Regression!$B$19*Games!T630+Regression!$B$20*Games!U630+Regression!$B$21*Games!S630+Regression!$B$22*Games!W630,0)</f>
        <v>107</v>
      </c>
      <c r="Z630" s="19">
        <f t="shared" ref="Z630" si="6028">Y631-Y630</f>
        <v>-2</v>
      </c>
      <c r="AA630" s="19">
        <f t="shared" ref="AA630" si="6029">Y630+Y631</f>
        <v>212</v>
      </c>
      <c r="AB630" s="4">
        <f t="shared" ref="AB630" si="6030">D630-Z630</f>
        <v>2</v>
      </c>
      <c r="AC630" s="4">
        <f t="shared" ref="AC630" si="6031">AA630-E630</f>
        <v>212</v>
      </c>
      <c r="AD630" s="4">
        <f t="shared" si="5791"/>
        <v>107</v>
      </c>
    </row>
    <row r="631" spans="1:30" x14ac:dyDescent="0.3">
      <c r="A631" t="s">
        <v>134</v>
      </c>
      <c r="B631" s="8" t="s">
        <v>68</v>
      </c>
      <c r="C631" t="str">
        <f>VLOOKUP(B631,'Team Lookup'!A:B,2,FALSE)</f>
        <v>Memphis Grizzlies</v>
      </c>
      <c r="D631" s="9">
        <f t="shared" ref="D631" si="6032">D630*-1</f>
        <v>0</v>
      </c>
      <c r="E631" s="9">
        <f t="shared" ref="E631" si="6033">E630</f>
        <v>0</v>
      </c>
      <c r="F631" t="str">
        <f>B630</f>
        <v>HOU</v>
      </c>
      <c r="G631" t="str">
        <f t="shared" ref="G631" si="6034">C630</f>
        <v>Houston Rockets</v>
      </c>
      <c r="H631" s="31">
        <f>VLOOKUP($C631,'Four Factors - Home'!$B:$O,7,FALSE)/100</f>
        <v>0.46299999999999997</v>
      </c>
      <c r="I631" s="31">
        <f>VLOOKUP($C631,'Four Factors - Home'!$B:$O,8,FALSE)</f>
        <v>0.29599999999999999</v>
      </c>
      <c r="J631" s="31">
        <f>VLOOKUP($C631,'Four Factors - Home'!$B:$O,9,FALSE)/100</f>
        <v>0.14400000000000002</v>
      </c>
      <c r="K631" s="31">
        <f>VLOOKUP($C631,'Four Factors - Home'!$B:$O,10,FALSE)/100</f>
        <v>0.27300000000000002</v>
      </c>
      <c r="L631" s="31">
        <f>VLOOKUP($C631,'Four Factors - Home'!$B:$O,11,FALSE)/100</f>
        <v>0.47399999999999998</v>
      </c>
      <c r="M631" s="31">
        <f>VLOOKUP($C631,'Four Factors - Home'!$B:$O,12,FALSE)</f>
        <v>0.35399999999999998</v>
      </c>
      <c r="N631" s="31">
        <f>VLOOKUP($C631,'Four Factors - Home'!$B:$O,13,FALSE)/100</f>
        <v>0.152</v>
      </c>
      <c r="O631" s="31">
        <f>VLOOKUP($C631,'Four Factors - Home'!$B:$O,14,FALSE)/100</f>
        <v>0.21100000000000002</v>
      </c>
      <c r="P631" s="17">
        <f>VLOOKUP($C631,'Advanced - Home'!B:T,18,FALSE)</f>
        <v>95.84</v>
      </c>
      <c r="Q631" s="17">
        <f>(P631+'Advanced - Home'!$S$33)/2</f>
        <v>97.3469129438717</v>
      </c>
      <c r="R631" s="31">
        <f t="shared" ref="R631" si="6035">AVERAGE(H631,L630)</f>
        <v>0.49399999999999999</v>
      </c>
      <c r="S631" s="31">
        <f t="shared" ref="S631" si="6036">AVERAGE(I631,M630)</f>
        <v>0.28849999999999998</v>
      </c>
      <c r="T631" s="31">
        <f t="shared" ref="T631" si="6037">AVERAGE(J631,N630)</f>
        <v>0.14800000000000002</v>
      </c>
      <c r="U631" s="31">
        <f t="shared" ref="U631" si="6038">AVERAGE(K631,O630)</f>
        <v>0.25750000000000001</v>
      </c>
      <c r="V631" s="17">
        <f>Q631*Q630/'Advanced - Road'!$S$33</f>
        <v>98.685831102375431</v>
      </c>
      <c r="W631" s="17">
        <f t="shared" ref="W631" si="6039">W630</f>
        <v>98.689175923885472</v>
      </c>
      <c r="X631" s="17">
        <f t="shared" si="5786"/>
        <v>0</v>
      </c>
      <c r="Y631" s="19">
        <f>ROUND(Regression!$B$17+Regression!$B$18*Games!R631+Regression!$B$19*Games!T631+Regression!$B$20*Games!U631+Regression!$B$21*Games!S631+Regression!$B$22*Games!W631,0)</f>
        <v>105</v>
      </c>
      <c r="Z631" s="19">
        <f t="shared" ref="Z631" si="6040">-Z630</f>
        <v>2</v>
      </c>
      <c r="AA631" s="19">
        <f t="shared" ref="AA631" si="6041">AA630</f>
        <v>212</v>
      </c>
      <c r="AB631" s="4"/>
      <c r="AC631" s="4"/>
      <c r="AD631" s="4">
        <f t="shared" si="5791"/>
        <v>105</v>
      </c>
    </row>
    <row r="632" spans="1:30" x14ac:dyDescent="0.3">
      <c r="A632" s="11" t="s">
        <v>133</v>
      </c>
      <c r="B632" s="14" t="s">
        <v>64</v>
      </c>
      <c r="C632" s="11" t="str">
        <f>VLOOKUP(B632,'Team Lookup'!A:B,2,FALSE)</f>
        <v>Houston Rockets</v>
      </c>
      <c r="D632" s="12"/>
      <c r="E632" s="12"/>
      <c r="F632" s="13" t="str">
        <f>B633</f>
        <v>MIA</v>
      </c>
      <c r="G632" s="11" t="str">
        <f t="shared" ref="G632" si="6042">C633</f>
        <v>Miami Heat</v>
      </c>
      <c r="H632" s="32">
        <f>VLOOKUP($C632,'Four Factors - Road'!$B:$O,7,FALSE)/100</f>
        <v>0.55200000000000005</v>
      </c>
      <c r="I632" s="32">
        <f>VLOOKUP($C632,'Four Factors - Road'!$B:$O,8,FALSE)</f>
        <v>0.28599999999999998</v>
      </c>
      <c r="J632" s="32">
        <f>VLOOKUP($C632,'Four Factors - Road'!$B:$O,9,FALSE)/100</f>
        <v>0.159</v>
      </c>
      <c r="K632" s="32">
        <f>VLOOKUP($C632,'Four Factors - Road'!$B:$O,10,FALSE)/100</f>
        <v>0.23800000000000002</v>
      </c>
      <c r="L632" s="32">
        <f>VLOOKUP($C632,'Four Factors - Road'!$B:$O,11,FALSE)/100</f>
        <v>0.52500000000000002</v>
      </c>
      <c r="M632" s="32">
        <f>VLOOKUP($C632,'Four Factors - Road'!$B:$O,12,FALSE)</f>
        <v>0.28100000000000003</v>
      </c>
      <c r="N632" s="32">
        <f>VLOOKUP($C632,'Four Factors - Road'!$B:$O,13,FALSE)/100</f>
        <v>0.152</v>
      </c>
      <c r="O632" s="32">
        <f>VLOOKUP($C632,'Four Factors - Road'!$B:$O,14,FALSE)/100</f>
        <v>0.24199999999999999</v>
      </c>
      <c r="P632" s="21">
        <f>VLOOKUP($C632,'Advanced - Road'!B:T,18,FALSE)</f>
        <v>101.58</v>
      </c>
      <c r="Q632" s="21">
        <f>(P632+'Advanced - Road'!$S$33)/2</f>
        <v>100.22026345933563</v>
      </c>
      <c r="R632" s="32">
        <f t="shared" ref="R632" si="6043">AVERAGE(H632,L633)</f>
        <v>0.52</v>
      </c>
      <c r="S632" s="32">
        <f t="shared" ref="S632" si="6044">AVERAGE(I632,M633)</f>
        <v>0.27400000000000002</v>
      </c>
      <c r="T632" s="32">
        <f t="shared" ref="T632" si="6045">AVERAGE(J632,N633)</f>
        <v>0.14500000000000002</v>
      </c>
      <c r="U632" s="32">
        <f t="shared" ref="U632" si="6046">AVERAGE(K632,O633)</f>
        <v>0.23050000000000001</v>
      </c>
      <c r="V632" s="21">
        <f>Q632*Q633/'Advanced - Home'!$S$33</f>
        <v>99.944591914728221</v>
      </c>
      <c r="W632" s="21">
        <f t="shared" ref="W632" si="6047">AVERAGE(V632:V633)</f>
        <v>99.941204658851859</v>
      </c>
      <c r="X632" s="21">
        <f t="shared" si="5786"/>
        <v>0</v>
      </c>
      <c r="Y632" s="23">
        <f>ROUND(Regression!$B$17+Regression!$B$18*Games!R632+Regression!$B$19*Games!T632+Regression!$B$20*Games!U632+Regression!$B$21*Games!S632+Regression!$B$22*Games!W632,0)</f>
        <v>109</v>
      </c>
      <c r="Z632" s="23">
        <f t="shared" ref="Z632" si="6048">Y633-Y632</f>
        <v>1</v>
      </c>
      <c r="AA632" s="23">
        <f t="shared" ref="AA632" si="6049">Y632+Y633</f>
        <v>219</v>
      </c>
      <c r="AB632" s="22">
        <f t="shared" ref="AB632" si="6050">D632-Z632</f>
        <v>-1</v>
      </c>
      <c r="AC632" s="22">
        <f t="shared" ref="AC632" si="6051">AA632-E632</f>
        <v>219</v>
      </c>
      <c r="AD632" s="22">
        <f t="shared" si="5791"/>
        <v>109</v>
      </c>
    </row>
    <row r="633" spans="1:30" x14ac:dyDescent="0.3">
      <c r="A633" s="11" t="s">
        <v>134</v>
      </c>
      <c r="B633" s="14" t="s">
        <v>69</v>
      </c>
      <c r="C633" s="11" t="str">
        <f>VLOOKUP(B633,'Team Lookup'!A:B,2,FALSE)</f>
        <v>Miami Heat</v>
      </c>
      <c r="D633" s="15">
        <f t="shared" ref="D633" si="6052">D632*-1</f>
        <v>0</v>
      </c>
      <c r="E633" s="15">
        <f t="shared" ref="E633" si="6053">E632</f>
        <v>0</v>
      </c>
      <c r="F633" s="11" t="str">
        <f>B632</f>
        <v>HOU</v>
      </c>
      <c r="G633" s="11" t="str">
        <f t="shared" ref="G633" si="6054">C632</f>
        <v>Houston Rockets</v>
      </c>
      <c r="H633" s="32">
        <f>VLOOKUP($C633,'Four Factors - Home'!$B:$O,7,FALSE)/100</f>
        <v>0.52500000000000002</v>
      </c>
      <c r="I633" s="32">
        <f>VLOOKUP($C633,'Four Factors - Home'!$B:$O,8,FALSE)</f>
        <v>0.27700000000000002</v>
      </c>
      <c r="J633" s="32">
        <f>VLOOKUP($C633,'Four Factors - Home'!$B:$O,9,FALSE)/100</f>
        <v>0.14000000000000001</v>
      </c>
      <c r="K633" s="32">
        <f>VLOOKUP($C633,'Four Factors - Home'!$B:$O,10,FALSE)/100</f>
        <v>0.217</v>
      </c>
      <c r="L633" s="32">
        <f>VLOOKUP($C633,'Four Factors - Home'!$B:$O,11,FALSE)/100</f>
        <v>0.48799999999999999</v>
      </c>
      <c r="M633" s="32">
        <f>VLOOKUP($C633,'Four Factors - Home'!$B:$O,12,FALSE)</f>
        <v>0.26200000000000001</v>
      </c>
      <c r="N633" s="32">
        <f>VLOOKUP($C633,'Four Factors - Home'!$B:$O,13,FALSE)/100</f>
        <v>0.13100000000000001</v>
      </c>
      <c r="O633" s="32">
        <f>VLOOKUP($C633,'Four Factors - Home'!$B:$O,14,FALSE)/100</f>
        <v>0.223</v>
      </c>
      <c r="P633" s="21">
        <f>VLOOKUP($C633,'Advanced - Home'!B:T,18,FALSE)</f>
        <v>98.31</v>
      </c>
      <c r="Q633" s="21">
        <f>(P633+'Advanced - Home'!$S$33)/2</f>
        <v>98.581912943871714</v>
      </c>
      <c r="R633" s="32">
        <f t="shared" ref="R633" si="6055">AVERAGE(H633,L632)</f>
        <v>0.52500000000000002</v>
      </c>
      <c r="S633" s="32">
        <f t="shared" ref="S633" si="6056">AVERAGE(I633,M632)</f>
        <v>0.27900000000000003</v>
      </c>
      <c r="T633" s="32">
        <f t="shared" ref="T633" si="6057">AVERAGE(J633,N632)</f>
        <v>0.14600000000000002</v>
      </c>
      <c r="U633" s="32">
        <f t="shared" ref="U633" si="6058">AVERAGE(K633,O632)</f>
        <v>0.22949999999999998</v>
      </c>
      <c r="V633" s="21">
        <f>Q633*Q632/'Advanced - Road'!$S$33</f>
        <v>99.937817402975497</v>
      </c>
      <c r="W633" s="21">
        <f t="shared" ref="W633" si="6059">W632</f>
        <v>99.941204658851859</v>
      </c>
      <c r="X633" s="21">
        <f t="shared" si="5786"/>
        <v>0</v>
      </c>
      <c r="Y633" s="23">
        <f>ROUND(Regression!$B$17+Regression!$B$18*Games!R633+Regression!$B$19*Games!T633+Regression!$B$20*Games!U633+Regression!$B$21*Games!S633+Regression!$B$22*Games!W633,0)</f>
        <v>110</v>
      </c>
      <c r="Z633" s="23">
        <f t="shared" ref="Z633" si="6060">-Z632</f>
        <v>-1</v>
      </c>
      <c r="AA633" s="23">
        <f t="shared" ref="AA633" si="6061">AA632</f>
        <v>219</v>
      </c>
      <c r="AB633" s="22"/>
      <c r="AC633" s="22"/>
      <c r="AD633" s="22">
        <f t="shared" si="5791"/>
        <v>110</v>
      </c>
    </row>
    <row r="634" spans="1:30" x14ac:dyDescent="0.3">
      <c r="A634" t="s">
        <v>133</v>
      </c>
      <c r="B634" s="8" t="s">
        <v>64</v>
      </c>
      <c r="C634" t="str">
        <f>VLOOKUP(B634,'Team Lookup'!A:B,2,FALSE)</f>
        <v>Houston Rockets</v>
      </c>
      <c r="D634" s="6"/>
      <c r="E634" s="6"/>
      <c r="F634" s="7" t="str">
        <f>B635</f>
        <v>MIL</v>
      </c>
      <c r="G634" t="str">
        <f t="shared" ref="G634" si="6062">C635</f>
        <v>Milwaukee Bucks</v>
      </c>
      <c r="H634" s="31">
        <f>VLOOKUP($C634,'Four Factors - Road'!$B:$O,7,FALSE)/100</f>
        <v>0.55200000000000005</v>
      </c>
      <c r="I634" s="31">
        <f>VLOOKUP($C634,'Four Factors - Road'!$B:$O,8,FALSE)</f>
        <v>0.28599999999999998</v>
      </c>
      <c r="J634" s="31">
        <f>VLOOKUP($C634,'Four Factors - Road'!$B:$O,9,FALSE)/100</f>
        <v>0.159</v>
      </c>
      <c r="K634" s="31">
        <f>VLOOKUP($C634,'Four Factors - Road'!$B:$O,10,FALSE)/100</f>
        <v>0.23800000000000002</v>
      </c>
      <c r="L634" s="31">
        <f>VLOOKUP($C634,'Four Factors - Road'!$B:$O,11,FALSE)/100</f>
        <v>0.52500000000000002</v>
      </c>
      <c r="M634" s="31">
        <f>VLOOKUP($C634,'Four Factors - Road'!$B:$O,12,FALSE)</f>
        <v>0.28100000000000003</v>
      </c>
      <c r="N634" s="31">
        <f>VLOOKUP($C634,'Four Factors - Road'!$B:$O,13,FALSE)/100</f>
        <v>0.152</v>
      </c>
      <c r="O634" s="31">
        <f>VLOOKUP($C634,'Four Factors - Road'!$B:$O,14,FALSE)/100</f>
        <v>0.24199999999999999</v>
      </c>
      <c r="P634" s="17">
        <f>VLOOKUP($C634,'Advanced - Road'!B:T,18,FALSE)</f>
        <v>101.58</v>
      </c>
      <c r="Q634" s="17">
        <f>(P634+'Advanced - Road'!$S$33)/2</f>
        <v>100.22026345933563</v>
      </c>
      <c r="R634" s="31">
        <f t="shared" ref="R634" si="6063">AVERAGE(H634,L635)</f>
        <v>0.53649999999999998</v>
      </c>
      <c r="S634" s="31">
        <f t="shared" ref="S634" si="6064">AVERAGE(I634,M635)</f>
        <v>0.29449999999999998</v>
      </c>
      <c r="T634" s="31">
        <f t="shared" ref="T634" si="6065">AVERAGE(J634,N635)</f>
        <v>0.159</v>
      </c>
      <c r="U634" s="31">
        <f t="shared" ref="U634" si="6066">AVERAGE(K634,O635)</f>
        <v>0.23499999999999999</v>
      </c>
      <c r="V634" s="17">
        <f>Q634*Q635/'Advanced - Home'!$S$33</f>
        <v>100.15749470465525</v>
      </c>
      <c r="W634" s="17">
        <f t="shared" ref="W634" si="6067">AVERAGE(V634:V635)</f>
        <v>100.15410023321863</v>
      </c>
      <c r="X634" s="17">
        <f t="shared" si="5786"/>
        <v>0</v>
      </c>
      <c r="Y634" s="19">
        <f>ROUND(Regression!$B$17+Regression!$B$18*Games!R634+Regression!$B$19*Games!T634+Regression!$B$20*Games!U634+Regression!$B$21*Games!S634+Regression!$B$22*Games!W634,0)</f>
        <v>111</v>
      </c>
      <c r="Z634" s="19">
        <f t="shared" ref="Z634" si="6068">Y635-Y634</f>
        <v>0</v>
      </c>
      <c r="AA634" s="19">
        <f t="shared" ref="AA634" si="6069">Y634+Y635</f>
        <v>222</v>
      </c>
      <c r="AB634" s="4">
        <f t="shared" ref="AB634" si="6070">D634-Z634</f>
        <v>0</v>
      </c>
      <c r="AC634" s="4">
        <f t="shared" ref="AC634" si="6071">AA634-E634</f>
        <v>222</v>
      </c>
      <c r="AD634" s="4">
        <f t="shared" si="5791"/>
        <v>111</v>
      </c>
    </row>
    <row r="635" spans="1:30" x14ac:dyDescent="0.3">
      <c r="A635" t="s">
        <v>134</v>
      </c>
      <c r="B635" s="8" t="s">
        <v>70</v>
      </c>
      <c r="C635" t="str">
        <f>VLOOKUP(B635,'Team Lookup'!A:B,2,FALSE)</f>
        <v>Milwaukee Bucks</v>
      </c>
      <c r="D635" s="9">
        <f t="shared" ref="D635" si="6072">D634*-1</f>
        <v>0</v>
      </c>
      <c r="E635" s="9">
        <f t="shared" ref="E635" si="6073">E634</f>
        <v>0</v>
      </c>
      <c r="F635" t="str">
        <f>B634</f>
        <v>HOU</v>
      </c>
      <c r="G635" t="str">
        <f t="shared" ref="G635" si="6074">C634</f>
        <v>Houston Rockets</v>
      </c>
      <c r="H635" s="31">
        <f>VLOOKUP($C635,'Four Factors - Home'!$B:$O,7,FALSE)/100</f>
        <v>0.53500000000000003</v>
      </c>
      <c r="I635" s="31">
        <f>VLOOKUP($C635,'Four Factors - Home'!$B:$O,8,FALSE)</f>
        <v>0.307</v>
      </c>
      <c r="J635" s="31">
        <f>VLOOKUP($C635,'Four Factors - Home'!$B:$O,9,FALSE)/100</f>
        <v>0.14199999999999999</v>
      </c>
      <c r="K635" s="31">
        <f>VLOOKUP($C635,'Four Factors - Home'!$B:$O,10,FALSE)/100</f>
        <v>0.21600000000000003</v>
      </c>
      <c r="L635" s="31">
        <f>VLOOKUP($C635,'Four Factors - Home'!$B:$O,11,FALSE)/100</f>
        <v>0.52100000000000002</v>
      </c>
      <c r="M635" s="31">
        <f>VLOOKUP($C635,'Four Factors - Home'!$B:$O,12,FALSE)</f>
        <v>0.30299999999999999</v>
      </c>
      <c r="N635" s="31">
        <f>VLOOKUP($C635,'Four Factors - Home'!$B:$O,13,FALSE)/100</f>
        <v>0.159</v>
      </c>
      <c r="O635" s="31">
        <f>VLOOKUP($C635,'Four Factors - Home'!$B:$O,14,FALSE)/100</f>
        <v>0.23199999999999998</v>
      </c>
      <c r="P635" s="17">
        <f>VLOOKUP($C635,'Advanced - Home'!B:T,18,FALSE)</f>
        <v>98.73</v>
      </c>
      <c r="Q635" s="17">
        <f>(P635+'Advanced - Home'!$S$33)/2</f>
        <v>98.791912943871708</v>
      </c>
      <c r="R635" s="31">
        <f t="shared" ref="R635" si="6075">AVERAGE(H635,L634)</f>
        <v>0.53</v>
      </c>
      <c r="S635" s="31">
        <f t="shared" ref="S635" si="6076">AVERAGE(I635,M634)</f>
        <v>0.29400000000000004</v>
      </c>
      <c r="T635" s="31">
        <f t="shared" ref="T635" si="6077">AVERAGE(J635,N634)</f>
        <v>0.14699999999999999</v>
      </c>
      <c r="U635" s="31">
        <f t="shared" ref="U635" si="6078">AVERAGE(K635,O634)</f>
        <v>0.22900000000000001</v>
      </c>
      <c r="V635" s="17">
        <f>Q635*Q634/'Advanced - Road'!$S$33</f>
        <v>100.15070576178199</v>
      </c>
      <c r="W635" s="17">
        <f t="shared" ref="W635" si="6079">W634</f>
        <v>100.15410023321863</v>
      </c>
      <c r="X635" s="17">
        <f t="shared" si="5786"/>
        <v>0</v>
      </c>
      <c r="Y635" s="19">
        <f>ROUND(Regression!$B$17+Regression!$B$18*Games!R635+Regression!$B$19*Games!T635+Regression!$B$20*Games!U635+Regression!$B$21*Games!S635+Regression!$B$22*Games!W635,0)</f>
        <v>111</v>
      </c>
      <c r="Z635" s="19">
        <f t="shared" ref="Z635" si="6080">-Z634</f>
        <v>0</v>
      </c>
      <c r="AA635" s="19">
        <f t="shared" ref="AA635" si="6081">AA634</f>
        <v>222</v>
      </c>
      <c r="AB635" s="4"/>
      <c r="AC635" s="4"/>
      <c r="AD635" s="4">
        <f t="shared" si="5791"/>
        <v>111</v>
      </c>
    </row>
    <row r="636" spans="1:30" x14ac:dyDescent="0.3">
      <c r="A636" s="11" t="s">
        <v>133</v>
      </c>
      <c r="B636" s="14" t="s">
        <v>64</v>
      </c>
      <c r="C636" s="11" t="str">
        <f>VLOOKUP(B636,'Team Lookup'!A:B,2,FALSE)</f>
        <v>Houston Rockets</v>
      </c>
      <c r="D636" s="12"/>
      <c r="E636" s="12"/>
      <c r="F636" s="13" t="str">
        <f>B637</f>
        <v>MIN</v>
      </c>
      <c r="G636" s="11" t="str">
        <f t="shared" ref="G636" si="6082">C637</f>
        <v>Minnesota Timberwolves</v>
      </c>
      <c r="H636" s="32">
        <f>VLOOKUP($C636,'Four Factors - Road'!$B:$O,7,FALSE)/100</f>
        <v>0.55200000000000005</v>
      </c>
      <c r="I636" s="32">
        <f>VLOOKUP($C636,'Four Factors - Road'!$B:$O,8,FALSE)</f>
        <v>0.28599999999999998</v>
      </c>
      <c r="J636" s="32">
        <f>VLOOKUP($C636,'Four Factors - Road'!$B:$O,9,FALSE)/100</f>
        <v>0.159</v>
      </c>
      <c r="K636" s="32">
        <f>VLOOKUP($C636,'Four Factors - Road'!$B:$O,10,FALSE)/100</f>
        <v>0.23800000000000002</v>
      </c>
      <c r="L636" s="32">
        <f>VLOOKUP($C636,'Four Factors - Road'!$B:$O,11,FALSE)/100</f>
        <v>0.52500000000000002</v>
      </c>
      <c r="M636" s="32">
        <f>VLOOKUP($C636,'Four Factors - Road'!$B:$O,12,FALSE)</f>
        <v>0.28100000000000003</v>
      </c>
      <c r="N636" s="32">
        <f>VLOOKUP($C636,'Four Factors - Road'!$B:$O,13,FALSE)/100</f>
        <v>0.152</v>
      </c>
      <c r="O636" s="32">
        <f>VLOOKUP($C636,'Four Factors - Road'!$B:$O,14,FALSE)/100</f>
        <v>0.24199999999999999</v>
      </c>
      <c r="P636" s="21">
        <f>VLOOKUP($C636,'Advanced - Road'!B:T,18,FALSE)</f>
        <v>101.58</v>
      </c>
      <c r="Q636" s="21">
        <f>(P636+'Advanced - Road'!$S$33)/2</f>
        <v>100.22026345933563</v>
      </c>
      <c r="R636" s="32">
        <f t="shared" ref="R636" si="6083">AVERAGE(H636,L637)</f>
        <v>0.54100000000000004</v>
      </c>
      <c r="S636" s="32">
        <f t="shared" ref="S636" si="6084">AVERAGE(I636,M637)</f>
        <v>0.27949999999999997</v>
      </c>
      <c r="T636" s="32">
        <f t="shared" ref="T636" si="6085">AVERAGE(J636,N637)</f>
        <v>0.1555</v>
      </c>
      <c r="U636" s="32">
        <f t="shared" ref="U636" si="6086">AVERAGE(K636,O637)</f>
        <v>0.22750000000000001</v>
      </c>
      <c r="V636" s="21">
        <f>Q636*Q637/'Advanced - Home'!$S$33</f>
        <v>99.098049869066031</v>
      </c>
      <c r="W636" s="21">
        <f t="shared" ref="W636" si="6087">AVERAGE(V636:V637)</f>
        <v>99.094691303631677</v>
      </c>
      <c r="X636" s="21">
        <f t="shared" si="5786"/>
        <v>0</v>
      </c>
      <c r="Y636" s="23">
        <f>ROUND(Regression!$B$17+Regression!$B$18*Games!R636+Regression!$B$19*Games!T636+Regression!$B$20*Games!U636+Regression!$B$21*Games!S636+Regression!$B$22*Games!W636,0)</f>
        <v>110</v>
      </c>
      <c r="Z636" s="23">
        <f t="shared" ref="Z636" si="6088">Y637-Y636</f>
        <v>0</v>
      </c>
      <c r="AA636" s="23">
        <f t="shared" ref="AA636" si="6089">Y636+Y637</f>
        <v>220</v>
      </c>
      <c r="AB636" s="22">
        <f t="shared" ref="AB636" si="6090">D636-Z636</f>
        <v>0</v>
      </c>
      <c r="AC636" s="22">
        <f t="shared" ref="AC636" si="6091">AA636-E636</f>
        <v>220</v>
      </c>
      <c r="AD636" s="22">
        <f t="shared" si="5791"/>
        <v>110</v>
      </c>
    </row>
    <row r="637" spans="1:30" x14ac:dyDescent="0.3">
      <c r="A637" s="11" t="s">
        <v>134</v>
      </c>
      <c r="B637" s="14" t="s">
        <v>34</v>
      </c>
      <c r="C637" s="11" t="str">
        <f>VLOOKUP(B637,'Team Lookup'!A:B,2,FALSE)</f>
        <v>Minnesota Timberwolves</v>
      </c>
      <c r="D637" s="15">
        <f t="shared" ref="D637" si="6092">D636*-1</f>
        <v>0</v>
      </c>
      <c r="E637" s="15">
        <f t="shared" ref="E637" si="6093">E636</f>
        <v>0</v>
      </c>
      <c r="F637" s="11" t="str">
        <f>B636</f>
        <v>HOU</v>
      </c>
      <c r="G637" s="11" t="str">
        <f t="shared" ref="G637" si="6094">C636</f>
        <v>Houston Rockets</v>
      </c>
      <c r="H637" s="32">
        <f>VLOOKUP($C637,'Four Factors - Home'!$B:$O,7,FALSE)/100</f>
        <v>0.52400000000000002</v>
      </c>
      <c r="I637" s="32">
        <f>VLOOKUP($C637,'Four Factors - Home'!$B:$O,8,FALSE)</f>
        <v>0.29599999999999999</v>
      </c>
      <c r="J637" s="32">
        <f>VLOOKUP($C637,'Four Factors - Home'!$B:$O,9,FALSE)/100</f>
        <v>0.15</v>
      </c>
      <c r="K637" s="32">
        <f>VLOOKUP($C637,'Four Factors - Home'!$B:$O,10,FALSE)/100</f>
        <v>0.26899999999999996</v>
      </c>
      <c r="L637" s="32">
        <f>VLOOKUP($C637,'Four Factors - Home'!$B:$O,11,FALSE)/100</f>
        <v>0.53</v>
      </c>
      <c r="M637" s="32">
        <f>VLOOKUP($C637,'Four Factors - Home'!$B:$O,12,FALSE)</f>
        <v>0.27300000000000002</v>
      </c>
      <c r="N637" s="32">
        <f>VLOOKUP($C637,'Four Factors - Home'!$B:$O,13,FALSE)/100</f>
        <v>0.152</v>
      </c>
      <c r="O637" s="32">
        <f>VLOOKUP($C637,'Four Factors - Home'!$B:$O,14,FALSE)/100</f>
        <v>0.217</v>
      </c>
      <c r="P637" s="21">
        <f>VLOOKUP($C637,'Advanced - Home'!B:T,18,FALSE)</f>
        <v>96.64</v>
      </c>
      <c r="Q637" s="21">
        <f>(P637+'Advanced - Home'!$S$33)/2</f>
        <v>97.746912943871706</v>
      </c>
      <c r="R637" s="32">
        <f t="shared" ref="R637" si="6095">AVERAGE(H637,L636)</f>
        <v>0.52449999999999997</v>
      </c>
      <c r="S637" s="32">
        <f t="shared" ref="S637" si="6096">AVERAGE(I637,M636)</f>
        <v>0.28849999999999998</v>
      </c>
      <c r="T637" s="32">
        <f t="shared" ref="T637" si="6097">AVERAGE(J637,N636)</f>
        <v>0.151</v>
      </c>
      <c r="U637" s="32">
        <f t="shared" ref="U637" si="6098">AVERAGE(K637,O636)</f>
        <v>0.25549999999999995</v>
      </c>
      <c r="V637" s="21">
        <f>Q637*Q636/'Advanced - Road'!$S$33</f>
        <v>99.091332738197323</v>
      </c>
      <c r="W637" s="21">
        <f t="shared" ref="W637" si="6099">W636</f>
        <v>99.094691303631677</v>
      </c>
      <c r="X637" s="21">
        <f t="shared" si="5786"/>
        <v>0</v>
      </c>
      <c r="Y637" s="23">
        <f>ROUND(Regression!$B$17+Regression!$B$18*Games!R637+Regression!$B$19*Games!T637+Regression!$B$20*Games!U637+Regression!$B$21*Games!S637+Regression!$B$22*Games!W637,0)</f>
        <v>110</v>
      </c>
      <c r="Z637" s="23">
        <f t="shared" ref="Z637" si="6100">-Z636</f>
        <v>0</v>
      </c>
      <c r="AA637" s="23">
        <f t="shared" ref="AA637" si="6101">AA636</f>
        <v>220</v>
      </c>
      <c r="AB637" s="22"/>
      <c r="AC637" s="22"/>
      <c r="AD637" s="22">
        <f t="shared" si="5791"/>
        <v>110</v>
      </c>
    </row>
    <row r="638" spans="1:30" x14ac:dyDescent="0.3">
      <c r="A638" t="s">
        <v>133</v>
      </c>
      <c r="B638" s="8" t="s">
        <v>64</v>
      </c>
      <c r="C638" t="str">
        <f>VLOOKUP(B638,'Team Lookup'!A:B,2,FALSE)</f>
        <v>Houston Rockets</v>
      </c>
      <c r="D638" s="6"/>
      <c r="E638" s="6"/>
      <c r="F638" s="7" t="str">
        <f>B639</f>
        <v>NOP</v>
      </c>
      <c r="G638" t="str">
        <f t="shared" ref="G638" si="6102">C639</f>
        <v>New Orleans Pelicans</v>
      </c>
      <c r="H638" s="31">
        <f>VLOOKUP($C638,'Four Factors - Road'!$B:$O,7,FALSE)/100</f>
        <v>0.55200000000000005</v>
      </c>
      <c r="I638" s="31">
        <f>VLOOKUP($C638,'Four Factors - Road'!$B:$O,8,FALSE)</f>
        <v>0.28599999999999998</v>
      </c>
      <c r="J638" s="31">
        <f>VLOOKUP($C638,'Four Factors - Road'!$B:$O,9,FALSE)/100</f>
        <v>0.159</v>
      </c>
      <c r="K638" s="31">
        <f>VLOOKUP($C638,'Four Factors - Road'!$B:$O,10,FALSE)/100</f>
        <v>0.23800000000000002</v>
      </c>
      <c r="L638" s="31">
        <f>VLOOKUP($C638,'Four Factors - Road'!$B:$O,11,FALSE)/100</f>
        <v>0.52500000000000002</v>
      </c>
      <c r="M638" s="31">
        <f>VLOOKUP($C638,'Four Factors - Road'!$B:$O,12,FALSE)</f>
        <v>0.28100000000000003</v>
      </c>
      <c r="N638" s="31">
        <f>VLOOKUP($C638,'Four Factors - Road'!$B:$O,13,FALSE)/100</f>
        <v>0.152</v>
      </c>
      <c r="O638" s="31">
        <f>VLOOKUP($C638,'Four Factors - Road'!$B:$O,14,FALSE)/100</f>
        <v>0.24199999999999999</v>
      </c>
      <c r="P638" s="17">
        <f>VLOOKUP($C638,'Advanced - Road'!B:T,18,FALSE)</f>
        <v>101.58</v>
      </c>
      <c r="Q638" s="17">
        <f>(P638+'Advanced - Road'!$S$33)/2</f>
        <v>100.22026345933563</v>
      </c>
      <c r="R638" s="31">
        <f t="shared" ref="R638" si="6103">AVERAGE(H638,L639)</f>
        <v>0.53049999999999997</v>
      </c>
      <c r="S638" s="31">
        <f t="shared" ref="S638" si="6104">AVERAGE(I638,M639)</f>
        <v>0.26400000000000001</v>
      </c>
      <c r="T638" s="31">
        <f t="shared" ref="T638" si="6105">AVERAGE(J638,N639)</f>
        <v>0.14650000000000002</v>
      </c>
      <c r="U638" s="31">
        <f t="shared" ref="U638" si="6106">AVERAGE(K638,O639)</f>
        <v>0.23</v>
      </c>
      <c r="V638" s="17">
        <f>Q638*Q639/'Advanced - Home'!$S$33</f>
        <v>101.34366739139149</v>
      </c>
      <c r="W638" s="17">
        <f t="shared" ref="W638" si="6107">AVERAGE(V638:V639)</f>
        <v>101.34023271897624</v>
      </c>
      <c r="X638" s="17">
        <f t="shared" si="5786"/>
        <v>0</v>
      </c>
      <c r="Y638" s="19">
        <f>ROUND(Regression!$B$17+Regression!$B$18*Games!R638+Regression!$B$19*Games!T638+Regression!$B$20*Games!U638+Regression!$B$21*Games!S638+Regression!$B$22*Games!W638,0)</f>
        <v>111</v>
      </c>
      <c r="Z638" s="19">
        <f t="shared" ref="Z638" si="6108">Y639-Y638</f>
        <v>-1</v>
      </c>
      <c r="AA638" s="19">
        <f t="shared" ref="AA638" si="6109">Y638+Y639</f>
        <v>221</v>
      </c>
      <c r="AB638" s="4">
        <f t="shared" ref="AB638" si="6110">D638-Z638</f>
        <v>1</v>
      </c>
      <c r="AC638" s="4">
        <f t="shared" ref="AC638" si="6111">AA638-E638</f>
        <v>221</v>
      </c>
      <c r="AD638" s="4">
        <f t="shared" si="5791"/>
        <v>111</v>
      </c>
    </row>
    <row r="639" spans="1:30" x14ac:dyDescent="0.3">
      <c r="A639" t="s">
        <v>134</v>
      </c>
      <c r="B639" s="8" t="s">
        <v>71</v>
      </c>
      <c r="C639" t="str">
        <f>VLOOKUP(B639,'Team Lookup'!A:B,2,FALSE)</f>
        <v>New Orleans Pelicans</v>
      </c>
      <c r="D639" s="9">
        <f t="shared" ref="D639" si="6112">D638*-1</f>
        <v>0</v>
      </c>
      <c r="E639" s="9">
        <f t="shared" ref="E639" si="6113">E638</f>
        <v>0</v>
      </c>
      <c r="F639" t="str">
        <f>B638</f>
        <v>HOU</v>
      </c>
      <c r="G639" t="str">
        <f t="shared" ref="G639" si="6114">C638</f>
        <v>Houston Rockets</v>
      </c>
      <c r="H639" s="31">
        <f>VLOOKUP($C639,'Four Factors - Home'!$B:$O,7,FALSE)/100</f>
        <v>0.504</v>
      </c>
      <c r="I639" s="31">
        <f>VLOOKUP($C639,'Four Factors - Home'!$B:$O,8,FALSE)</f>
        <v>0.26200000000000001</v>
      </c>
      <c r="J639" s="31">
        <f>VLOOKUP($C639,'Four Factors - Home'!$B:$O,9,FALSE)/100</f>
        <v>0.121</v>
      </c>
      <c r="K639" s="31">
        <f>VLOOKUP($C639,'Four Factors - Home'!$B:$O,10,FALSE)/100</f>
        <v>0.184</v>
      </c>
      <c r="L639" s="31">
        <f>VLOOKUP($C639,'Four Factors - Home'!$B:$O,11,FALSE)/100</f>
        <v>0.50900000000000001</v>
      </c>
      <c r="M639" s="31">
        <f>VLOOKUP($C639,'Four Factors - Home'!$B:$O,12,FALSE)</f>
        <v>0.24199999999999999</v>
      </c>
      <c r="N639" s="31">
        <f>VLOOKUP($C639,'Four Factors - Home'!$B:$O,13,FALSE)/100</f>
        <v>0.13400000000000001</v>
      </c>
      <c r="O639" s="31">
        <f>VLOOKUP($C639,'Four Factors - Home'!$B:$O,14,FALSE)/100</f>
        <v>0.222</v>
      </c>
      <c r="P639" s="17">
        <f>VLOOKUP($C639,'Advanced - Home'!B:T,18,FALSE)</f>
        <v>101.07</v>
      </c>
      <c r="Q639" s="17">
        <f>(P639+'Advanced - Home'!$S$33)/2</f>
        <v>99.96191294387171</v>
      </c>
      <c r="R639" s="31">
        <f t="shared" ref="R639" si="6115">AVERAGE(H639,L638)</f>
        <v>0.51449999999999996</v>
      </c>
      <c r="S639" s="31">
        <f t="shared" ref="S639" si="6116">AVERAGE(I639,M638)</f>
        <v>0.27150000000000002</v>
      </c>
      <c r="T639" s="31">
        <f t="shared" ref="T639" si="6117">AVERAGE(J639,N638)</f>
        <v>0.13650000000000001</v>
      </c>
      <c r="U639" s="31">
        <f t="shared" ref="U639" si="6118">AVERAGE(K639,O638)</f>
        <v>0.21299999999999999</v>
      </c>
      <c r="V639" s="17">
        <f>Q639*Q638/'Advanced - Road'!$S$33</f>
        <v>101.33679804656097</v>
      </c>
      <c r="W639" s="17">
        <f t="shared" ref="W639" si="6119">W638</f>
        <v>101.34023271897624</v>
      </c>
      <c r="X639" s="17">
        <f t="shared" si="5786"/>
        <v>0</v>
      </c>
      <c r="Y639" s="19">
        <f>ROUND(Regression!$B$17+Regression!$B$18*Games!R639+Regression!$B$19*Games!T639+Regression!$B$20*Games!U639+Regression!$B$21*Games!S639+Regression!$B$22*Games!W639,0)</f>
        <v>110</v>
      </c>
      <c r="Z639" s="19">
        <f t="shared" ref="Z639" si="6120">-Z638</f>
        <v>1</v>
      </c>
      <c r="AA639" s="19">
        <f t="shared" ref="AA639" si="6121">AA638</f>
        <v>221</v>
      </c>
      <c r="AB639" s="4"/>
      <c r="AC639" s="4"/>
      <c r="AD639" s="4">
        <f t="shared" si="5791"/>
        <v>110</v>
      </c>
    </row>
    <row r="640" spans="1:30" x14ac:dyDescent="0.3">
      <c r="A640" s="11" t="s">
        <v>133</v>
      </c>
      <c r="B640" s="14" t="s">
        <v>64</v>
      </c>
      <c r="C640" s="11" t="str">
        <f>VLOOKUP(B640,'Team Lookup'!A:B,2,FALSE)</f>
        <v>Houston Rockets</v>
      </c>
      <c r="D640" s="12"/>
      <c r="E640" s="12"/>
      <c r="F640" s="13" t="str">
        <f>B641</f>
        <v>NYK</v>
      </c>
      <c r="G640" s="11" t="str">
        <f t="shared" ref="G640" si="6122">C641</f>
        <v>New York Knicks</v>
      </c>
      <c r="H640" s="32">
        <f>VLOOKUP($C640,'Four Factors - Road'!$B:$O,7,FALSE)/100</f>
        <v>0.55200000000000005</v>
      </c>
      <c r="I640" s="32">
        <f>VLOOKUP($C640,'Four Factors - Road'!$B:$O,8,FALSE)</f>
        <v>0.28599999999999998</v>
      </c>
      <c r="J640" s="32">
        <f>VLOOKUP($C640,'Four Factors - Road'!$B:$O,9,FALSE)/100</f>
        <v>0.159</v>
      </c>
      <c r="K640" s="32">
        <f>VLOOKUP($C640,'Four Factors - Road'!$B:$O,10,FALSE)/100</f>
        <v>0.23800000000000002</v>
      </c>
      <c r="L640" s="32">
        <f>VLOOKUP($C640,'Four Factors - Road'!$B:$O,11,FALSE)/100</f>
        <v>0.52500000000000002</v>
      </c>
      <c r="M640" s="32">
        <f>VLOOKUP($C640,'Four Factors - Road'!$B:$O,12,FALSE)</f>
        <v>0.28100000000000003</v>
      </c>
      <c r="N640" s="32">
        <f>VLOOKUP($C640,'Four Factors - Road'!$B:$O,13,FALSE)/100</f>
        <v>0.152</v>
      </c>
      <c r="O640" s="32">
        <f>VLOOKUP($C640,'Four Factors - Road'!$B:$O,14,FALSE)/100</f>
        <v>0.24199999999999999</v>
      </c>
      <c r="P640" s="21">
        <f>VLOOKUP($C640,'Advanced - Road'!B:T,18,FALSE)</f>
        <v>101.58</v>
      </c>
      <c r="Q640" s="21">
        <f>(P640+'Advanced - Road'!$S$33)/2</f>
        <v>100.22026345933563</v>
      </c>
      <c r="R640" s="32">
        <f t="shared" ref="R640" si="6123">AVERAGE(H640,L641)</f>
        <v>0.53049999999999997</v>
      </c>
      <c r="S640" s="32">
        <f t="shared" ref="S640" si="6124">AVERAGE(I640,M641)</f>
        <v>0.27400000000000002</v>
      </c>
      <c r="T640" s="32">
        <f t="shared" ref="T640" si="6125">AVERAGE(J640,N641)</f>
        <v>0.14450000000000002</v>
      </c>
      <c r="U640" s="32">
        <f t="shared" ref="U640" si="6126">AVERAGE(K640,O641)</f>
        <v>0.254</v>
      </c>
      <c r="V640" s="21">
        <f>Q640*Q641/'Advanced - Home'!$S$33</f>
        <v>100.01555951137057</v>
      </c>
      <c r="W640" s="21">
        <f t="shared" ref="W640" si="6127">AVERAGE(V640:V641)</f>
        <v>100.01216985030746</v>
      </c>
      <c r="X640" s="21">
        <f t="shared" si="5786"/>
        <v>0</v>
      </c>
      <c r="Y640" s="23">
        <f>ROUND(Regression!$B$17+Regression!$B$18*Games!R640+Regression!$B$19*Games!T640+Regression!$B$20*Games!U640+Regression!$B$21*Games!S640+Regression!$B$22*Games!W640,0)</f>
        <v>112</v>
      </c>
      <c r="Z640" s="23">
        <f t="shared" ref="Z640" si="6128">Y641-Y640</f>
        <v>-2</v>
      </c>
      <c r="AA640" s="23">
        <f t="shared" ref="AA640" si="6129">Y640+Y641</f>
        <v>222</v>
      </c>
      <c r="AB640" s="22">
        <f t="shared" ref="AB640" si="6130">D640-Z640</f>
        <v>2</v>
      </c>
      <c r="AC640" s="22">
        <f t="shared" ref="AC640" si="6131">AA640-E640</f>
        <v>222</v>
      </c>
      <c r="AD640" s="22">
        <f t="shared" si="5791"/>
        <v>112</v>
      </c>
    </row>
    <row r="641" spans="1:30" x14ac:dyDescent="0.3">
      <c r="A641" s="11" t="s">
        <v>134</v>
      </c>
      <c r="B641" s="14" t="s">
        <v>72</v>
      </c>
      <c r="C641" s="11" t="str">
        <f>VLOOKUP(B641,'Team Lookup'!A:B,2,FALSE)</f>
        <v>New York Knicks</v>
      </c>
      <c r="D641" s="15">
        <f t="shared" ref="D641" si="6132">D640*-1</f>
        <v>0</v>
      </c>
      <c r="E641" s="15">
        <f t="shared" ref="E641" si="6133">E640</f>
        <v>0</v>
      </c>
      <c r="F641" s="11" t="str">
        <f>B640</f>
        <v>HOU</v>
      </c>
      <c r="G641" s="11" t="str">
        <f t="shared" ref="G641" si="6134">C640</f>
        <v>Houston Rockets</v>
      </c>
      <c r="H641" s="32">
        <f>VLOOKUP($C641,'Four Factors - Home'!$B:$O,7,FALSE)/100</f>
        <v>0.52</v>
      </c>
      <c r="I641" s="32">
        <f>VLOOKUP($C641,'Four Factors - Home'!$B:$O,8,FALSE)</f>
        <v>0.22700000000000001</v>
      </c>
      <c r="J641" s="32">
        <f>VLOOKUP($C641,'Four Factors - Home'!$B:$O,9,FALSE)/100</f>
        <v>0.14300000000000002</v>
      </c>
      <c r="K641" s="32">
        <f>VLOOKUP($C641,'Four Factors - Home'!$B:$O,10,FALSE)/100</f>
        <v>0.27399999999999997</v>
      </c>
      <c r="L641" s="32">
        <f>VLOOKUP($C641,'Four Factors - Home'!$B:$O,11,FALSE)/100</f>
        <v>0.50900000000000001</v>
      </c>
      <c r="M641" s="32">
        <f>VLOOKUP($C641,'Four Factors - Home'!$B:$O,12,FALSE)</f>
        <v>0.26200000000000001</v>
      </c>
      <c r="N641" s="32">
        <f>VLOOKUP($C641,'Four Factors - Home'!$B:$O,13,FALSE)/100</f>
        <v>0.13</v>
      </c>
      <c r="O641" s="32">
        <f>VLOOKUP($C641,'Four Factors - Home'!$B:$O,14,FALSE)/100</f>
        <v>0.27</v>
      </c>
      <c r="P641" s="21">
        <f>VLOOKUP($C641,'Advanced - Home'!B:T,18,FALSE)</f>
        <v>98.45</v>
      </c>
      <c r="Q641" s="21">
        <f>(P641+'Advanced - Home'!$S$33)/2</f>
        <v>98.651912943871707</v>
      </c>
      <c r="R641" s="32">
        <f t="shared" ref="R641" si="6135">AVERAGE(H641,L640)</f>
        <v>0.52249999999999996</v>
      </c>
      <c r="S641" s="32">
        <f t="shared" ref="S641" si="6136">AVERAGE(I641,M640)</f>
        <v>0.254</v>
      </c>
      <c r="T641" s="32">
        <f t="shared" ref="T641" si="6137">AVERAGE(J641,N640)</f>
        <v>0.14750000000000002</v>
      </c>
      <c r="U641" s="32">
        <f t="shared" ref="U641" si="6138">AVERAGE(K641,O640)</f>
        <v>0.25800000000000001</v>
      </c>
      <c r="V641" s="21">
        <f>Q641*Q640/'Advanced - Road'!$S$33</f>
        <v>100.00878018924433</v>
      </c>
      <c r="W641" s="21">
        <f t="shared" ref="W641" si="6139">W640</f>
        <v>100.01216985030746</v>
      </c>
      <c r="X641" s="21">
        <f t="shared" si="5786"/>
        <v>0</v>
      </c>
      <c r="Y641" s="23">
        <f>ROUND(Regression!$B$17+Regression!$B$18*Games!R641+Regression!$B$19*Games!T641+Regression!$B$20*Games!U641+Regression!$B$21*Games!S641+Regression!$B$22*Games!W641,0)</f>
        <v>110</v>
      </c>
      <c r="Z641" s="23">
        <f t="shared" ref="Z641" si="6140">-Z640</f>
        <v>2</v>
      </c>
      <c r="AA641" s="23">
        <f t="shared" ref="AA641" si="6141">AA640</f>
        <v>222</v>
      </c>
      <c r="AB641" s="22"/>
      <c r="AC641" s="22"/>
      <c r="AD641" s="22">
        <f t="shared" si="5791"/>
        <v>110</v>
      </c>
    </row>
    <row r="642" spans="1:30" x14ac:dyDescent="0.3">
      <c r="A642" t="s">
        <v>133</v>
      </c>
      <c r="B642" s="8" t="s">
        <v>64</v>
      </c>
      <c r="C642" t="str">
        <f>VLOOKUP(B642,'Team Lookup'!A:B,2,FALSE)</f>
        <v>Houston Rockets</v>
      </c>
      <c r="D642" s="6"/>
      <c r="E642" s="6"/>
      <c r="F642" s="7" t="str">
        <f>B643</f>
        <v>OKC</v>
      </c>
      <c r="G642" t="str">
        <f t="shared" ref="G642" si="6142">C643</f>
        <v>Oklahoma City Thunder</v>
      </c>
      <c r="H642" s="31">
        <f>VLOOKUP($C642,'Four Factors - Road'!$B:$O,7,FALSE)/100</f>
        <v>0.55200000000000005</v>
      </c>
      <c r="I642" s="31">
        <f>VLOOKUP($C642,'Four Factors - Road'!$B:$O,8,FALSE)</f>
        <v>0.28599999999999998</v>
      </c>
      <c r="J642" s="31">
        <f>VLOOKUP($C642,'Four Factors - Road'!$B:$O,9,FALSE)/100</f>
        <v>0.159</v>
      </c>
      <c r="K642" s="31">
        <f>VLOOKUP($C642,'Four Factors - Road'!$B:$O,10,FALSE)/100</f>
        <v>0.23800000000000002</v>
      </c>
      <c r="L642" s="31">
        <f>VLOOKUP($C642,'Four Factors - Road'!$B:$O,11,FALSE)/100</f>
        <v>0.52500000000000002</v>
      </c>
      <c r="M642" s="31">
        <f>VLOOKUP($C642,'Four Factors - Road'!$B:$O,12,FALSE)</f>
        <v>0.28100000000000003</v>
      </c>
      <c r="N642" s="31">
        <f>VLOOKUP($C642,'Four Factors - Road'!$B:$O,13,FALSE)/100</f>
        <v>0.152</v>
      </c>
      <c r="O642" s="31">
        <f>VLOOKUP($C642,'Four Factors - Road'!$B:$O,14,FALSE)/100</f>
        <v>0.24199999999999999</v>
      </c>
      <c r="P642" s="17">
        <f>VLOOKUP($C642,'Advanced - Road'!B:T,18,FALSE)</f>
        <v>101.58</v>
      </c>
      <c r="Q642" s="17">
        <f>(P642+'Advanced - Road'!$S$33)/2</f>
        <v>100.22026345933563</v>
      </c>
      <c r="R642" s="31">
        <f t="shared" ref="R642" si="6143">AVERAGE(H642,L643)</f>
        <v>0.52400000000000002</v>
      </c>
      <c r="S642" s="31">
        <f t="shared" ref="S642" si="6144">AVERAGE(I642,M643)</f>
        <v>0.27549999999999997</v>
      </c>
      <c r="T642" s="31">
        <f t="shared" ref="T642" si="6145">AVERAGE(J642,N643)</f>
        <v>0.14799999999999999</v>
      </c>
      <c r="U642" s="31">
        <f t="shared" ref="U642" si="6146">AVERAGE(K642,O643)</f>
        <v>0.23099999999999998</v>
      </c>
      <c r="V642" s="17">
        <f>Q642*Q643/'Advanced - Home'!$S$33</f>
        <v>101.30818359307034</v>
      </c>
      <c r="W642" s="17">
        <f t="shared" ref="W642" si="6147">AVERAGE(V642:V643)</f>
        <v>101.30475012324845</v>
      </c>
      <c r="X642" s="17">
        <f t="shared" si="5786"/>
        <v>0</v>
      </c>
      <c r="Y642" s="19">
        <f>ROUND(Regression!$B$17+Regression!$B$18*Games!R642+Regression!$B$19*Games!T642+Regression!$B$20*Games!U642+Regression!$B$21*Games!S642+Regression!$B$22*Games!W642,0)</f>
        <v>111</v>
      </c>
      <c r="Z642" s="19">
        <f t="shared" ref="Z642" si="6148">Y643-Y642</f>
        <v>0</v>
      </c>
      <c r="AA642" s="19">
        <f t="shared" ref="AA642" si="6149">Y642+Y643</f>
        <v>222</v>
      </c>
      <c r="AB642" s="4">
        <f t="shared" ref="AB642" si="6150">D642-Z642</f>
        <v>0</v>
      </c>
      <c r="AC642" s="4">
        <f t="shared" ref="AC642" si="6151">AA642-E642</f>
        <v>222</v>
      </c>
      <c r="AD642" s="4">
        <f t="shared" si="5791"/>
        <v>111</v>
      </c>
    </row>
    <row r="643" spans="1:30" x14ac:dyDescent="0.3">
      <c r="A643" t="s">
        <v>134</v>
      </c>
      <c r="B643" s="8" t="s">
        <v>73</v>
      </c>
      <c r="C643" t="str">
        <f>VLOOKUP(B643,'Team Lookup'!A:B,2,FALSE)</f>
        <v>Oklahoma City Thunder</v>
      </c>
      <c r="D643" s="9">
        <f t="shared" ref="D643" si="6152">D642*-1</f>
        <v>0</v>
      </c>
      <c r="E643" s="9">
        <f t="shared" ref="E643" si="6153">E642</f>
        <v>0</v>
      </c>
      <c r="F643" t="str">
        <f>B642</f>
        <v>HOU</v>
      </c>
      <c r="G643" t="str">
        <f t="shared" ref="G643" si="6154">C642</f>
        <v>Houston Rockets</v>
      </c>
      <c r="H643" s="31">
        <f>VLOOKUP($C643,'Four Factors - Home'!$B:$O,7,FALSE)/100</f>
        <v>0.51700000000000002</v>
      </c>
      <c r="I643" s="31">
        <f>VLOOKUP($C643,'Four Factors - Home'!$B:$O,8,FALSE)</f>
        <v>0.29799999999999999</v>
      </c>
      <c r="J643" s="31">
        <f>VLOOKUP($C643,'Four Factors - Home'!$B:$O,9,FALSE)/100</f>
        <v>0.14800000000000002</v>
      </c>
      <c r="K643" s="31">
        <f>VLOOKUP($C643,'Four Factors - Home'!$B:$O,10,FALSE)/100</f>
        <v>0.26600000000000001</v>
      </c>
      <c r="L643" s="31">
        <f>VLOOKUP($C643,'Four Factors - Home'!$B:$O,11,FALSE)/100</f>
        <v>0.496</v>
      </c>
      <c r="M643" s="31">
        <f>VLOOKUP($C643,'Four Factors - Home'!$B:$O,12,FALSE)</f>
        <v>0.26500000000000001</v>
      </c>
      <c r="N643" s="31">
        <f>VLOOKUP($C643,'Four Factors - Home'!$B:$O,13,FALSE)/100</f>
        <v>0.13699999999999998</v>
      </c>
      <c r="O643" s="31">
        <f>VLOOKUP($C643,'Four Factors - Home'!$B:$O,14,FALSE)/100</f>
        <v>0.22399999999999998</v>
      </c>
      <c r="P643" s="17">
        <f>VLOOKUP($C643,'Advanced - Home'!B:T,18,FALSE)</f>
        <v>101</v>
      </c>
      <c r="Q643" s="17">
        <f>(P643+'Advanced - Home'!$S$33)/2</f>
        <v>99.926912943871713</v>
      </c>
      <c r="R643" s="31">
        <f t="shared" ref="R643" si="6155">AVERAGE(H643,L642)</f>
        <v>0.52100000000000002</v>
      </c>
      <c r="S643" s="31">
        <f t="shared" ref="S643" si="6156">AVERAGE(I643,M642)</f>
        <v>0.28949999999999998</v>
      </c>
      <c r="T643" s="31">
        <f t="shared" ref="T643" si="6157">AVERAGE(J643,N642)</f>
        <v>0.15000000000000002</v>
      </c>
      <c r="U643" s="31">
        <f t="shared" ref="U643" si="6158">AVERAGE(K643,O642)</f>
        <v>0.254</v>
      </c>
      <c r="V643" s="17">
        <f>Q643*Q642/'Advanced - Road'!$S$33</f>
        <v>101.30131665342657</v>
      </c>
      <c r="W643" s="17">
        <f t="shared" ref="W643" si="6159">W642</f>
        <v>101.30475012324845</v>
      </c>
      <c r="X643" s="17">
        <f t="shared" si="5786"/>
        <v>0</v>
      </c>
      <c r="Y643" s="19">
        <f>ROUND(Regression!$B$17+Regression!$B$18*Games!R643+Regression!$B$19*Games!T643+Regression!$B$20*Games!U643+Regression!$B$21*Games!S643+Regression!$B$22*Games!W643,0)</f>
        <v>111</v>
      </c>
      <c r="Z643" s="19">
        <f t="shared" ref="Z643" si="6160">-Z642</f>
        <v>0</v>
      </c>
      <c r="AA643" s="19">
        <f t="shared" ref="AA643" si="6161">AA642</f>
        <v>222</v>
      </c>
      <c r="AB643" s="4"/>
      <c r="AC643" s="4"/>
      <c r="AD643" s="4">
        <f t="shared" si="5791"/>
        <v>111</v>
      </c>
    </row>
    <row r="644" spans="1:30" x14ac:dyDescent="0.3">
      <c r="A644" s="11" t="s">
        <v>133</v>
      </c>
      <c r="B644" s="14" t="s">
        <v>64</v>
      </c>
      <c r="C644" s="11" t="str">
        <f>VLOOKUP(B644,'Team Lookup'!A:B,2,FALSE)</f>
        <v>Houston Rockets</v>
      </c>
      <c r="D644" s="12"/>
      <c r="E644" s="12"/>
      <c r="F644" s="13" t="str">
        <f>B645</f>
        <v>ORL</v>
      </c>
      <c r="G644" s="11" t="str">
        <f t="shared" ref="G644" si="6162">C645</f>
        <v>Orlando Magic</v>
      </c>
      <c r="H644" s="32">
        <f>VLOOKUP($C644,'Four Factors - Road'!$B:$O,7,FALSE)/100</f>
        <v>0.55200000000000005</v>
      </c>
      <c r="I644" s="32">
        <f>VLOOKUP($C644,'Four Factors - Road'!$B:$O,8,FALSE)</f>
        <v>0.28599999999999998</v>
      </c>
      <c r="J644" s="32">
        <f>VLOOKUP($C644,'Four Factors - Road'!$B:$O,9,FALSE)/100</f>
        <v>0.159</v>
      </c>
      <c r="K644" s="32">
        <f>VLOOKUP($C644,'Four Factors - Road'!$B:$O,10,FALSE)/100</f>
        <v>0.23800000000000002</v>
      </c>
      <c r="L644" s="32">
        <f>VLOOKUP($C644,'Four Factors - Road'!$B:$O,11,FALSE)/100</f>
        <v>0.52500000000000002</v>
      </c>
      <c r="M644" s="32">
        <f>VLOOKUP($C644,'Four Factors - Road'!$B:$O,12,FALSE)</f>
        <v>0.28100000000000003</v>
      </c>
      <c r="N644" s="32">
        <f>VLOOKUP($C644,'Four Factors - Road'!$B:$O,13,FALSE)/100</f>
        <v>0.152</v>
      </c>
      <c r="O644" s="32">
        <f>VLOOKUP($C644,'Four Factors - Road'!$B:$O,14,FALSE)/100</f>
        <v>0.24199999999999999</v>
      </c>
      <c r="P644" s="21">
        <f>VLOOKUP($C644,'Advanced - Road'!B:T,18,FALSE)</f>
        <v>101.58</v>
      </c>
      <c r="Q644" s="21">
        <f>(P644+'Advanced - Road'!$S$33)/2</f>
        <v>100.22026345933563</v>
      </c>
      <c r="R644" s="32">
        <f t="shared" ref="R644" si="6163">AVERAGE(H644,L645)</f>
        <v>0.53249999999999997</v>
      </c>
      <c r="S644" s="32">
        <f t="shared" ref="S644" si="6164">AVERAGE(I644,M645)</f>
        <v>0.27749999999999997</v>
      </c>
      <c r="T644" s="32">
        <f t="shared" ref="T644" si="6165">AVERAGE(J644,N645)</f>
        <v>0.15049999999999999</v>
      </c>
      <c r="U644" s="32">
        <f t="shared" ref="U644" si="6166">AVERAGE(K644,O645)</f>
        <v>0.23150000000000001</v>
      </c>
      <c r="V644" s="21">
        <f>Q644*Q645/'Advanced - Home'!$S$33</f>
        <v>99.559339247241226</v>
      </c>
      <c r="W644" s="21">
        <f t="shared" ref="W644" si="6167">AVERAGE(V644:V645)</f>
        <v>99.555965048092958</v>
      </c>
      <c r="X644" s="21">
        <f t="shared" si="5786"/>
        <v>0</v>
      </c>
      <c r="Y644" s="23">
        <f>ROUND(Regression!$B$17+Regression!$B$18*Games!R644+Regression!$B$19*Games!T644+Regression!$B$20*Games!U644+Regression!$B$21*Games!S644+Regression!$B$22*Games!W644,0)</f>
        <v>110</v>
      </c>
      <c r="Z644" s="23">
        <f t="shared" ref="Z644" si="6168">Y645-Y644</f>
        <v>-4</v>
      </c>
      <c r="AA644" s="23">
        <f t="shared" ref="AA644" si="6169">Y644+Y645</f>
        <v>216</v>
      </c>
      <c r="AB644" s="22">
        <f t="shared" ref="AB644" si="6170">D644-Z644</f>
        <v>4</v>
      </c>
      <c r="AC644" s="22">
        <f t="shared" ref="AC644" si="6171">AA644-E644</f>
        <v>216</v>
      </c>
      <c r="AD644" s="22">
        <f t="shared" si="5791"/>
        <v>110</v>
      </c>
    </row>
    <row r="645" spans="1:30" x14ac:dyDescent="0.3">
      <c r="A645" s="11" t="s">
        <v>134</v>
      </c>
      <c r="B645" s="14" t="s">
        <v>74</v>
      </c>
      <c r="C645" s="11" t="str">
        <f>VLOOKUP(B645,'Team Lookup'!A:B,2,FALSE)</f>
        <v>Orlando Magic</v>
      </c>
      <c r="D645" s="15">
        <f t="shared" ref="D645" si="6172">D644*-1</f>
        <v>0</v>
      </c>
      <c r="E645" s="15">
        <f t="shared" ref="E645" si="6173">E644</f>
        <v>0</v>
      </c>
      <c r="F645" s="11" t="str">
        <f>B644</f>
        <v>HOU</v>
      </c>
      <c r="G645" s="11" t="str">
        <f t="shared" ref="G645" si="6174">C644</f>
        <v>Houston Rockets</v>
      </c>
      <c r="H645" s="32">
        <f>VLOOKUP($C645,'Four Factors - Home'!$B:$O,7,FALSE)/100</f>
        <v>0.47799999999999998</v>
      </c>
      <c r="I645" s="32">
        <f>VLOOKUP($C645,'Four Factors - Home'!$B:$O,8,FALSE)</f>
        <v>0.26</v>
      </c>
      <c r="J645" s="32">
        <f>VLOOKUP($C645,'Four Factors - Home'!$B:$O,9,FALSE)/100</f>
        <v>0.13500000000000001</v>
      </c>
      <c r="K645" s="32">
        <f>VLOOKUP($C645,'Four Factors - Home'!$B:$O,10,FALSE)/100</f>
        <v>0.23</v>
      </c>
      <c r="L645" s="32">
        <f>VLOOKUP($C645,'Four Factors - Home'!$B:$O,11,FALSE)/100</f>
        <v>0.51300000000000001</v>
      </c>
      <c r="M645" s="32">
        <f>VLOOKUP($C645,'Four Factors - Home'!$B:$O,12,FALSE)</f>
        <v>0.26900000000000002</v>
      </c>
      <c r="N645" s="32">
        <f>VLOOKUP($C645,'Four Factors - Home'!$B:$O,13,FALSE)/100</f>
        <v>0.14199999999999999</v>
      </c>
      <c r="O645" s="32">
        <f>VLOOKUP($C645,'Four Factors - Home'!$B:$O,14,FALSE)/100</f>
        <v>0.22500000000000001</v>
      </c>
      <c r="P645" s="21">
        <f>VLOOKUP($C645,'Advanced - Home'!B:T,18,FALSE)</f>
        <v>97.55</v>
      </c>
      <c r="Q645" s="21">
        <f>(P645+'Advanced - Home'!$S$33)/2</f>
        <v>98.201912943871704</v>
      </c>
      <c r="R645" s="32">
        <f t="shared" ref="R645" si="6175">AVERAGE(H645,L644)</f>
        <v>0.50150000000000006</v>
      </c>
      <c r="S645" s="32">
        <f t="shared" ref="S645" si="6176">AVERAGE(I645,M644)</f>
        <v>0.27050000000000002</v>
      </c>
      <c r="T645" s="32">
        <f t="shared" ref="T645" si="6177">AVERAGE(J645,N644)</f>
        <v>0.14350000000000002</v>
      </c>
      <c r="U645" s="32">
        <f t="shared" ref="U645" si="6178">AVERAGE(K645,O644)</f>
        <v>0.23599999999999999</v>
      </c>
      <c r="V645" s="21">
        <f>Q645*Q644/'Advanced - Road'!$S$33</f>
        <v>99.552590848944703</v>
      </c>
      <c r="W645" s="21">
        <f t="shared" ref="W645" si="6179">W644</f>
        <v>99.555965048092958</v>
      </c>
      <c r="X645" s="21">
        <f t="shared" si="5786"/>
        <v>0</v>
      </c>
      <c r="Y645" s="23">
        <f>ROUND(Regression!$B$17+Regression!$B$18*Games!R645+Regression!$B$19*Games!T645+Regression!$B$20*Games!U645+Regression!$B$21*Games!S645+Regression!$B$22*Games!W645,0)</f>
        <v>106</v>
      </c>
      <c r="Z645" s="23">
        <f t="shared" ref="Z645" si="6180">-Z644</f>
        <v>4</v>
      </c>
      <c r="AA645" s="23">
        <f t="shared" ref="AA645" si="6181">AA644</f>
        <v>216</v>
      </c>
      <c r="AB645" s="22"/>
      <c r="AC645" s="22"/>
      <c r="AD645" s="22">
        <f t="shared" si="5791"/>
        <v>106</v>
      </c>
    </row>
    <row r="646" spans="1:30" x14ac:dyDescent="0.3">
      <c r="A646" t="s">
        <v>133</v>
      </c>
      <c r="B646" s="5" t="s">
        <v>64</v>
      </c>
      <c r="C646" t="str">
        <f>VLOOKUP(B646,'Team Lookup'!A:B,2,FALSE)</f>
        <v>Houston Rockets</v>
      </c>
      <c r="D646" s="6"/>
      <c r="E646" s="6"/>
      <c r="F646" s="7" t="str">
        <f>B647</f>
        <v>PHI</v>
      </c>
      <c r="G646" t="str">
        <f t="shared" ref="G646" si="6182">C647</f>
        <v>Philadelphia 76ers</v>
      </c>
      <c r="H646" s="31">
        <f>VLOOKUP($C646,'Four Factors - Road'!$B:$O,7,FALSE)/100</f>
        <v>0.55200000000000005</v>
      </c>
      <c r="I646" s="31">
        <f>VLOOKUP($C646,'Four Factors - Road'!$B:$O,8,FALSE)</f>
        <v>0.28599999999999998</v>
      </c>
      <c r="J646" s="31">
        <f>VLOOKUP($C646,'Four Factors - Road'!$B:$O,9,FALSE)/100</f>
        <v>0.159</v>
      </c>
      <c r="K646" s="31">
        <f>VLOOKUP($C646,'Four Factors - Road'!$B:$O,10,FALSE)/100</f>
        <v>0.23800000000000002</v>
      </c>
      <c r="L646" s="31">
        <f>VLOOKUP($C646,'Four Factors - Road'!$B:$O,11,FALSE)/100</f>
        <v>0.52500000000000002</v>
      </c>
      <c r="M646" s="31">
        <f>VLOOKUP($C646,'Four Factors - Road'!$B:$O,12,FALSE)</f>
        <v>0.28100000000000003</v>
      </c>
      <c r="N646" s="31">
        <f>VLOOKUP($C646,'Four Factors - Road'!$B:$O,13,FALSE)/100</f>
        <v>0.152</v>
      </c>
      <c r="O646" s="31">
        <f>VLOOKUP($C646,'Four Factors - Road'!$B:$O,14,FALSE)/100</f>
        <v>0.24199999999999999</v>
      </c>
      <c r="P646" s="17">
        <f>VLOOKUP($C646,'Advanced - Road'!B:T,18,FALSE)</f>
        <v>101.58</v>
      </c>
      <c r="Q646" s="17">
        <f>(P646+'Advanced - Road'!$S$33)/2</f>
        <v>100.22026345933563</v>
      </c>
      <c r="R646" s="31">
        <f t="shared" ref="R646" si="6183">AVERAGE(H646,L647)</f>
        <v>0.52300000000000002</v>
      </c>
      <c r="S646" s="31">
        <f t="shared" ref="S646" si="6184">AVERAGE(I646,M647)</f>
        <v>0.29899999999999999</v>
      </c>
      <c r="T646" s="31">
        <f t="shared" ref="T646" si="6185">AVERAGE(J646,N647)</f>
        <v>0.1525</v>
      </c>
      <c r="U646" s="31">
        <f t="shared" ref="U646" si="6186">AVERAGE(K646,O647)</f>
        <v>0.23649999999999999</v>
      </c>
      <c r="V646" s="17">
        <f>Q646*Q647/'Advanced - Home'!$S$33</f>
        <v>101.0192440924551</v>
      </c>
      <c r="W646" s="17">
        <f t="shared" ref="W646" si="6187">AVERAGE(V646:V647)</f>
        <v>101.01582041517929</v>
      </c>
      <c r="X646" s="17">
        <f t="shared" si="5786"/>
        <v>0</v>
      </c>
      <c r="Y646" s="19">
        <f>ROUND(Regression!$B$17+Regression!$B$18*Games!R646+Regression!$B$19*Games!T646+Regression!$B$20*Games!U646+Regression!$B$21*Games!S646+Regression!$B$22*Games!W646,0)</f>
        <v>111</v>
      </c>
      <c r="Z646" s="19">
        <f t="shared" ref="Z646" si="6188">Y647-Y646</f>
        <v>-3</v>
      </c>
      <c r="AA646" s="19">
        <f t="shared" ref="AA646" si="6189">Y646+Y647</f>
        <v>219</v>
      </c>
      <c r="AB646" s="4">
        <f t="shared" ref="AB646" si="6190">D646-Z646</f>
        <v>3</v>
      </c>
      <c r="AC646" s="4">
        <f t="shared" ref="AC646" si="6191">AA646-E646</f>
        <v>219</v>
      </c>
      <c r="AD646" s="4">
        <f t="shared" si="5791"/>
        <v>111</v>
      </c>
    </row>
    <row r="647" spans="1:30" x14ac:dyDescent="0.3">
      <c r="A647" t="s">
        <v>134</v>
      </c>
      <c r="B647" s="8" t="s">
        <v>75</v>
      </c>
      <c r="C647" t="str">
        <f>VLOOKUP(B647,'Team Lookup'!A:B,2,FALSE)</f>
        <v>Philadelphia 76ers</v>
      </c>
      <c r="D647" s="9">
        <f t="shared" ref="D647" si="6192">D646*-1</f>
        <v>0</v>
      </c>
      <c r="E647" s="9">
        <f t="shared" ref="E647" si="6193">E646</f>
        <v>0</v>
      </c>
      <c r="F647" t="str">
        <f>B646</f>
        <v>HOU</v>
      </c>
      <c r="G647" t="str">
        <f t="shared" ref="G647" si="6194">C646</f>
        <v>Houston Rockets</v>
      </c>
      <c r="H647" s="31">
        <f>VLOOKUP($C647,'Four Factors - Home'!$B:$O,7,FALSE)/100</f>
        <v>0.504</v>
      </c>
      <c r="I647" s="31">
        <f>VLOOKUP($C647,'Four Factors - Home'!$B:$O,8,FALSE)</f>
        <v>0.27</v>
      </c>
      <c r="J647" s="31">
        <f>VLOOKUP($C647,'Four Factors - Home'!$B:$O,9,FALSE)/100</f>
        <v>0.16300000000000001</v>
      </c>
      <c r="K647" s="31">
        <f>VLOOKUP($C647,'Four Factors - Home'!$B:$O,10,FALSE)/100</f>
        <v>0.21199999999999999</v>
      </c>
      <c r="L647" s="31">
        <f>VLOOKUP($C647,'Four Factors - Home'!$B:$O,11,FALSE)/100</f>
        <v>0.49399999999999999</v>
      </c>
      <c r="M647" s="31">
        <f>VLOOKUP($C647,'Four Factors - Home'!$B:$O,12,FALSE)</f>
        <v>0.312</v>
      </c>
      <c r="N647" s="31">
        <f>VLOOKUP($C647,'Four Factors - Home'!$B:$O,13,FALSE)/100</f>
        <v>0.14599999999999999</v>
      </c>
      <c r="O647" s="31">
        <f>VLOOKUP($C647,'Four Factors - Home'!$B:$O,14,FALSE)/100</f>
        <v>0.23499999999999999</v>
      </c>
      <c r="P647" s="17">
        <f>VLOOKUP($C647,'Advanced - Home'!B:T,18,FALSE)</f>
        <v>100.43</v>
      </c>
      <c r="Q647" s="17">
        <f>(P647+'Advanced - Home'!$S$33)/2</f>
        <v>99.641912943871716</v>
      </c>
      <c r="R647" s="31">
        <f t="shared" ref="R647" si="6195">AVERAGE(H647,L646)</f>
        <v>0.51449999999999996</v>
      </c>
      <c r="S647" s="31">
        <f t="shared" ref="S647" si="6196">AVERAGE(I647,M646)</f>
        <v>0.27550000000000002</v>
      </c>
      <c r="T647" s="31">
        <f t="shared" ref="T647" si="6197">AVERAGE(J647,N646)</f>
        <v>0.1575</v>
      </c>
      <c r="U647" s="31">
        <f t="shared" ref="U647" si="6198">AVERAGE(K647,O646)</f>
        <v>0.22699999999999998</v>
      </c>
      <c r="V647" s="17">
        <f>Q647*Q646/'Advanced - Road'!$S$33</f>
        <v>101.0123967379035</v>
      </c>
      <c r="W647" s="17">
        <f t="shared" ref="W647" si="6199">W646</f>
        <v>101.01582041517929</v>
      </c>
      <c r="X647" s="17">
        <f t="shared" si="5786"/>
        <v>0</v>
      </c>
      <c r="Y647" s="19">
        <f>ROUND(Regression!$B$17+Regression!$B$18*Games!R647+Regression!$B$19*Games!T647+Regression!$B$20*Games!U647+Regression!$B$21*Games!S647+Regression!$B$22*Games!W647,0)</f>
        <v>108</v>
      </c>
      <c r="Z647" s="19">
        <f t="shared" ref="Z647" si="6200">-Z646</f>
        <v>3</v>
      </c>
      <c r="AA647" s="19">
        <f t="shared" ref="AA647" si="6201">AA646</f>
        <v>219</v>
      </c>
      <c r="AB647" s="4"/>
      <c r="AC647" s="4"/>
      <c r="AD647" s="4">
        <f t="shared" si="5791"/>
        <v>108</v>
      </c>
    </row>
    <row r="648" spans="1:30" x14ac:dyDescent="0.3">
      <c r="A648" s="11" t="s">
        <v>133</v>
      </c>
      <c r="B648" s="10" t="s">
        <v>64</v>
      </c>
      <c r="C648" s="11" t="str">
        <f>VLOOKUP(B648,'Team Lookup'!A:B,2,FALSE)</f>
        <v>Houston Rockets</v>
      </c>
      <c r="D648" s="12"/>
      <c r="E648" s="12"/>
      <c r="F648" s="13" t="str">
        <f>B649</f>
        <v>PHO</v>
      </c>
      <c r="G648" s="11" t="str">
        <f t="shared" ref="G648" si="6202">C649</f>
        <v>Phoenix Suns</v>
      </c>
      <c r="H648" s="32">
        <f>VLOOKUP($C648,'Four Factors - Road'!$B:$O,7,FALSE)/100</f>
        <v>0.55200000000000005</v>
      </c>
      <c r="I648" s="32">
        <f>VLOOKUP($C648,'Four Factors - Road'!$B:$O,8,FALSE)</f>
        <v>0.28599999999999998</v>
      </c>
      <c r="J648" s="32">
        <f>VLOOKUP($C648,'Four Factors - Road'!$B:$O,9,FALSE)/100</f>
        <v>0.159</v>
      </c>
      <c r="K648" s="32">
        <f>VLOOKUP($C648,'Four Factors - Road'!$B:$O,10,FALSE)/100</f>
        <v>0.23800000000000002</v>
      </c>
      <c r="L648" s="32">
        <f>VLOOKUP($C648,'Four Factors - Road'!$B:$O,11,FALSE)/100</f>
        <v>0.52500000000000002</v>
      </c>
      <c r="M648" s="32">
        <f>VLOOKUP($C648,'Four Factors - Road'!$B:$O,12,FALSE)</f>
        <v>0.28100000000000003</v>
      </c>
      <c r="N648" s="32">
        <f>VLOOKUP($C648,'Four Factors - Road'!$B:$O,13,FALSE)/100</f>
        <v>0.152</v>
      </c>
      <c r="O648" s="32">
        <f>VLOOKUP($C648,'Four Factors - Road'!$B:$O,14,FALSE)/100</f>
        <v>0.24199999999999999</v>
      </c>
      <c r="P648" s="21">
        <f>VLOOKUP($C648,'Advanced - Road'!B:T,18,FALSE)</f>
        <v>101.58</v>
      </c>
      <c r="Q648" s="21">
        <f>(P648+'Advanced - Road'!$S$33)/2</f>
        <v>100.22026345933563</v>
      </c>
      <c r="R648" s="32">
        <f t="shared" ref="R648" si="6203">AVERAGE(H648,L649)</f>
        <v>0.53600000000000003</v>
      </c>
      <c r="S648" s="32">
        <f t="shared" ref="S648" si="6204">AVERAGE(I648,M649)</f>
        <v>0.3075</v>
      </c>
      <c r="T648" s="32">
        <f t="shared" ref="T648" si="6205">AVERAGE(J648,N649)</f>
        <v>0.1525</v>
      </c>
      <c r="U648" s="32">
        <f t="shared" ref="U648" si="6206">AVERAGE(K648,O649)</f>
        <v>0.23</v>
      </c>
      <c r="V648" s="21">
        <f>Q648*Q649/'Advanced - Home'!$S$33</f>
        <v>101.57177752345615</v>
      </c>
      <c r="W648" s="21">
        <f t="shared" ref="W648" si="6207">AVERAGE(V648:V649)</f>
        <v>101.56833512008347</v>
      </c>
      <c r="X648" s="21">
        <f t="shared" si="5786"/>
        <v>0</v>
      </c>
      <c r="Y648" s="23">
        <f>ROUND(Regression!$B$17+Regression!$B$18*Games!R648+Regression!$B$19*Games!T648+Regression!$B$20*Games!U648+Regression!$B$21*Games!S648+Regression!$B$22*Games!W648,0)</f>
        <v>113</v>
      </c>
      <c r="Z648" s="23">
        <f t="shared" ref="Z648" si="6208">Y649-Y648</f>
        <v>-3</v>
      </c>
      <c r="AA648" s="23">
        <f t="shared" ref="AA648" si="6209">Y648+Y649</f>
        <v>223</v>
      </c>
      <c r="AB648" s="22">
        <f t="shared" ref="AB648" si="6210">D648-Z648</f>
        <v>3</v>
      </c>
      <c r="AC648" s="22">
        <f t="shared" ref="AC648" si="6211">AA648-E648</f>
        <v>223</v>
      </c>
      <c r="AD648" s="22">
        <f t="shared" si="5791"/>
        <v>113</v>
      </c>
    </row>
    <row r="649" spans="1:30" x14ac:dyDescent="0.3">
      <c r="A649" s="11" t="s">
        <v>134</v>
      </c>
      <c r="B649" s="14" t="s">
        <v>76</v>
      </c>
      <c r="C649" s="11" t="str">
        <f>VLOOKUP(B649,'Team Lookup'!A:B,2,FALSE)</f>
        <v>Phoenix Suns</v>
      </c>
      <c r="D649" s="15">
        <f t="shared" ref="D649" si="6212">D648*-1</f>
        <v>0</v>
      </c>
      <c r="E649" s="15">
        <f t="shared" ref="E649" si="6213">E648</f>
        <v>0</v>
      </c>
      <c r="F649" s="11" t="str">
        <f>B648</f>
        <v>HOU</v>
      </c>
      <c r="G649" s="11" t="str">
        <f t="shared" ref="G649" si="6214">C648</f>
        <v>Houston Rockets</v>
      </c>
      <c r="H649" s="32">
        <f>VLOOKUP($C649,'Four Factors - Home'!$B:$O,7,FALSE)/100</f>
        <v>0.496</v>
      </c>
      <c r="I649" s="32">
        <f>VLOOKUP($C649,'Four Factors - Home'!$B:$O,8,FALSE)</f>
        <v>0.30099999999999999</v>
      </c>
      <c r="J649" s="32">
        <f>VLOOKUP($C649,'Four Factors - Home'!$B:$O,9,FALSE)/100</f>
        <v>0.152</v>
      </c>
      <c r="K649" s="32">
        <f>VLOOKUP($C649,'Four Factors - Home'!$B:$O,10,FALSE)/100</f>
        <v>0.27500000000000002</v>
      </c>
      <c r="L649" s="32">
        <f>VLOOKUP($C649,'Four Factors - Home'!$B:$O,11,FALSE)/100</f>
        <v>0.52</v>
      </c>
      <c r="M649" s="32">
        <f>VLOOKUP($C649,'Four Factors - Home'!$B:$O,12,FALSE)</f>
        <v>0.32900000000000001</v>
      </c>
      <c r="N649" s="32">
        <f>VLOOKUP($C649,'Four Factors - Home'!$B:$O,13,FALSE)/100</f>
        <v>0.14599999999999999</v>
      </c>
      <c r="O649" s="32">
        <f>VLOOKUP($C649,'Four Factors - Home'!$B:$O,14,FALSE)/100</f>
        <v>0.222</v>
      </c>
      <c r="P649" s="21">
        <f>VLOOKUP($C649,'Advanced - Home'!B:T,18,FALSE)</f>
        <v>101.52</v>
      </c>
      <c r="Q649" s="21">
        <f>(P649+'Advanced - Home'!$S$33)/2</f>
        <v>100.1869129438717</v>
      </c>
      <c r="R649" s="32">
        <f t="shared" ref="R649" si="6215">AVERAGE(H649,L648)</f>
        <v>0.51049999999999995</v>
      </c>
      <c r="S649" s="32">
        <f t="shared" ref="S649" si="6216">AVERAGE(I649,M648)</f>
        <v>0.29100000000000004</v>
      </c>
      <c r="T649" s="32">
        <f t="shared" ref="T649" si="6217">AVERAGE(J649,N648)</f>
        <v>0.152</v>
      </c>
      <c r="U649" s="32">
        <f t="shared" ref="U649" si="6218">AVERAGE(K649,O648)</f>
        <v>0.25850000000000001</v>
      </c>
      <c r="V649" s="21">
        <f>Q649*Q648/'Advanced - Road'!$S$33</f>
        <v>101.56489271671079</v>
      </c>
      <c r="W649" s="21">
        <f t="shared" ref="W649" si="6219">W648</f>
        <v>101.56833512008347</v>
      </c>
      <c r="X649" s="21">
        <f t="shared" si="5786"/>
        <v>0</v>
      </c>
      <c r="Y649" s="23">
        <f>ROUND(Regression!$B$17+Regression!$B$18*Games!R649+Regression!$B$19*Games!T649+Regression!$B$20*Games!U649+Regression!$B$21*Games!S649+Regression!$B$22*Games!W649,0)</f>
        <v>110</v>
      </c>
      <c r="Z649" s="23">
        <f t="shared" ref="Z649" si="6220">-Z648</f>
        <v>3</v>
      </c>
      <c r="AA649" s="23">
        <f t="shared" ref="AA649" si="6221">AA648</f>
        <v>223</v>
      </c>
      <c r="AB649" s="22"/>
      <c r="AC649" s="22"/>
      <c r="AD649" s="22">
        <f t="shared" si="5791"/>
        <v>110</v>
      </c>
    </row>
    <row r="650" spans="1:30" x14ac:dyDescent="0.3">
      <c r="A650" t="s">
        <v>133</v>
      </c>
      <c r="B650" s="5" t="s">
        <v>64</v>
      </c>
      <c r="C650" t="str">
        <f>VLOOKUP(B650,'Team Lookup'!A:B,2,FALSE)</f>
        <v>Houston Rockets</v>
      </c>
      <c r="D650" s="6"/>
      <c r="E650" s="6"/>
      <c r="F650" s="7" t="str">
        <f>B651</f>
        <v>POR</v>
      </c>
      <c r="G650" t="str">
        <f t="shared" ref="G650" si="6222">C651</f>
        <v>Portland Trail Blazers</v>
      </c>
      <c r="H650" s="31">
        <f>VLOOKUP($C650,'Four Factors - Road'!$B:$O,7,FALSE)/100</f>
        <v>0.55200000000000005</v>
      </c>
      <c r="I650" s="31">
        <f>VLOOKUP($C650,'Four Factors - Road'!$B:$O,8,FALSE)</f>
        <v>0.28599999999999998</v>
      </c>
      <c r="J650" s="31">
        <f>VLOOKUP($C650,'Four Factors - Road'!$B:$O,9,FALSE)/100</f>
        <v>0.159</v>
      </c>
      <c r="K650" s="31">
        <f>VLOOKUP($C650,'Four Factors - Road'!$B:$O,10,FALSE)/100</f>
        <v>0.23800000000000002</v>
      </c>
      <c r="L650" s="31">
        <f>VLOOKUP($C650,'Four Factors - Road'!$B:$O,11,FALSE)/100</f>
        <v>0.52500000000000002</v>
      </c>
      <c r="M650" s="31">
        <f>VLOOKUP($C650,'Four Factors - Road'!$B:$O,12,FALSE)</f>
        <v>0.28100000000000003</v>
      </c>
      <c r="N650" s="31">
        <f>VLOOKUP($C650,'Four Factors - Road'!$B:$O,13,FALSE)/100</f>
        <v>0.152</v>
      </c>
      <c r="O650" s="31">
        <f>VLOOKUP($C650,'Four Factors - Road'!$B:$O,14,FALSE)/100</f>
        <v>0.24199999999999999</v>
      </c>
      <c r="P650" s="17">
        <f>VLOOKUP($C650,'Advanced - Road'!B:T,18,FALSE)</f>
        <v>101.58</v>
      </c>
      <c r="Q650" s="17">
        <f>(P650+'Advanced - Road'!$S$33)/2</f>
        <v>100.22026345933563</v>
      </c>
      <c r="R650" s="31">
        <f t="shared" ref="R650" si="6223">AVERAGE(H650,L651)</f>
        <v>0.52750000000000008</v>
      </c>
      <c r="S650" s="31">
        <f t="shared" ref="S650" si="6224">AVERAGE(I650,M651)</f>
        <v>0.30449999999999999</v>
      </c>
      <c r="T650" s="31">
        <f t="shared" ref="T650" si="6225">AVERAGE(J650,N651)</f>
        <v>0.14400000000000002</v>
      </c>
      <c r="U650" s="31">
        <f t="shared" ref="U650" si="6226">AVERAGE(K650,O651)</f>
        <v>0.23349999999999999</v>
      </c>
      <c r="V650" s="17">
        <f>Q650*Q651/'Advanced - Home'!$S$33</f>
        <v>100.31463724007756</v>
      </c>
      <c r="W650" s="17">
        <f t="shared" ref="W650" si="6227">AVERAGE(V650:V651)</f>
        <v>100.31123744287027</v>
      </c>
      <c r="X650" s="17">
        <f t="shared" si="5786"/>
        <v>0</v>
      </c>
      <c r="Y650" s="19">
        <f>ROUND(Regression!$B$17+Regression!$B$18*Games!R650+Regression!$B$19*Games!T650+Regression!$B$20*Games!U650+Regression!$B$21*Games!S650+Regression!$B$22*Games!W650,0)</f>
        <v>112</v>
      </c>
      <c r="Z650" s="19">
        <f t="shared" ref="Z650" si="6228">Y651-Y650</f>
        <v>-2</v>
      </c>
      <c r="AA650" s="19">
        <f t="shared" ref="AA650" si="6229">Y650+Y651</f>
        <v>222</v>
      </c>
      <c r="AB650" s="4">
        <f t="shared" ref="AB650" si="6230">D650-Z650</f>
        <v>2</v>
      </c>
      <c r="AC650" s="4">
        <f t="shared" ref="AC650" si="6231">AA650-E650</f>
        <v>222</v>
      </c>
      <c r="AD650" s="4">
        <f t="shared" si="5791"/>
        <v>112</v>
      </c>
    </row>
    <row r="651" spans="1:30" x14ac:dyDescent="0.3">
      <c r="A651" t="s">
        <v>134</v>
      </c>
      <c r="B651" s="8" t="s">
        <v>77</v>
      </c>
      <c r="C651" t="str">
        <f>VLOOKUP(B651,'Team Lookup'!A:B,2,FALSE)</f>
        <v>Portland Trail Blazers</v>
      </c>
      <c r="D651" s="9">
        <f t="shared" ref="D651" si="6232">D650*-1</f>
        <v>0</v>
      </c>
      <c r="E651" s="9">
        <f t="shared" ref="E651" si="6233">E650</f>
        <v>0</v>
      </c>
      <c r="F651" t="str">
        <f>B650</f>
        <v>HOU</v>
      </c>
      <c r="G651" t="str">
        <f t="shared" ref="G651" si="6234">C650</f>
        <v>Houston Rockets</v>
      </c>
      <c r="H651" s="31">
        <f>VLOOKUP($C651,'Four Factors - Home'!$B:$O,7,FALSE)/100</f>
        <v>0.52500000000000002</v>
      </c>
      <c r="I651" s="31">
        <f>VLOOKUP($C651,'Four Factors - Home'!$B:$O,8,FALSE)</f>
        <v>0.26100000000000001</v>
      </c>
      <c r="J651" s="31">
        <f>VLOOKUP($C651,'Four Factors - Home'!$B:$O,9,FALSE)/100</f>
        <v>0.13500000000000001</v>
      </c>
      <c r="K651" s="31">
        <f>VLOOKUP($C651,'Four Factors - Home'!$B:$O,10,FALSE)/100</f>
        <v>0.23</v>
      </c>
      <c r="L651" s="31">
        <f>VLOOKUP($C651,'Four Factors - Home'!$B:$O,11,FALSE)/100</f>
        <v>0.503</v>
      </c>
      <c r="M651" s="31">
        <f>VLOOKUP($C651,'Four Factors - Home'!$B:$O,12,FALSE)</f>
        <v>0.32300000000000001</v>
      </c>
      <c r="N651" s="31">
        <f>VLOOKUP($C651,'Four Factors - Home'!$B:$O,13,FALSE)/100</f>
        <v>0.129</v>
      </c>
      <c r="O651" s="31">
        <f>VLOOKUP($C651,'Four Factors - Home'!$B:$O,14,FALSE)/100</f>
        <v>0.22899999999999998</v>
      </c>
      <c r="P651" s="17">
        <f>VLOOKUP($C651,'Advanced - Home'!B:T,18,FALSE)</f>
        <v>99.04</v>
      </c>
      <c r="Q651" s="17">
        <f>(P651+'Advanced - Home'!$S$33)/2</f>
        <v>98.946912943871709</v>
      </c>
      <c r="R651" s="31">
        <f t="shared" ref="R651" si="6235">AVERAGE(H651,L650)</f>
        <v>0.52500000000000002</v>
      </c>
      <c r="S651" s="31">
        <f t="shared" ref="S651" si="6236">AVERAGE(I651,M650)</f>
        <v>0.27100000000000002</v>
      </c>
      <c r="T651" s="31">
        <f t="shared" ref="T651" si="6237">AVERAGE(J651,N650)</f>
        <v>0.14350000000000002</v>
      </c>
      <c r="U651" s="31">
        <f t="shared" ref="U651" si="6238">AVERAGE(K651,O650)</f>
        <v>0.23599999999999999</v>
      </c>
      <c r="V651" s="17">
        <f>Q651*Q650/'Advanced - Road'!$S$33</f>
        <v>100.30783764566296</v>
      </c>
      <c r="W651" s="17">
        <f t="shared" ref="W651" si="6239">W650</f>
        <v>100.31123744287027</v>
      </c>
      <c r="X651" s="17">
        <f t="shared" si="5786"/>
        <v>0</v>
      </c>
      <c r="Y651" s="19">
        <f>ROUND(Regression!$B$17+Regression!$B$18*Games!R651+Regression!$B$19*Games!T651+Regression!$B$20*Games!U651+Regression!$B$21*Games!S651+Regression!$B$22*Games!W651,0)</f>
        <v>110</v>
      </c>
      <c r="Z651" s="19">
        <f t="shared" ref="Z651" si="6240">-Z650</f>
        <v>2</v>
      </c>
      <c r="AA651" s="19">
        <f t="shared" ref="AA651" si="6241">AA650</f>
        <v>222</v>
      </c>
      <c r="AB651" s="4"/>
      <c r="AC651" s="4"/>
      <c r="AD651" s="4">
        <f t="shared" si="5791"/>
        <v>110</v>
      </c>
    </row>
    <row r="652" spans="1:30" x14ac:dyDescent="0.3">
      <c r="A652" s="11" t="s">
        <v>133</v>
      </c>
      <c r="B652" s="10" t="s">
        <v>64</v>
      </c>
      <c r="C652" s="11" t="str">
        <f>VLOOKUP(B652,'Team Lookup'!A:B,2,FALSE)</f>
        <v>Houston Rockets</v>
      </c>
      <c r="D652" s="12"/>
      <c r="E652" s="12"/>
      <c r="F652" s="13" t="str">
        <f>B653</f>
        <v>SAC</v>
      </c>
      <c r="G652" s="11" t="str">
        <f t="shared" ref="G652" si="6242">C653</f>
        <v>Sacramento Kings</v>
      </c>
      <c r="H652" s="32">
        <f>VLOOKUP($C652,'Four Factors - Road'!$B:$O,7,FALSE)/100</f>
        <v>0.55200000000000005</v>
      </c>
      <c r="I652" s="32">
        <f>VLOOKUP($C652,'Four Factors - Road'!$B:$O,8,FALSE)</f>
        <v>0.28599999999999998</v>
      </c>
      <c r="J652" s="32">
        <f>VLOOKUP($C652,'Four Factors - Road'!$B:$O,9,FALSE)/100</f>
        <v>0.159</v>
      </c>
      <c r="K652" s="32">
        <f>VLOOKUP($C652,'Four Factors - Road'!$B:$O,10,FALSE)/100</f>
        <v>0.23800000000000002</v>
      </c>
      <c r="L652" s="32">
        <f>VLOOKUP($C652,'Four Factors - Road'!$B:$O,11,FALSE)/100</f>
        <v>0.52500000000000002</v>
      </c>
      <c r="M652" s="32">
        <f>VLOOKUP($C652,'Four Factors - Road'!$B:$O,12,FALSE)</f>
        <v>0.28100000000000003</v>
      </c>
      <c r="N652" s="32">
        <f>VLOOKUP($C652,'Four Factors - Road'!$B:$O,13,FALSE)/100</f>
        <v>0.152</v>
      </c>
      <c r="O652" s="32">
        <f>VLOOKUP($C652,'Four Factors - Road'!$B:$O,14,FALSE)/100</f>
        <v>0.24199999999999999</v>
      </c>
      <c r="P652" s="21">
        <f>VLOOKUP($C652,'Advanced - Road'!B:T,18,FALSE)</f>
        <v>101.58</v>
      </c>
      <c r="Q652" s="21">
        <f>(P652+'Advanced - Road'!$S$33)/2</f>
        <v>100.22026345933563</v>
      </c>
      <c r="R652" s="32">
        <f t="shared" ref="R652" si="6243">AVERAGE(H652,L653)</f>
        <v>0.54049999999999998</v>
      </c>
      <c r="S652" s="32">
        <f t="shared" ref="S652" si="6244">AVERAGE(I652,M653)</f>
        <v>0.29549999999999998</v>
      </c>
      <c r="T652" s="32">
        <f t="shared" ref="T652" si="6245">AVERAGE(J652,N653)</f>
        <v>0.153</v>
      </c>
      <c r="U652" s="32">
        <f t="shared" ref="U652" si="6246">AVERAGE(K652,O653)</f>
        <v>0.23</v>
      </c>
      <c r="V652" s="21">
        <f>Q652*Q653/'Advanced - Home'!$S$33</f>
        <v>99.675928870296502</v>
      </c>
      <c r="W652" s="21">
        <f t="shared" ref="W652" si="6247">AVERAGE(V652:V653)</f>
        <v>99.672550719770001</v>
      </c>
      <c r="X652" s="21">
        <f t="shared" si="5786"/>
        <v>0</v>
      </c>
      <c r="Y652" s="23">
        <f>ROUND(Regression!$B$17+Regression!$B$18*Games!R652+Regression!$B$19*Games!T652+Regression!$B$20*Games!U652+Regression!$B$21*Games!S652+Regression!$B$22*Games!W652,0)</f>
        <v>111</v>
      </c>
      <c r="Z652" s="23">
        <f t="shared" ref="Z652" si="6248">Y653-Y652</f>
        <v>-2</v>
      </c>
      <c r="AA652" s="23">
        <f t="shared" ref="AA652" si="6249">Y652+Y653</f>
        <v>220</v>
      </c>
      <c r="AB652" s="22">
        <f t="shared" ref="AB652" si="6250">D652-Z652</f>
        <v>2</v>
      </c>
      <c r="AC652" s="22">
        <f t="shared" ref="AC652" si="6251">AA652-E652</f>
        <v>220</v>
      </c>
      <c r="AD652" s="22">
        <f t="shared" si="5791"/>
        <v>111</v>
      </c>
    </row>
    <row r="653" spans="1:30" x14ac:dyDescent="0.3">
      <c r="A653" s="11" t="s">
        <v>134</v>
      </c>
      <c r="B653" s="14" t="s">
        <v>78</v>
      </c>
      <c r="C653" s="11" t="str">
        <f>VLOOKUP(B653,'Team Lookup'!A:B,2,FALSE)</f>
        <v>Sacramento Kings</v>
      </c>
      <c r="D653" s="15">
        <f t="shared" ref="D653" si="6252">D652*-1</f>
        <v>0</v>
      </c>
      <c r="E653" s="15">
        <f t="shared" ref="E653" si="6253">E652</f>
        <v>0</v>
      </c>
      <c r="F653" s="11" t="str">
        <f>B652</f>
        <v>HOU</v>
      </c>
      <c r="G653" s="11" t="str">
        <f t="shared" ref="G653" si="6254">C652</f>
        <v>Houston Rockets</v>
      </c>
      <c r="H653" s="32">
        <f>VLOOKUP($C653,'Four Factors - Home'!$B:$O,7,FALSE)/100</f>
        <v>0.52700000000000002</v>
      </c>
      <c r="I653" s="32">
        <f>VLOOKUP($C653,'Four Factors - Home'!$B:$O,8,FALSE)</f>
        <v>0.30199999999999999</v>
      </c>
      <c r="J653" s="32">
        <f>VLOOKUP($C653,'Four Factors - Home'!$B:$O,9,FALSE)/100</f>
        <v>0.157</v>
      </c>
      <c r="K653" s="32">
        <f>VLOOKUP($C653,'Four Factors - Home'!$B:$O,10,FALSE)/100</f>
        <v>0.21100000000000002</v>
      </c>
      <c r="L653" s="32">
        <f>VLOOKUP($C653,'Four Factors - Home'!$B:$O,11,FALSE)/100</f>
        <v>0.52900000000000003</v>
      </c>
      <c r="M653" s="32">
        <f>VLOOKUP($C653,'Four Factors - Home'!$B:$O,12,FALSE)</f>
        <v>0.30499999999999999</v>
      </c>
      <c r="N653" s="32">
        <f>VLOOKUP($C653,'Four Factors - Home'!$B:$O,13,FALSE)/100</f>
        <v>0.14699999999999999</v>
      </c>
      <c r="O653" s="32">
        <f>VLOOKUP($C653,'Four Factors - Home'!$B:$O,14,FALSE)/100</f>
        <v>0.222</v>
      </c>
      <c r="P653" s="21">
        <f>VLOOKUP($C653,'Advanced - Home'!B:T,18,FALSE)</f>
        <v>97.78</v>
      </c>
      <c r="Q653" s="21">
        <f>(P653+'Advanced - Home'!$S$33)/2</f>
        <v>98.316912943871699</v>
      </c>
      <c r="R653" s="32">
        <f t="shared" ref="R653" si="6255">AVERAGE(H653,L652)</f>
        <v>0.52600000000000002</v>
      </c>
      <c r="S653" s="32">
        <f t="shared" ref="S653" si="6256">AVERAGE(I653,M652)</f>
        <v>0.29149999999999998</v>
      </c>
      <c r="T653" s="32">
        <f t="shared" ref="T653" si="6257">AVERAGE(J653,N652)</f>
        <v>0.1545</v>
      </c>
      <c r="U653" s="32">
        <f t="shared" ref="U653" si="6258">AVERAGE(K653,O652)</f>
        <v>0.22650000000000001</v>
      </c>
      <c r="V653" s="21">
        <f>Q653*Q652/'Advanced - Road'!$S$33</f>
        <v>99.6691725692435</v>
      </c>
      <c r="W653" s="21">
        <f t="shared" ref="W653" si="6259">W652</f>
        <v>99.672550719770001</v>
      </c>
      <c r="X653" s="21">
        <f t="shared" si="5786"/>
        <v>0</v>
      </c>
      <c r="Y653" s="23">
        <f>ROUND(Regression!$B$17+Regression!$B$18*Games!R653+Regression!$B$19*Games!T653+Regression!$B$20*Games!U653+Regression!$B$21*Games!S653+Regression!$B$22*Games!W653,0)</f>
        <v>109</v>
      </c>
      <c r="Z653" s="23">
        <f t="shared" ref="Z653" si="6260">-Z652</f>
        <v>2</v>
      </c>
      <c r="AA653" s="23">
        <f t="shared" ref="AA653" si="6261">AA652</f>
        <v>220</v>
      </c>
      <c r="AB653" s="22"/>
      <c r="AC653" s="22"/>
      <c r="AD653" s="22">
        <f t="shared" si="5791"/>
        <v>109</v>
      </c>
    </row>
    <row r="654" spans="1:30" x14ac:dyDescent="0.3">
      <c r="A654" t="s">
        <v>133</v>
      </c>
      <c r="B654" s="8" t="s">
        <v>64</v>
      </c>
      <c r="C654" t="str">
        <f>VLOOKUP(B654,'Team Lookup'!A:B,2,FALSE)</f>
        <v>Houston Rockets</v>
      </c>
      <c r="D654" s="6"/>
      <c r="E654" s="6"/>
      <c r="F654" s="7" t="str">
        <f>B655</f>
        <v>SAS</v>
      </c>
      <c r="G654" t="str">
        <f t="shared" ref="G654" si="6262">C655</f>
        <v>San Antonio Spurs</v>
      </c>
      <c r="H654" s="31">
        <f>VLOOKUP($C654,'Four Factors - Road'!$B:$O,7,FALSE)/100</f>
        <v>0.55200000000000005</v>
      </c>
      <c r="I654" s="31">
        <f>VLOOKUP($C654,'Four Factors - Road'!$B:$O,8,FALSE)</f>
        <v>0.28599999999999998</v>
      </c>
      <c r="J654" s="31">
        <f>VLOOKUP($C654,'Four Factors - Road'!$B:$O,9,FALSE)/100</f>
        <v>0.159</v>
      </c>
      <c r="K654" s="31">
        <f>VLOOKUP($C654,'Four Factors - Road'!$B:$O,10,FALSE)/100</f>
        <v>0.23800000000000002</v>
      </c>
      <c r="L654" s="31">
        <f>VLOOKUP($C654,'Four Factors - Road'!$B:$O,11,FALSE)/100</f>
        <v>0.52500000000000002</v>
      </c>
      <c r="M654" s="31">
        <f>VLOOKUP($C654,'Four Factors - Road'!$B:$O,12,FALSE)</f>
        <v>0.28100000000000003</v>
      </c>
      <c r="N654" s="31">
        <f>VLOOKUP($C654,'Four Factors - Road'!$B:$O,13,FALSE)/100</f>
        <v>0.152</v>
      </c>
      <c r="O654" s="31">
        <f>VLOOKUP($C654,'Four Factors - Road'!$B:$O,14,FALSE)/100</f>
        <v>0.24199999999999999</v>
      </c>
      <c r="P654" s="17">
        <f>VLOOKUP($C654,'Advanced - Road'!B:T,18,FALSE)</f>
        <v>101.58</v>
      </c>
      <c r="Q654" s="17">
        <f>(P654+'Advanced - Road'!$S$33)/2</f>
        <v>100.22026345933563</v>
      </c>
      <c r="R654" s="31">
        <f t="shared" ref="R654" si="6263">AVERAGE(H654,L655)</f>
        <v>0.52</v>
      </c>
      <c r="S654" s="31">
        <f t="shared" ref="S654" si="6264">AVERAGE(I654,M655)</f>
        <v>0.26800000000000002</v>
      </c>
      <c r="T654" s="31">
        <f t="shared" ref="T654" si="6265">AVERAGE(J654,N655)</f>
        <v>0.155</v>
      </c>
      <c r="U654" s="31">
        <f t="shared" ref="U654" si="6266">AVERAGE(K654,O655)</f>
        <v>0.22200000000000003</v>
      </c>
      <c r="V654" s="17">
        <f>Q654*Q655/'Advanced - Home'!$S$33</f>
        <v>99.52892456296594</v>
      </c>
      <c r="W654" s="17">
        <f t="shared" ref="W654" si="6267">AVERAGE(V654:V655)</f>
        <v>99.525551394611995</v>
      </c>
      <c r="X654" s="17">
        <f t="shared" si="5786"/>
        <v>0</v>
      </c>
      <c r="Y654" s="19">
        <f>ROUND(Regression!$B$17+Regression!$B$18*Games!R654+Regression!$B$19*Games!T654+Regression!$B$20*Games!U654+Regression!$B$21*Games!S654+Regression!$B$22*Games!W654,0)</f>
        <v>107</v>
      </c>
      <c r="Z654" s="19">
        <f t="shared" ref="Z654" si="6268">Y655-Y654</f>
        <v>4</v>
      </c>
      <c r="AA654" s="19">
        <f t="shared" ref="AA654" si="6269">Y654+Y655</f>
        <v>218</v>
      </c>
      <c r="AB654" s="4">
        <f t="shared" ref="AB654" si="6270">D654-Z654</f>
        <v>-4</v>
      </c>
      <c r="AC654" s="4">
        <f t="shared" ref="AC654" si="6271">AA654-E654</f>
        <v>218</v>
      </c>
      <c r="AD654" s="4">
        <f t="shared" si="5791"/>
        <v>107</v>
      </c>
    </row>
    <row r="655" spans="1:30" x14ac:dyDescent="0.3">
      <c r="A655" t="s">
        <v>134</v>
      </c>
      <c r="B655" s="8" t="s">
        <v>79</v>
      </c>
      <c r="C655" t="str">
        <f>VLOOKUP(B655,'Team Lookup'!A:B,2,FALSE)</f>
        <v>San Antonio Spurs</v>
      </c>
      <c r="D655" s="9">
        <f t="shared" ref="D655" si="6272">D654*-1</f>
        <v>0</v>
      </c>
      <c r="E655" s="9">
        <f t="shared" ref="E655" si="6273">E654</f>
        <v>0</v>
      </c>
      <c r="F655" t="str">
        <f>B654</f>
        <v>HOU</v>
      </c>
      <c r="G655" t="str">
        <f t="shared" ref="G655" si="6274">C654</f>
        <v>Houston Rockets</v>
      </c>
      <c r="H655" s="31">
        <f>VLOOKUP($C655,'Four Factors - Home'!$B:$O,7,FALSE)/100</f>
        <v>0.53299999999999992</v>
      </c>
      <c r="I655" s="31">
        <f>VLOOKUP($C655,'Four Factors - Home'!$B:$O,8,FALSE)</f>
        <v>0.29299999999999998</v>
      </c>
      <c r="J655" s="31">
        <f>VLOOKUP($C655,'Four Factors - Home'!$B:$O,9,FALSE)/100</f>
        <v>0.13500000000000001</v>
      </c>
      <c r="K655" s="31">
        <f>VLOOKUP($C655,'Four Factors - Home'!$B:$O,10,FALSE)/100</f>
        <v>0.22500000000000001</v>
      </c>
      <c r="L655" s="31">
        <f>VLOOKUP($C655,'Four Factors - Home'!$B:$O,11,FALSE)/100</f>
        <v>0.48799999999999999</v>
      </c>
      <c r="M655" s="31">
        <f>VLOOKUP($C655,'Four Factors - Home'!$B:$O,12,FALSE)</f>
        <v>0.25</v>
      </c>
      <c r="N655" s="31">
        <f>VLOOKUP($C655,'Four Factors - Home'!$B:$O,13,FALSE)/100</f>
        <v>0.151</v>
      </c>
      <c r="O655" s="31">
        <f>VLOOKUP($C655,'Four Factors - Home'!$B:$O,14,FALSE)/100</f>
        <v>0.20600000000000002</v>
      </c>
      <c r="P655" s="17">
        <f>VLOOKUP($C655,'Advanced - Home'!B:T,18,FALSE)</f>
        <v>97.49</v>
      </c>
      <c r="Q655" s="17">
        <f>(P655+'Advanced - Home'!$S$33)/2</f>
        <v>98.171912943871703</v>
      </c>
      <c r="R655" s="31">
        <f t="shared" ref="R655" si="6275">AVERAGE(H655,L654)</f>
        <v>0.52899999999999991</v>
      </c>
      <c r="S655" s="31">
        <f t="shared" ref="S655" si="6276">AVERAGE(I655,M654)</f>
        <v>0.28700000000000003</v>
      </c>
      <c r="T655" s="31">
        <f t="shared" ref="T655" si="6277">AVERAGE(J655,N654)</f>
        <v>0.14350000000000002</v>
      </c>
      <c r="U655" s="31">
        <f t="shared" ref="U655" si="6278">AVERAGE(K655,O654)</f>
        <v>0.23349999999999999</v>
      </c>
      <c r="V655" s="17">
        <f>Q655*Q654/'Advanced - Road'!$S$33</f>
        <v>99.522178226258063</v>
      </c>
      <c r="W655" s="17">
        <f t="shared" ref="W655" si="6279">W654</f>
        <v>99.525551394611995</v>
      </c>
      <c r="X655" s="17">
        <f t="shared" si="5786"/>
        <v>0</v>
      </c>
      <c r="Y655" s="19">
        <f>ROUND(Regression!$B$17+Regression!$B$18*Games!R655+Regression!$B$19*Games!T655+Regression!$B$20*Games!U655+Regression!$B$21*Games!S655+Regression!$B$22*Games!W655,0)</f>
        <v>111</v>
      </c>
      <c r="Z655" s="19">
        <f t="shared" ref="Z655" si="6280">-Z654</f>
        <v>-4</v>
      </c>
      <c r="AA655" s="19">
        <f t="shared" ref="AA655" si="6281">AA654</f>
        <v>218</v>
      </c>
      <c r="AB655" s="4"/>
      <c r="AC655" s="4"/>
      <c r="AD655" s="4">
        <f t="shared" si="5791"/>
        <v>111</v>
      </c>
    </row>
    <row r="656" spans="1:30" x14ac:dyDescent="0.3">
      <c r="A656" s="11" t="s">
        <v>133</v>
      </c>
      <c r="B656" s="14" t="s">
        <v>64</v>
      </c>
      <c r="C656" s="11" t="str">
        <f>VLOOKUP(B656,'Team Lookup'!A:B,2,FALSE)</f>
        <v>Houston Rockets</v>
      </c>
      <c r="D656" s="12"/>
      <c r="E656" s="12"/>
      <c r="F656" s="13" t="str">
        <f>B657</f>
        <v>TOR</v>
      </c>
      <c r="G656" s="11" t="str">
        <f t="shared" ref="G656" si="6282">C657</f>
        <v>Toronto Raptors</v>
      </c>
      <c r="H656" s="32">
        <f>VLOOKUP($C656,'Four Factors - Road'!$B:$O,7,FALSE)/100</f>
        <v>0.55200000000000005</v>
      </c>
      <c r="I656" s="32">
        <f>VLOOKUP($C656,'Four Factors - Road'!$B:$O,8,FALSE)</f>
        <v>0.28599999999999998</v>
      </c>
      <c r="J656" s="32">
        <f>VLOOKUP($C656,'Four Factors - Road'!$B:$O,9,FALSE)/100</f>
        <v>0.159</v>
      </c>
      <c r="K656" s="32">
        <f>VLOOKUP($C656,'Four Factors - Road'!$B:$O,10,FALSE)/100</f>
        <v>0.23800000000000002</v>
      </c>
      <c r="L656" s="32">
        <f>VLOOKUP($C656,'Four Factors - Road'!$B:$O,11,FALSE)/100</f>
        <v>0.52500000000000002</v>
      </c>
      <c r="M656" s="32">
        <f>VLOOKUP($C656,'Four Factors - Road'!$B:$O,12,FALSE)</f>
        <v>0.28100000000000003</v>
      </c>
      <c r="N656" s="32">
        <f>VLOOKUP($C656,'Four Factors - Road'!$B:$O,13,FALSE)/100</f>
        <v>0.152</v>
      </c>
      <c r="O656" s="32">
        <f>VLOOKUP($C656,'Four Factors - Road'!$B:$O,14,FALSE)/100</f>
        <v>0.24199999999999999</v>
      </c>
      <c r="P656" s="21">
        <f>VLOOKUP($C656,'Advanced - Road'!B:T,18,FALSE)</f>
        <v>101.58</v>
      </c>
      <c r="Q656" s="21">
        <f>(P656+'Advanced - Road'!$S$33)/2</f>
        <v>100.22026345933563</v>
      </c>
      <c r="R656" s="32">
        <f t="shared" ref="R656" si="6283">AVERAGE(H656,L657)</f>
        <v>0.52800000000000002</v>
      </c>
      <c r="S656" s="32">
        <f t="shared" ref="S656" si="6284">AVERAGE(I656,M657)</f>
        <v>0.27749999999999997</v>
      </c>
      <c r="T656" s="32">
        <f t="shared" ref="T656" si="6285">AVERAGE(J656,N657)</f>
        <v>0.152</v>
      </c>
      <c r="U656" s="32">
        <f t="shared" ref="U656" si="6286">AVERAGE(K656,O657)</f>
        <v>0.24299999999999999</v>
      </c>
      <c r="V656" s="21">
        <f>Q656*Q657/'Advanced - Home'!$S$33</f>
        <v>99.554270133195345</v>
      </c>
      <c r="W656" s="21">
        <f t="shared" ref="W656" si="6287">AVERAGE(V656:V657)</f>
        <v>99.550896105846135</v>
      </c>
      <c r="X656" s="21">
        <f t="shared" si="5786"/>
        <v>0</v>
      </c>
      <c r="Y656" s="23">
        <f>ROUND(Regression!$B$17+Regression!$B$18*Games!R656+Regression!$B$19*Games!T656+Regression!$B$20*Games!U656+Regression!$B$21*Games!S656+Regression!$B$22*Games!W656,0)</f>
        <v>110</v>
      </c>
      <c r="Z656" s="23">
        <f t="shared" ref="Z656" si="6288">Y657-Y656</f>
        <v>2</v>
      </c>
      <c r="AA656" s="23">
        <f t="shared" ref="AA656" si="6289">Y656+Y657</f>
        <v>222</v>
      </c>
      <c r="AB656" s="22">
        <f t="shared" ref="AB656" si="6290">D656-Z656</f>
        <v>-2</v>
      </c>
      <c r="AC656" s="22">
        <f t="shared" ref="AC656" si="6291">AA656-E656</f>
        <v>222</v>
      </c>
      <c r="AD656" s="22">
        <f t="shared" si="5791"/>
        <v>110</v>
      </c>
    </row>
    <row r="657" spans="1:30" x14ac:dyDescent="0.3">
      <c r="A657" s="11" t="s">
        <v>134</v>
      </c>
      <c r="B657" s="14" t="s">
        <v>80</v>
      </c>
      <c r="C657" s="11" t="str">
        <f>VLOOKUP(B657,'Team Lookup'!A:B,2,FALSE)</f>
        <v>Toronto Raptors</v>
      </c>
      <c r="D657" s="15">
        <f t="shared" ref="D657" si="6292">D656*-1</f>
        <v>0</v>
      </c>
      <c r="E657" s="15">
        <f t="shared" ref="E657" si="6293">E656</f>
        <v>0</v>
      </c>
      <c r="F657" s="11" t="str">
        <f>B656</f>
        <v>HOU</v>
      </c>
      <c r="G657" s="11" t="str">
        <f t="shared" ref="G657" si="6294">C656</f>
        <v>Houston Rockets</v>
      </c>
      <c r="H657" s="32">
        <f>VLOOKUP($C657,'Four Factors - Home'!$B:$O,7,FALSE)/100</f>
        <v>0.52900000000000003</v>
      </c>
      <c r="I657" s="32">
        <f>VLOOKUP($C657,'Four Factors - Home'!$B:$O,8,FALSE)</f>
        <v>0.315</v>
      </c>
      <c r="J657" s="32">
        <f>VLOOKUP($C657,'Four Factors - Home'!$B:$O,9,FALSE)/100</f>
        <v>0.128</v>
      </c>
      <c r="K657" s="32">
        <f>VLOOKUP($C657,'Four Factors - Home'!$B:$O,10,FALSE)/100</f>
        <v>0.27100000000000002</v>
      </c>
      <c r="L657" s="32">
        <f>VLOOKUP($C657,'Four Factors - Home'!$B:$O,11,FALSE)/100</f>
        <v>0.504</v>
      </c>
      <c r="M657" s="32">
        <f>VLOOKUP($C657,'Four Factors - Home'!$B:$O,12,FALSE)</f>
        <v>0.26900000000000002</v>
      </c>
      <c r="N657" s="32">
        <f>VLOOKUP($C657,'Four Factors - Home'!$B:$O,13,FALSE)/100</f>
        <v>0.14499999999999999</v>
      </c>
      <c r="O657" s="32">
        <f>VLOOKUP($C657,'Four Factors - Home'!$B:$O,14,FALSE)/100</f>
        <v>0.248</v>
      </c>
      <c r="P657" s="21">
        <f>VLOOKUP($C657,'Advanced - Home'!B:T,18,FALSE)</f>
        <v>97.54</v>
      </c>
      <c r="Q657" s="21">
        <f>(P657+'Advanced - Home'!$S$33)/2</f>
        <v>98.196912943871709</v>
      </c>
      <c r="R657" s="32">
        <f t="shared" ref="R657" si="6295">AVERAGE(H657,L656)</f>
        <v>0.52700000000000002</v>
      </c>
      <c r="S657" s="32">
        <f t="shared" ref="S657" si="6296">AVERAGE(I657,M656)</f>
        <v>0.29800000000000004</v>
      </c>
      <c r="T657" s="32">
        <f t="shared" ref="T657" si="6297">AVERAGE(J657,N656)</f>
        <v>0.14000000000000001</v>
      </c>
      <c r="U657" s="32">
        <f t="shared" ref="U657" si="6298">AVERAGE(K657,O656)</f>
        <v>0.25650000000000001</v>
      </c>
      <c r="V657" s="21">
        <f>Q657*Q656/'Advanced - Road'!$S$33</f>
        <v>99.547522078496925</v>
      </c>
      <c r="W657" s="21">
        <f t="shared" ref="W657" si="6299">W656</f>
        <v>99.550896105846135</v>
      </c>
      <c r="X657" s="21">
        <f t="shared" si="5786"/>
        <v>0</v>
      </c>
      <c r="Y657" s="23">
        <f>ROUND(Regression!$B$17+Regression!$B$18*Games!R657+Regression!$B$19*Games!T657+Regression!$B$20*Games!U657+Regression!$B$21*Games!S657+Regression!$B$22*Games!W657,0)</f>
        <v>112</v>
      </c>
      <c r="Z657" s="23">
        <f t="shared" ref="Z657" si="6300">-Z656</f>
        <v>-2</v>
      </c>
      <c r="AA657" s="23">
        <f t="shared" ref="AA657" si="6301">AA656</f>
        <v>222</v>
      </c>
      <c r="AB657" s="22"/>
      <c r="AC657" s="22"/>
      <c r="AD657" s="22">
        <f t="shared" si="5791"/>
        <v>112</v>
      </c>
    </row>
    <row r="658" spans="1:30" x14ac:dyDescent="0.3">
      <c r="A658" t="s">
        <v>133</v>
      </c>
      <c r="B658" s="8" t="s">
        <v>64</v>
      </c>
      <c r="C658" t="str">
        <f>VLOOKUP(B658,'Team Lookup'!A:B,2,FALSE)</f>
        <v>Houston Rockets</v>
      </c>
      <c r="D658" s="6"/>
      <c r="E658" s="6"/>
      <c r="F658" s="7" t="str">
        <f>B659</f>
        <v>UTA</v>
      </c>
      <c r="G658" t="str">
        <f t="shared" ref="G658" si="6302">C659</f>
        <v>Utah Jazz</v>
      </c>
      <c r="H658" s="31">
        <f>VLOOKUP($C658,'Four Factors - Road'!$B:$O,7,FALSE)/100</f>
        <v>0.55200000000000005</v>
      </c>
      <c r="I658" s="31">
        <f>VLOOKUP($C658,'Four Factors - Road'!$B:$O,8,FALSE)</f>
        <v>0.28599999999999998</v>
      </c>
      <c r="J658" s="31">
        <f>VLOOKUP($C658,'Four Factors - Road'!$B:$O,9,FALSE)/100</f>
        <v>0.159</v>
      </c>
      <c r="K658" s="31">
        <f>VLOOKUP($C658,'Four Factors - Road'!$B:$O,10,FALSE)/100</f>
        <v>0.23800000000000002</v>
      </c>
      <c r="L658" s="31">
        <f>VLOOKUP($C658,'Four Factors - Road'!$B:$O,11,FALSE)/100</f>
        <v>0.52500000000000002</v>
      </c>
      <c r="M658" s="31">
        <f>VLOOKUP($C658,'Four Factors - Road'!$B:$O,12,FALSE)</f>
        <v>0.28100000000000003</v>
      </c>
      <c r="N658" s="31">
        <f>VLOOKUP($C658,'Four Factors - Road'!$B:$O,13,FALSE)/100</f>
        <v>0.152</v>
      </c>
      <c r="O658" s="31">
        <f>VLOOKUP($C658,'Four Factors - Road'!$B:$O,14,FALSE)/100</f>
        <v>0.24199999999999999</v>
      </c>
      <c r="P658" s="17">
        <f>VLOOKUP($C658,'Advanced - Road'!B:T,18,FALSE)</f>
        <v>101.58</v>
      </c>
      <c r="Q658" s="17">
        <f>(P658+'Advanced - Road'!$S$33)/2</f>
        <v>100.22026345933563</v>
      </c>
      <c r="R658" s="31">
        <f t="shared" ref="R658" si="6303">AVERAGE(H658,L659)</f>
        <v>0.51900000000000002</v>
      </c>
      <c r="S658" s="31">
        <f t="shared" ref="S658" si="6304">AVERAGE(I658,M659)</f>
        <v>0.25900000000000001</v>
      </c>
      <c r="T658" s="31">
        <f t="shared" ref="T658" si="6305">AVERAGE(J658,N659)</f>
        <v>0.14700000000000002</v>
      </c>
      <c r="U658" s="31">
        <f t="shared" ref="U658" si="6306">AVERAGE(K658,O659)</f>
        <v>0.22200000000000003</v>
      </c>
      <c r="V658" s="17">
        <f>Q658*Q659/'Advanced - Home'!$S$33</f>
        <v>97.562108313163947</v>
      </c>
      <c r="W658" s="17">
        <f t="shared" ref="W658" si="6307">AVERAGE(V658:V659)</f>
        <v>97.558801802842936</v>
      </c>
      <c r="X658" s="17">
        <f t="shared" si="5786"/>
        <v>0</v>
      </c>
      <c r="Y658" s="19">
        <f>ROUND(Regression!$B$17+Regression!$B$18*Games!R658+Regression!$B$19*Games!T658+Regression!$B$20*Games!U658+Regression!$B$21*Games!S658+Regression!$B$22*Games!W658,0)</f>
        <v>105</v>
      </c>
      <c r="Z658" s="19">
        <f t="shared" ref="Z658" si="6308">Y659-Y658</f>
        <v>3</v>
      </c>
      <c r="AA658" s="19">
        <f t="shared" ref="AA658" si="6309">Y658+Y659</f>
        <v>213</v>
      </c>
      <c r="AB658" s="4">
        <f t="shared" ref="AB658" si="6310">D658-Z658</f>
        <v>-3</v>
      </c>
      <c r="AC658" s="4">
        <f t="shared" ref="AC658" si="6311">AA658-E658</f>
        <v>213</v>
      </c>
      <c r="AD658" s="4">
        <f t="shared" si="5791"/>
        <v>105</v>
      </c>
    </row>
    <row r="659" spans="1:30" x14ac:dyDescent="0.3">
      <c r="A659" t="s">
        <v>134</v>
      </c>
      <c r="B659" s="8" t="s">
        <v>81</v>
      </c>
      <c r="C659" t="str">
        <f>VLOOKUP(B659,'Team Lookup'!A:B,2,FALSE)</f>
        <v>Utah Jazz</v>
      </c>
      <c r="D659" s="9">
        <f t="shared" ref="D659" si="6312">D658*-1</f>
        <v>0</v>
      </c>
      <c r="E659" s="9">
        <f t="shared" ref="E659" si="6313">E658</f>
        <v>0</v>
      </c>
      <c r="F659" t="str">
        <f>B658</f>
        <v>HOU</v>
      </c>
      <c r="G659" t="str">
        <f t="shared" ref="G659" si="6314">C658</f>
        <v>Houston Rockets</v>
      </c>
      <c r="H659" s="31">
        <f>VLOOKUP($C659,'Four Factors - Home'!$B:$O,7,FALSE)/100</f>
        <v>0.52800000000000002</v>
      </c>
      <c r="I659" s="31">
        <f>VLOOKUP($C659,'Four Factors - Home'!$B:$O,8,FALSE)</f>
        <v>0.314</v>
      </c>
      <c r="J659" s="31">
        <f>VLOOKUP($C659,'Four Factors - Home'!$B:$O,9,FALSE)/100</f>
        <v>0.14499999999999999</v>
      </c>
      <c r="K659" s="31">
        <f>VLOOKUP($C659,'Four Factors - Home'!$B:$O,10,FALSE)/100</f>
        <v>0.214</v>
      </c>
      <c r="L659" s="31">
        <f>VLOOKUP($C659,'Four Factors - Home'!$B:$O,11,FALSE)/100</f>
        <v>0.48599999999999999</v>
      </c>
      <c r="M659" s="31">
        <f>VLOOKUP($C659,'Four Factors - Home'!$B:$O,12,FALSE)</f>
        <v>0.23200000000000001</v>
      </c>
      <c r="N659" s="31">
        <f>VLOOKUP($C659,'Four Factors - Home'!$B:$O,13,FALSE)/100</f>
        <v>0.13500000000000001</v>
      </c>
      <c r="O659" s="31">
        <f>VLOOKUP($C659,'Four Factors - Home'!$B:$O,14,FALSE)/100</f>
        <v>0.20600000000000002</v>
      </c>
      <c r="P659" s="17">
        <f>VLOOKUP($C659,'Advanced - Home'!B:T,18,FALSE)</f>
        <v>93.61</v>
      </c>
      <c r="Q659" s="17">
        <f>(P659+'Advanced - Home'!$S$33)/2</f>
        <v>96.231912943871706</v>
      </c>
      <c r="R659" s="31">
        <f t="shared" ref="R659" si="6315">AVERAGE(H659,L658)</f>
        <v>0.52649999999999997</v>
      </c>
      <c r="S659" s="31">
        <f t="shared" ref="S659" si="6316">AVERAGE(I659,M658)</f>
        <v>0.29749999999999999</v>
      </c>
      <c r="T659" s="31">
        <f t="shared" ref="T659" si="6317">AVERAGE(J659,N658)</f>
        <v>0.14849999999999999</v>
      </c>
      <c r="U659" s="31">
        <f t="shared" ref="U659" si="6318">AVERAGE(K659,O658)</f>
        <v>0.22799999999999998</v>
      </c>
      <c r="V659" s="17">
        <f>Q659*Q658/'Advanced - Road'!$S$33</f>
        <v>97.55549529252194</v>
      </c>
      <c r="W659" s="17">
        <f t="shared" ref="W659" si="6319">W658</f>
        <v>97.558801802842936</v>
      </c>
      <c r="X659" s="17">
        <f t="shared" si="5786"/>
        <v>0</v>
      </c>
      <c r="Y659" s="19">
        <f>ROUND(Regression!$B$17+Regression!$B$18*Games!R659+Regression!$B$19*Games!T659+Regression!$B$20*Games!U659+Regression!$B$21*Games!S659+Regression!$B$22*Games!W659,0)</f>
        <v>108</v>
      </c>
      <c r="Z659" s="19">
        <f t="shared" ref="Z659" si="6320">-Z658</f>
        <v>-3</v>
      </c>
      <c r="AA659" s="19">
        <f t="shared" ref="AA659" si="6321">AA658</f>
        <v>213</v>
      </c>
      <c r="AB659" s="4"/>
      <c r="AC659" s="4"/>
      <c r="AD659" s="4">
        <f t="shared" si="5791"/>
        <v>108</v>
      </c>
    </row>
    <row r="660" spans="1:30" x14ac:dyDescent="0.3">
      <c r="A660" s="11" t="s">
        <v>133</v>
      </c>
      <c r="B660" s="14" t="s">
        <v>64</v>
      </c>
      <c r="C660" s="11" t="str">
        <f>VLOOKUP(B660,'Team Lookup'!A:B,2,FALSE)</f>
        <v>Houston Rockets</v>
      </c>
      <c r="D660" s="12"/>
      <c r="E660" s="12"/>
      <c r="F660" s="13" t="str">
        <f>B661</f>
        <v>WAS</v>
      </c>
      <c r="G660" s="11" t="str">
        <f t="shared" ref="G660" si="6322">C661</f>
        <v>Washington Wizards</v>
      </c>
      <c r="H660" s="32">
        <f>VLOOKUP($C660,'Four Factors - Road'!$B:$O,7,FALSE)/100</f>
        <v>0.55200000000000005</v>
      </c>
      <c r="I660" s="32">
        <f>VLOOKUP($C660,'Four Factors - Road'!$B:$O,8,FALSE)</f>
        <v>0.28599999999999998</v>
      </c>
      <c r="J660" s="32">
        <f>VLOOKUP($C660,'Four Factors - Road'!$B:$O,9,FALSE)/100</f>
        <v>0.159</v>
      </c>
      <c r="K660" s="32">
        <f>VLOOKUP($C660,'Four Factors - Road'!$B:$O,10,FALSE)/100</f>
        <v>0.23800000000000002</v>
      </c>
      <c r="L660" s="32">
        <f>VLOOKUP($C660,'Four Factors - Road'!$B:$O,11,FALSE)/100</f>
        <v>0.52500000000000002</v>
      </c>
      <c r="M660" s="32">
        <f>VLOOKUP($C660,'Four Factors - Road'!$B:$O,12,FALSE)</f>
        <v>0.28100000000000003</v>
      </c>
      <c r="N660" s="32">
        <f>VLOOKUP($C660,'Four Factors - Road'!$B:$O,13,FALSE)/100</f>
        <v>0.152</v>
      </c>
      <c r="O660" s="32">
        <f>VLOOKUP($C660,'Four Factors - Road'!$B:$O,14,FALSE)/100</f>
        <v>0.24199999999999999</v>
      </c>
      <c r="P660" s="21">
        <f>VLOOKUP($C660,'Advanced - Road'!B:T,18,FALSE)</f>
        <v>101.58</v>
      </c>
      <c r="Q660" s="21">
        <f>(P660+'Advanced - Road'!$S$33)/2</f>
        <v>100.22026345933563</v>
      </c>
      <c r="R660" s="32">
        <f t="shared" ref="R660" si="6323">AVERAGE(H660,L661)</f>
        <v>0.53150000000000008</v>
      </c>
      <c r="S660" s="32">
        <f t="shared" ref="S660" si="6324">AVERAGE(I660,M661)</f>
        <v>0.28699999999999998</v>
      </c>
      <c r="T660" s="32">
        <f t="shared" ref="T660" si="6325">AVERAGE(J660,N661)</f>
        <v>0.159</v>
      </c>
      <c r="U660" s="32">
        <f t="shared" ref="U660" si="6326">AVERAGE(K660,O661)</f>
        <v>0.2445</v>
      </c>
      <c r="V660" s="21">
        <f>Q660*Q661/'Advanced - Home'!$S$33</f>
        <v>100.37039749458225</v>
      </c>
      <c r="W660" s="21">
        <f t="shared" ref="W660" si="6327">AVERAGE(V660:V661)</f>
        <v>100.36699580758535</v>
      </c>
      <c r="X660" s="21">
        <f t="shared" si="5786"/>
        <v>0</v>
      </c>
      <c r="Y660" s="23">
        <f>ROUND(Regression!$B$17+Regression!$B$18*Games!R660+Regression!$B$19*Games!T660+Regression!$B$20*Games!U660+Regression!$B$21*Games!S660+Regression!$B$22*Games!W660,0)</f>
        <v>110</v>
      </c>
      <c r="Z660" s="23">
        <f t="shared" ref="Z660" si="6328">Y661-Y660</f>
        <v>2</v>
      </c>
      <c r="AA660" s="23">
        <f t="shared" ref="AA660" si="6329">Y660+Y661</f>
        <v>222</v>
      </c>
      <c r="AB660" s="22">
        <f t="shared" ref="AB660" si="6330">D660-Z660</f>
        <v>-2</v>
      </c>
      <c r="AC660" s="22">
        <f t="shared" ref="AC660" si="6331">AA660-E660</f>
        <v>222</v>
      </c>
      <c r="AD660" s="22">
        <f t="shared" si="5791"/>
        <v>110</v>
      </c>
    </row>
    <row r="661" spans="1:30" x14ac:dyDescent="0.3">
      <c r="A661" s="11" t="s">
        <v>134</v>
      </c>
      <c r="B661" s="14" t="s">
        <v>82</v>
      </c>
      <c r="C661" s="11" t="str">
        <f>VLOOKUP(B661,'Team Lookup'!A:B,2,FALSE)</f>
        <v>Washington Wizards</v>
      </c>
      <c r="D661" s="15">
        <f t="shared" ref="D661" si="6332">D660*-1</f>
        <v>0</v>
      </c>
      <c r="E661" s="15">
        <f t="shared" ref="E661" si="6333">E660</f>
        <v>0</v>
      </c>
      <c r="F661" s="11" t="str">
        <f>B660</f>
        <v>HOU</v>
      </c>
      <c r="G661" s="11" t="str">
        <f t="shared" ref="G661" si="6334">C660</f>
        <v>Houston Rockets</v>
      </c>
      <c r="H661" s="32">
        <f>VLOOKUP($C661,'Four Factors - Home'!$B:$O,7,FALSE)/100</f>
        <v>0.54700000000000004</v>
      </c>
      <c r="I661" s="32">
        <f>VLOOKUP($C661,'Four Factors - Home'!$B:$O,8,FALSE)</f>
        <v>0.26400000000000001</v>
      </c>
      <c r="J661" s="32">
        <f>VLOOKUP($C661,'Four Factors - Home'!$B:$O,9,FALSE)/100</f>
        <v>0.14899999999999999</v>
      </c>
      <c r="K661" s="32">
        <f>VLOOKUP($C661,'Four Factors - Home'!$B:$O,10,FALSE)/100</f>
        <v>0.252</v>
      </c>
      <c r="L661" s="32">
        <f>VLOOKUP($C661,'Four Factors - Home'!$B:$O,11,FALSE)/100</f>
        <v>0.51100000000000001</v>
      </c>
      <c r="M661" s="32">
        <f>VLOOKUP($C661,'Four Factors - Home'!$B:$O,12,FALSE)</f>
        <v>0.28799999999999998</v>
      </c>
      <c r="N661" s="32">
        <f>VLOOKUP($C661,'Four Factors - Home'!$B:$O,13,FALSE)/100</f>
        <v>0.159</v>
      </c>
      <c r="O661" s="32">
        <f>VLOOKUP($C661,'Four Factors - Home'!$B:$O,14,FALSE)/100</f>
        <v>0.251</v>
      </c>
      <c r="P661" s="21">
        <f>VLOOKUP($C661,'Advanced - Home'!B:T,18,FALSE)</f>
        <v>99.15</v>
      </c>
      <c r="Q661" s="21">
        <f>(P661+'Advanced - Home'!$S$33)/2</f>
        <v>99.001912943871702</v>
      </c>
      <c r="R661" s="32">
        <f t="shared" ref="R661" si="6335">AVERAGE(H661,L660)</f>
        <v>0.53600000000000003</v>
      </c>
      <c r="S661" s="32">
        <f t="shared" ref="S661" si="6336">AVERAGE(I661,M660)</f>
        <v>0.27250000000000002</v>
      </c>
      <c r="T661" s="32">
        <f t="shared" ref="T661" si="6337">AVERAGE(J661,N660)</f>
        <v>0.15049999999999999</v>
      </c>
      <c r="U661" s="32">
        <f t="shared" ref="U661" si="6338">AVERAGE(K661,O660)</f>
        <v>0.247</v>
      </c>
      <c r="V661" s="21">
        <f>Q661*Q660/'Advanced - Road'!$S$33</f>
        <v>100.36359412058846</v>
      </c>
      <c r="W661" s="21">
        <f t="shared" ref="W661" si="6339">W660</f>
        <v>100.36699580758535</v>
      </c>
      <c r="X661" s="21">
        <f t="shared" si="5786"/>
        <v>0</v>
      </c>
      <c r="Y661" s="23">
        <f>ROUND(Regression!$B$17+Regression!$B$18*Games!R661+Regression!$B$19*Games!T661+Regression!$B$20*Games!U661+Regression!$B$21*Games!S661+Regression!$B$22*Games!W661,0)</f>
        <v>112</v>
      </c>
      <c r="Z661" s="23">
        <f t="shared" ref="Z661" si="6340">-Z660</f>
        <v>-2</v>
      </c>
      <c r="AA661" s="23">
        <f t="shared" ref="AA661" si="6341">AA660</f>
        <v>222</v>
      </c>
      <c r="AB661" s="22"/>
      <c r="AC661" s="22"/>
      <c r="AD661" s="22">
        <f t="shared" si="5791"/>
        <v>112</v>
      </c>
    </row>
    <row r="662" spans="1:30" x14ac:dyDescent="0.3">
      <c r="A662" t="s">
        <v>133</v>
      </c>
      <c r="B662" s="8" t="s">
        <v>65</v>
      </c>
      <c r="C662" t="str">
        <f>VLOOKUP(B662,'Team Lookup'!A:B,2,FALSE)</f>
        <v>Indiana Pacers</v>
      </c>
      <c r="D662" s="6"/>
      <c r="E662" s="6"/>
      <c r="F662" s="7" t="str">
        <f>B663</f>
        <v>ATL</v>
      </c>
      <c r="G662" t="str">
        <f t="shared" ref="G662" si="6342">C663</f>
        <v>Atlanta Hawks</v>
      </c>
      <c r="H662" s="31">
        <f>VLOOKUP($C662,'Four Factors - Road'!$B:$O,7,FALSE)/100</f>
        <v>0.503</v>
      </c>
      <c r="I662" s="31">
        <f>VLOOKUP($C662,'Four Factors - Road'!$B:$O,8,FALSE)</f>
        <v>0.28899999999999998</v>
      </c>
      <c r="J662" s="31">
        <f>VLOOKUP($C662,'Four Factors - Road'!$B:$O,9,FALSE)/100</f>
        <v>0.14800000000000002</v>
      </c>
      <c r="K662" s="31">
        <f>VLOOKUP($C662,'Four Factors - Road'!$B:$O,10,FALSE)/100</f>
        <v>0.20300000000000001</v>
      </c>
      <c r="L662" s="31">
        <f>VLOOKUP($C662,'Four Factors - Road'!$B:$O,11,FALSE)/100</f>
        <v>0.52900000000000003</v>
      </c>
      <c r="M662" s="31">
        <f>VLOOKUP($C662,'Four Factors - Road'!$B:$O,12,FALSE)</f>
        <v>0.28799999999999998</v>
      </c>
      <c r="N662" s="31">
        <f>VLOOKUP($C662,'Four Factors - Road'!$B:$O,13,FALSE)/100</f>
        <v>0.151</v>
      </c>
      <c r="O662" s="31">
        <f>VLOOKUP($C662,'Four Factors - Road'!$B:$O,14,FALSE)/100</f>
        <v>0.26300000000000001</v>
      </c>
      <c r="P662" s="17">
        <f>VLOOKUP($C662,'Advanced - Road'!B:T,18,FALSE)</f>
        <v>99.24</v>
      </c>
      <c r="Q662" s="17">
        <f>(P662+'Advanced - Road'!$S$33)/2</f>
        <v>99.050263459335625</v>
      </c>
      <c r="R662" s="31">
        <f t="shared" ref="R662" si="6343">AVERAGE(H662,L663)</f>
        <v>0.51049999999999995</v>
      </c>
      <c r="S662" s="31">
        <f t="shared" ref="S662" si="6344">AVERAGE(I662,M663)</f>
        <v>0.2535</v>
      </c>
      <c r="T662" s="31">
        <f t="shared" ref="T662" si="6345">AVERAGE(J662,N663)</f>
        <v>0.15250000000000002</v>
      </c>
      <c r="U662" s="31">
        <f t="shared" ref="U662" si="6346">AVERAGE(K662,O663)</f>
        <v>0.22500000000000001</v>
      </c>
      <c r="V662" s="17">
        <f>Q662*Q663/'Advanced - Home'!$S$33</f>
        <v>99.05836658567317</v>
      </c>
      <c r="W662" s="17">
        <f t="shared" ref="W662" si="6347">AVERAGE(V662:V663)</f>
        <v>99.055009365158355</v>
      </c>
      <c r="X662" s="17">
        <f t="shared" si="5786"/>
        <v>0</v>
      </c>
      <c r="Y662" s="19">
        <f>ROUND(Regression!$B$17+Regression!$B$18*Games!R662+Regression!$B$19*Games!T662+Regression!$B$20*Games!U662+Regression!$B$21*Games!S662+Regression!$B$22*Games!W662,0)</f>
        <v>105</v>
      </c>
      <c r="Z662" s="19">
        <f t="shared" ref="Z662" si="6348">Y663-Y662</f>
        <v>4</v>
      </c>
      <c r="AA662" s="19">
        <f t="shared" ref="AA662" si="6349">Y662+Y663</f>
        <v>214</v>
      </c>
      <c r="AB662" s="4">
        <f t="shared" ref="AB662" si="6350">D662-Z662</f>
        <v>-4</v>
      </c>
      <c r="AC662" s="4">
        <f t="shared" ref="AC662" si="6351">AA662-E662</f>
        <v>214</v>
      </c>
      <c r="AD662" s="4">
        <f t="shared" si="5791"/>
        <v>105</v>
      </c>
    </row>
    <row r="663" spans="1:30" x14ac:dyDescent="0.3">
      <c r="A663" t="s">
        <v>134</v>
      </c>
      <c r="B663" s="8" t="s">
        <v>56</v>
      </c>
      <c r="C663" t="str">
        <f>VLOOKUP(B663,'Team Lookup'!A:B,2,FALSE)</f>
        <v>Atlanta Hawks</v>
      </c>
      <c r="D663" s="9">
        <f t="shared" ref="D663" si="6352">D662*-1</f>
        <v>0</v>
      </c>
      <c r="E663" s="9">
        <f t="shared" ref="E663" si="6353">E662</f>
        <v>0</v>
      </c>
      <c r="F663" t="str">
        <f>B662</f>
        <v>IND</v>
      </c>
      <c r="G663" t="str">
        <f t="shared" ref="G663" si="6354">C662</f>
        <v>Indiana Pacers</v>
      </c>
      <c r="H663" s="31">
        <f>VLOOKUP($C663,'Four Factors - Home'!$B:$O,7,FALSE)/100</f>
        <v>0.51100000000000001</v>
      </c>
      <c r="I663" s="31">
        <f>VLOOKUP($C663,'Four Factors - Home'!$B:$O,8,FALSE)</f>
        <v>0.28199999999999997</v>
      </c>
      <c r="J663" s="31">
        <f>VLOOKUP($C663,'Four Factors - Home'!$B:$O,9,FALSE)/100</f>
        <v>0.14800000000000002</v>
      </c>
      <c r="K663" s="31">
        <f>VLOOKUP($C663,'Four Factors - Home'!$B:$O,10,FALSE)/100</f>
        <v>0.249</v>
      </c>
      <c r="L663" s="31">
        <f>VLOOKUP($C663,'Four Factors - Home'!$B:$O,11,FALSE)/100</f>
        <v>0.51800000000000002</v>
      </c>
      <c r="M663" s="31">
        <f>VLOOKUP($C663,'Four Factors - Home'!$B:$O,12,FALSE)</f>
        <v>0.218</v>
      </c>
      <c r="N663" s="31">
        <f>VLOOKUP($C663,'Four Factors - Home'!$B:$O,13,FALSE)/100</f>
        <v>0.157</v>
      </c>
      <c r="O663" s="31">
        <f>VLOOKUP($C663,'Four Factors - Home'!$B:$O,14,FALSE)/100</f>
        <v>0.247</v>
      </c>
      <c r="P663" s="17">
        <f>VLOOKUP($C663,'Advanced - Home'!B:T,18,FALSE)</f>
        <v>98.87</v>
      </c>
      <c r="Q663" s="17">
        <f>(P663+'Advanced - Home'!$S$33)/2</f>
        <v>98.861912943871715</v>
      </c>
      <c r="R663" s="31">
        <f t="shared" ref="R663" si="6355">AVERAGE(H663,L662)</f>
        <v>0.52</v>
      </c>
      <c r="S663" s="31">
        <f t="shared" ref="S663" si="6356">AVERAGE(I663,M662)</f>
        <v>0.28499999999999998</v>
      </c>
      <c r="T663" s="31">
        <f t="shared" ref="T663" si="6357">AVERAGE(J663,N662)</f>
        <v>0.14950000000000002</v>
      </c>
      <c r="U663" s="31">
        <f t="shared" ref="U663" si="6358">AVERAGE(K663,O662)</f>
        <v>0.25600000000000001</v>
      </c>
      <c r="V663" s="17">
        <f>Q663*Q662/'Advanced - Road'!$S$33</f>
        <v>99.051652144643555</v>
      </c>
      <c r="W663" s="17">
        <f t="shared" ref="W663" si="6359">W662</f>
        <v>99.055009365158355</v>
      </c>
      <c r="X663" s="17">
        <f t="shared" si="5786"/>
        <v>0</v>
      </c>
      <c r="Y663" s="19">
        <f>ROUND(Regression!$B$17+Regression!$B$18*Games!R663+Regression!$B$19*Games!T663+Regression!$B$20*Games!U663+Regression!$B$21*Games!S663+Regression!$B$22*Games!W663,0)</f>
        <v>109</v>
      </c>
      <c r="Z663" s="19">
        <f t="shared" ref="Z663" si="6360">-Z662</f>
        <v>-4</v>
      </c>
      <c r="AA663" s="19">
        <f t="shared" ref="AA663" si="6361">AA662</f>
        <v>214</v>
      </c>
      <c r="AB663" s="4"/>
      <c r="AC663" s="4"/>
      <c r="AD663" s="4">
        <f t="shared" si="5791"/>
        <v>109</v>
      </c>
    </row>
    <row r="664" spans="1:30" x14ac:dyDescent="0.3">
      <c r="A664" s="11" t="s">
        <v>133</v>
      </c>
      <c r="B664" s="14" t="s">
        <v>65</v>
      </c>
      <c r="C664" s="11" t="str">
        <f>VLOOKUP(B664,'Team Lookup'!A:B,2,FALSE)</f>
        <v>Indiana Pacers</v>
      </c>
      <c r="D664" s="12"/>
      <c r="E664" s="12"/>
      <c r="F664" s="13" t="str">
        <f>B665</f>
        <v>BRK</v>
      </c>
      <c r="G664" s="11" t="str">
        <f t="shared" ref="G664" si="6362">C665</f>
        <v>Brooklyn Nets</v>
      </c>
      <c r="H664" s="32">
        <f>VLOOKUP($C664,'Four Factors - Road'!$B:$O,7,FALSE)/100</f>
        <v>0.503</v>
      </c>
      <c r="I664" s="32">
        <f>VLOOKUP($C664,'Four Factors - Road'!$B:$O,8,FALSE)</f>
        <v>0.28899999999999998</v>
      </c>
      <c r="J664" s="32">
        <f>VLOOKUP($C664,'Four Factors - Road'!$B:$O,9,FALSE)/100</f>
        <v>0.14800000000000002</v>
      </c>
      <c r="K664" s="32">
        <f>VLOOKUP($C664,'Four Factors - Road'!$B:$O,10,FALSE)/100</f>
        <v>0.20300000000000001</v>
      </c>
      <c r="L664" s="32">
        <f>VLOOKUP($C664,'Four Factors - Road'!$B:$O,11,FALSE)/100</f>
        <v>0.52900000000000003</v>
      </c>
      <c r="M664" s="32">
        <f>VLOOKUP($C664,'Four Factors - Road'!$B:$O,12,FALSE)</f>
        <v>0.28799999999999998</v>
      </c>
      <c r="N664" s="32">
        <f>VLOOKUP($C664,'Four Factors - Road'!$B:$O,13,FALSE)/100</f>
        <v>0.151</v>
      </c>
      <c r="O664" s="32">
        <f>VLOOKUP($C664,'Four Factors - Road'!$B:$O,14,FALSE)/100</f>
        <v>0.26300000000000001</v>
      </c>
      <c r="P664" s="21">
        <f>VLOOKUP($C664,'Advanced - Road'!B:T,18,FALSE)</f>
        <v>99.24</v>
      </c>
      <c r="Q664" s="21">
        <f>(P664+'Advanced - Road'!$S$33)/2</f>
        <v>99.050263459335625</v>
      </c>
      <c r="R664" s="32">
        <f t="shared" ref="R664" si="6363">AVERAGE(H664,L665)</f>
        <v>0.50550000000000006</v>
      </c>
      <c r="S664" s="32">
        <f t="shared" ref="S664" si="6364">AVERAGE(I664,M665)</f>
        <v>0.27849999999999997</v>
      </c>
      <c r="T664" s="32">
        <f t="shared" ref="T664" si="6365">AVERAGE(J664,N665)</f>
        <v>0.13850000000000001</v>
      </c>
      <c r="U664" s="32">
        <f t="shared" ref="U664" si="6366">AVERAGE(K664,O665)</f>
        <v>0.22550000000000001</v>
      </c>
      <c r="V664" s="21">
        <f>Q664*Q665/'Advanced - Home'!$S$33</f>
        <v>101.20261909081833</v>
      </c>
      <c r="W664" s="21">
        <f t="shared" ref="W664" si="6367">AVERAGE(V664:V665)</f>
        <v>101.19918919871861</v>
      </c>
      <c r="X664" s="21">
        <f t="shared" si="5786"/>
        <v>0</v>
      </c>
      <c r="Y664" s="23">
        <f>ROUND(Regression!$B$17+Regression!$B$18*Games!R664+Regression!$B$19*Games!T664+Regression!$B$20*Games!U664+Regression!$B$21*Games!S664+Regression!$B$22*Games!W664,0)</f>
        <v>109</v>
      </c>
      <c r="Z664" s="23">
        <f t="shared" ref="Z664" si="6368">Y665-Y664</f>
        <v>-1</v>
      </c>
      <c r="AA664" s="23">
        <f t="shared" ref="AA664" si="6369">Y664+Y665</f>
        <v>217</v>
      </c>
      <c r="AB664" s="22">
        <f t="shared" ref="AB664" si="6370">D664-Z664</f>
        <v>1</v>
      </c>
      <c r="AC664" s="22">
        <f t="shared" ref="AC664" si="6371">AA664-E664</f>
        <v>217</v>
      </c>
      <c r="AD664" s="22">
        <f t="shared" si="5791"/>
        <v>109</v>
      </c>
    </row>
    <row r="665" spans="1:30" x14ac:dyDescent="0.3">
      <c r="A665" s="11" t="s">
        <v>134</v>
      </c>
      <c r="B665" s="14" t="s">
        <v>57</v>
      </c>
      <c r="C665" s="11" t="str">
        <f>VLOOKUP(B665,'Team Lookup'!A:B,2,FALSE)</f>
        <v>Brooklyn Nets</v>
      </c>
      <c r="D665" s="15">
        <f t="shared" ref="D665" si="6372">D664*-1</f>
        <v>0</v>
      </c>
      <c r="E665" s="15">
        <f t="shared" ref="E665" si="6373">E664</f>
        <v>0</v>
      </c>
      <c r="F665" s="11" t="str">
        <f>B664</f>
        <v>IND</v>
      </c>
      <c r="G665" s="11" t="str">
        <f t="shared" ref="G665" si="6374">C664</f>
        <v>Indiana Pacers</v>
      </c>
      <c r="H665" s="32">
        <f>VLOOKUP($C665,'Four Factors - Home'!$B:$O,7,FALSE)/100</f>
        <v>0.49700000000000005</v>
      </c>
      <c r="I665" s="32">
        <f>VLOOKUP($C665,'Four Factors - Home'!$B:$O,8,FALSE)</f>
        <v>0.27</v>
      </c>
      <c r="J665" s="32">
        <f>VLOOKUP($C665,'Four Factors - Home'!$B:$O,9,FALSE)/100</f>
        <v>0.16699999999999998</v>
      </c>
      <c r="K665" s="32">
        <f>VLOOKUP($C665,'Four Factors - Home'!$B:$O,10,FALSE)/100</f>
        <v>0.20600000000000002</v>
      </c>
      <c r="L665" s="32">
        <f>VLOOKUP($C665,'Four Factors - Home'!$B:$O,11,FALSE)/100</f>
        <v>0.50800000000000001</v>
      </c>
      <c r="M665" s="32">
        <f>VLOOKUP($C665,'Four Factors - Home'!$B:$O,12,FALSE)</f>
        <v>0.26800000000000002</v>
      </c>
      <c r="N665" s="32">
        <f>VLOOKUP($C665,'Four Factors - Home'!$B:$O,13,FALSE)/100</f>
        <v>0.129</v>
      </c>
      <c r="O665" s="32">
        <f>VLOOKUP($C665,'Four Factors - Home'!$B:$O,14,FALSE)/100</f>
        <v>0.248</v>
      </c>
      <c r="P665" s="21">
        <f>VLOOKUP($C665,'Advanced - Home'!B:T,18,FALSE)</f>
        <v>103.15</v>
      </c>
      <c r="Q665" s="21">
        <f>(P665+'Advanced - Home'!$S$33)/2</f>
        <v>101.0019129438717</v>
      </c>
      <c r="R665" s="32">
        <f t="shared" ref="R665" si="6375">AVERAGE(H665,L664)</f>
        <v>0.51300000000000001</v>
      </c>
      <c r="S665" s="32">
        <f t="shared" ref="S665" si="6376">AVERAGE(I665,M664)</f>
        <v>0.27900000000000003</v>
      </c>
      <c r="T665" s="32">
        <f t="shared" ref="T665" si="6377">AVERAGE(J665,N664)</f>
        <v>0.15899999999999997</v>
      </c>
      <c r="U665" s="32">
        <f t="shared" ref="U665" si="6378">AVERAGE(K665,O664)</f>
        <v>0.23450000000000001</v>
      </c>
      <c r="V665" s="21">
        <f>Q665*Q664/'Advanced - Road'!$S$33</f>
        <v>101.19575930661888</v>
      </c>
      <c r="W665" s="21">
        <f t="shared" ref="W665" si="6379">W664</f>
        <v>101.19918919871861</v>
      </c>
      <c r="X665" s="21">
        <f t="shared" si="5786"/>
        <v>0</v>
      </c>
      <c r="Y665" s="23">
        <f>ROUND(Regression!$B$17+Regression!$B$18*Games!R665+Regression!$B$19*Games!T665+Regression!$B$20*Games!U665+Regression!$B$21*Games!S665+Regression!$B$22*Games!W665,0)</f>
        <v>108</v>
      </c>
      <c r="Z665" s="23">
        <f t="shared" ref="Z665" si="6380">-Z664</f>
        <v>1</v>
      </c>
      <c r="AA665" s="23">
        <f t="shared" ref="AA665" si="6381">AA664</f>
        <v>217</v>
      </c>
      <c r="AB665" s="22"/>
      <c r="AC665" s="22"/>
      <c r="AD665" s="22">
        <f t="shared" si="5791"/>
        <v>108</v>
      </c>
    </row>
    <row r="666" spans="1:30" x14ac:dyDescent="0.3">
      <c r="A666" t="s">
        <v>133</v>
      </c>
      <c r="B666" s="8" t="s">
        <v>65</v>
      </c>
      <c r="C666" t="str">
        <f>VLOOKUP(B666,'Team Lookup'!A:B,2,FALSE)</f>
        <v>Indiana Pacers</v>
      </c>
      <c r="D666" s="6"/>
      <c r="E666" s="6"/>
      <c r="F666" s="7" t="str">
        <f>B667</f>
        <v>BOS</v>
      </c>
      <c r="G666" t="str">
        <f t="shared" ref="G666" si="6382">C667</f>
        <v>Boston Celtics</v>
      </c>
      <c r="H666" s="31">
        <f>VLOOKUP($C666,'Four Factors - Road'!$B:$O,7,FALSE)/100</f>
        <v>0.503</v>
      </c>
      <c r="I666" s="31">
        <f>VLOOKUP($C666,'Four Factors - Road'!$B:$O,8,FALSE)</f>
        <v>0.28899999999999998</v>
      </c>
      <c r="J666" s="31">
        <f>VLOOKUP($C666,'Four Factors - Road'!$B:$O,9,FALSE)/100</f>
        <v>0.14800000000000002</v>
      </c>
      <c r="K666" s="31">
        <f>VLOOKUP($C666,'Four Factors - Road'!$B:$O,10,FALSE)/100</f>
        <v>0.20300000000000001</v>
      </c>
      <c r="L666" s="31">
        <f>VLOOKUP($C666,'Four Factors - Road'!$B:$O,11,FALSE)/100</f>
        <v>0.52900000000000003</v>
      </c>
      <c r="M666" s="31">
        <f>VLOOKUP($C666,'Four Factors - Road'!$B:$O,12,FALSE)</f>
        <v>0.28799999999999998</v>
      </c>
      <c r="N666" s="31">
        <f>VLOOKUP($C666,'Four Factors - Road'!$B:$O,13,FALSE)/100</f>
        <v>0.151</v>
      </c>
      <c r="O666" s="31">
        <f>VLOOKUP($C666,'Four Factors - Road'!$B:$O,14,FALSE)/100</f>
        <v>0.26300000000000001</v>
      </c>
      <c r="P666" s="17">
        <f>VLOOKUP($C666,'Advanced - Road'!B:T,18,FALSE)</f>
        <v>99.24</v>
      </c>
      <c r="Q666" s="17">
        <f>(P666+'Advanced - Road'!$S$33)/2</f>
        <v>99.050263459335625</v>
      </c>
      <c r="R666" s="31">
        <f t="shared" ref="R666" si="6383">AVERAGE(H666,L667)</f>
        <v>0.50350000000000006</v>
      </c>
      <c r="S666" s="31">
        <f t="shared" ref="S666" si="6384">AVERAGE(I666,M667)</f>
        <v>0.27649999999999997</v>
      </c>
      <c r="T666" s="31">
        <f t="shared" ref="T666" si="6385">AVERAGE(J666,N667)</f>
        <v>0.14250000000000002</v>
      </c>
      <c r="U666" s="31">
        <f t="shared" ref="U666" si="6386">AVERAGE(K666,O667)</f>
        <v>0.22800000000000001</v>
      </c>
      <c r="V666" s="17">
        <f>Q666*Q667/'Advanced - Home'!$S$33</f>
        <v>99.489221061006077</v>
      </c>
      <c r="W666" s="17">
        <f t="shared" ref="W666" si="6387">AVERAGE(V666:V667)</f>
        <v>99.485849238256918</v>
      </c>
      <c r="X666" s="17">
        <f t="shared" si="5786"/>
        <v>0</v>
      </c>
      <c r="Y666" s="19">
        <f>ROUND(Regression!$B$17+Regression!$B$18*Games!R666+Regression!$B$19*Games!T666+Regression!$B$20*Games!U666+Regression!$B$21*Games!S666+Regression!$B$22*Games!W666,0)</f>
        <v>106</v>
      </c>
      <c r="Z666" s="19">
        <f t="shared" ref="Z666" si="6388">Y667-Y666</f>
        <v>5</v>
      </c>
      <c r="AA666" s="19">
        <f t="shared" ref="AA666" si="6389">Y666+Y667</f>
        <v>217</v>
      </c>
      <c r="AB666" s="4">
        <f t="shared" ref="AB666" si="6390">D666-Z666</f>
        <v>-5</v>
      </c>
      <c r="AC666" s="4">
        <f t="shared" ref="AC666" si="6391">AA666-E666</f>
        <v>217</v>
      </c>
      <c r="AD666" s="4">
        <f t="shared" si="5791"/>
        <v>106</v>
      </c>
    </row>
    <row r="667" spans="1:30" x14ac:dyDescent="0.3">
      <c r="A667" t="s">
        <v>134</v>
      </c>
      <c r="B667" s="8" t="s">
        <v>58</v>
      </c>
      <c r="C667" t="str">
        <f>VLOOKUP(B667,'Team Lookup'!A:B,2,FALSE)</f>
        <v>Boston Celtics</v>
      </c>
      <c r="D667" s="9">
        <f t="shared" ref="D667" si="6392">D666*-1</f>
        <v>0</v>
      </c>
      <c r="E667" s="9">
        <f t="shared" ref="E667" si="6393">E666</f>
        <v>0</v>
      </c>
      <c r="F667" t="str">
        <f>B666</f>
        <v>IND</v>
      </c>
      <c r="G667" t="str">
        <f t="shared" ref="G667" si="6394">C666</f>
        <v>Indiana Pacers</v>
      </c>
      <c r="H667" s="31">
        <f>VLOOKUP($C667,'Four Factors - Home'!$B:$O,7,FALSE)/100</f>
        <v>0.53100000000000003</v>
      </c>
      <c r="I667" s="31">
        <f>VLOOKUP($C667,'Four Factors - Home'!$B:$O,8,FALSE)</f>
        <v>0.26600000000000001</v>
      </c>
      <c r="J667" s="31">
        <f>VLOOKUP($C667,'Four Factors - Home'!$B:$O,9,FALSE)/100</f>
        <v>0.13800000000000001</v>
      </c>
      <c r="K667" s="31">
        <f>VLOOKUP($C667,'Four Factors - Home'!$B:$O,10,FALSE)/100</f>
        <v>0.22500000000000001</v>
      </c>
      <c r="L667" s="31">
        <f>VLOOKUP($C667,'Four Factors - Home'!$B:$O,11,FALSE)/100</f>
        <v>0.504</v>
      </c>
      <c r="M667" s="31">
        <f>VLOOKUP($C667,'Four Factors - Home'!$B:$O,12,FALSE)</f>
        <v>0.26400000000000001</v>
      </c>
      <c r="N667" s="31">
        <f>VLOOKUP($C667,'Four Factors - Home'!$B:$O,13,FALSE)/100</f>
        <v>0.13699999999999998</v>
      </c>
      <c r="O667" s="31">
        <f>VLOOKUP($C667,'Four Factors - Home'!$B:$O,14,FALSE)/100</f>
        <v>0.253</v>
      </c>
      <c r="P667" s="17">
        <f>VLOOKUP($C667,'Advanced - Home'!B:T,18,FALSE)</f>
        <v>99.73</v>
      </c>
      <c r="Q667" s="17">
        <f>(P667+'Advanced - Home'!$S$33)/2</f>
        <v>99.291912943871708</v>
      </c>
      <c r="R667" s="31">
        <f t="shared" ref="R667" si="6395">AVERAGE(H667,L666)</f>
        <v>0.53</v>
      </c>
      <c r="S667" s="31">
        <f t="shared" ref="S667" si="6396">AVERAGE(I667,M666)</f>
        <v>0.27700000000000002</v>
      </c>
      <c r="T667" s="31">
        <f t="shared" ref="T667" si="6397">AVERAGE(J667,N666)</f>
        <v>0.14450000000000002</v>
      </c>
      <c r="U667" s="31">
        <f t="shared" ref="U667" si="6398">AVERAGE(K667,O666)</f>
        <v>0.24399999999999999</v>
      </c>
      <c r="V667" s="17">
        <f>Q667*Q666/'Advanced - Road'!$S$33</f>
        <v>99.482477415507759</v>
      </c>
      <c r="W667" s="17">
        <f t="shared" ref="W667" si="6399">W666</f>
        <v>99.485849238256918</v>
      </c>
      <c r="X667" s="17">
        <f t="shared" si="5786"/>
        <v>0</v>
      </c>
      <c r="Y667" s="19">
        <f>ROUND(Regression!$B$17+Regression!$B$18*Games!R667+Regression!$B$19*Games!T667+Regression!$B$20*Games!U667+Regression!$B$21*Games!S667+Regression!$B$22*Games!W667,0)</f>
        <v>111</v>
      </c>
      <c r="Z667" s="19">
        <f t="shared" ref="Z667" si="6400">-Z666</f>
        <v>-5</v>
      </c>
      <c r="AA667" s="19">
        <f t="shared" ref="AA667" si="6401">AA666</f>
        <v>217</v>
      </c>
      <c r="AB667" s="4"/>
      <c r="AC667" s="4"/>
      <c r="AD667" s="4">
        <f t="shared" si="5791"/>
        <v>111</v>
      </c>
    </row>
    <row r="668" spans="1:30" x14ac:dyDescent="0.3">
      <c r="A668" s="11" t="s">
        <v>133</v>
      </c>
      <c r="B668" s="14" t="s">
        <v>65</v>
      </c>
      <c r="C668" s="11" t="str">
        <f>VLOOKUP(B668,'Team Lookup'!A:B,2,FALSE)</f>
        <v>Indiana Pacers</v>
      </c>
      <c r="D668" s="12"/>
      <c r="E668" s="12"/>
      <c r="F668" s="13" t="str">
        <f>B669</f>
        <v>CHO</v>
      </c>
      <c r="G668" s="11" t="str">
        <f t="shared" ref="G668" si="6402">C669</f>
        <v>Charlotte Hornets</v>
      </c>
      <c r="H668" s="32">
        <f>VLOOKUP($C668,'Four Factors - Road'!$B:$O,7,FALSE)/100</f>
        <v>0.503</v>
      </c>
      <c r="I668" s="32">
        <f>VLOOKUP($C668,'Four Factors - Road'!$B:$O,8,FALSE)</f>
        <v>0.28899999999999998</v>
      </c>
      <c r="J668" s="32">
        <f>VLOOKUP($C668,'Four Factors - Road'!$B:$O,9,FALSE)/100</f>
        <v>0.14800000000000002</v>
      </c>
      <c r="K668" s="32">
        <f>VLOOKUP($C668,'Four Factors - Road'!$B:$O,10,FALSE)/100</f>
        <v>0.20300000000000001</v>
      </c>
      <c r="L668" s="32">
        <f>VLOOKUP($C668,'Four Factors - Road'!$B:$O,11,FALSE)/100</f>
        <v>0.52900000000000003</v>
      </c>
      <c r="M668" s="32">
        <f>VLOOKUP($C668,'Four Factors - Road'!$B:$O,12,FALSE)</f>
        <v>0.28799999999999998</v>
      </c>
      <c r="N668" s="32">
        <f>VLOOKUP($C668,'Four Factors - Road'!$B:$O,13,FALSE)/100</f>
        <v>0.151</v>
      </c>
      <c r="O668" s="32">
        <f>VLOOKUP($C668,'Four Factors - Road'!$B:$O,14,FALSE)/100</f>
        <v>0.26300000000000001</v>
      </c>
      <c r="P668" s="21">
        <f>VLOOKUP($C668,'Advanced - Road'!B:T,18,FALSE)</f>
        <v>99.24</v>
      </c>
      <c r="Q668" s="21">
        <f>(P668+'Advanced - Road'!$S$33)/2</f>
        <v>99.050263459335625</v>
      </c>
      <c r="R668" s="32">
        <f t="shared" ref="R668" si="6403">AVERAGE(H668,L669)</f>
        <v>0.503</v>
      </c>
      <c r="S668" s="32">
        <f t="shared" ref="S668" si="6404">AVERAGE(I668,M669)</f>
        <v>0.24299999999999999</v>
      </c>
      <c r="T668" s="32">
        <f t="shared" ref="T668" si="6405">AVERAGE(J668,N669)</f>
        <v>0.13900000000000001</v>
      </c>
      <c r="U668" s="32">
        <f t="shared" ref="U668" si="6406">AVERAGE(K668,O669)</f>
        <v>0.19950000000000001</v>
      </c>
      <c r="V668" s="21">
        <f>Q668*Q669/'Advanced - Home'!$S$33</f>
        <v>99.138525557828117</v>
      </c>
      <c r="W668" s="21">
        <f t="shared" ref="W668" si="6407">AVERAGE(V668:V669)</f>
        <v>99.135165620618551</v>
      </c>
      <c r="X668" s="21">
        <f t="shared" si="5786"/>
        <v>0</v>
      </c>
      <c r="Y668" s="23">
        <f>ROUND(Regression!$B$17+Regression!$B$18*Games!R668+Regression!$B$19*Games!T668+Regression!$B$20*Games!U668+Regression!$B$21*Games!S668+Regression!$B$22*Games!W668,0)</f>
        <v>104</v>
      </c>
      <c r="Z668" s="23">
        <f t="shared" ref="Z668" si="6408">Y669-Y668</f>
        <v>6</v>
      </c>
      <c r="AA668" s="23">
        <f t="shared" ref="AA668" si="6409">Y668+Y669</f>
        <v>214</v>
      </c>
      <c r="AB668" s="22">
        <f t="shared" ref="AB668" si="6410">D668-Z668</f>
        <v>-6</v>
      </c>
      <c r="AC668" s="22">
        <f t="shared" ref="AC668" si="6411">AA668-E668</f>
        <v>214</v>
      </c>
      <c r="AD668" s="22">
        <f t="shared" si="5791"/>
        <v>104</v>
      </c>
    </row>
    <row r="669" spans="1:30" x14ac:dyDescent="0.3">
      <c r="A669" s="11" t="s">
        <v>134</v>
      </c>
      <c r="B669" s="14" t="s">
        <v>59</v>
      </c>
      <c r="C669" s="11" t="str">
        <f>VLOOKUP(B669,'Team Lookup'!A:B,2,FALSE)</f>
        <v>Charlotte Hornets</v>
      </c>
      <c r="D669" s="15">
        <f t="shared" ref="D669" si="6412">D668*-1</f>
        <v>0</v>
      </c>
      <c r="E669" s="15">
        <f t="shared" ref="E669" si="6413">E668</f>
        <v>0</v>
      </c>
      <c r="F669" s="11" t="str">
        <f>B668</f>
        <v>IND</v>
      </c>
      <c r="G669" s="11" t="str">
        <f t="shared" ref="G669" si="6414">C668</f>
        <v>Indiana Pacers</v>
      </c>
      <c r="H669" s="32">
        <f>VLOOKUP($C669,'Four Factors - Home'!$B:$O,7,FALSE)/100</f>
        <v>0.499</v>
      </c>
      <c r="I669" s="32">
        <f>VLOOKUP($C669,'Four Factors - Home'!$B:$O,8,FALSE)</f>
        <v>0.307</v>
      </c>
      <c r="J669" s="32">
        <f>VLOOKUP($C669,'Four Factors - Home'!$B:$O,9,FALSE)/100</f>
        <v>0.11900000000000001</v>
      </c>
      <c r="K669" s="32">
        <f>VLOOKUP($C669,'Four Factors - Home'!$B:$O,10,FALSE)/100</f>
        <v>0.20499999999999999</v>
      </c>
      <c r="L669" s="32">
        <f>VLOOKUP($C669,'Four Factors - Home'!$B:$O,11,FALSE)/100</f>
        <v>0.503</v>
      </c>
      <c r="M669" s="32">
        <f>VLOOKUP($C669,'Four Factors - Home'!$B:$O,12,FALSE)</f>
        <v>0.19700000000000001</v>
      </c>
      <c r="N669" s="32">
        <f>VLOOKUP($C669,'Four Factors - Home'!$B:$O,13,FALSE)/100</f>
        <v>0.13</v>
      </c>
      <c r="O669" s="32">
        <f>VLOOKUP($C669,'Four Factors - Home'!$B:$O,14,FALSE)/100</f>
        <v>0.19600000000000001</v>
      </c>
      <c r="P669" s="21">
        <f>VLOOKUP($C669,'Advanced - Home'!B:T,18,FALSE)</f>
        <v>99.03</v>
      </c>
      <c r="Q669" s="21">
        <f>(P669+'Advanced - Home'!$S$33)/2</f>
        <v>98.941912943871699</v>
      </c>
      <c r="R669" s="32">
        <f t="shared" ref="R669" si="6415">AVERAGE(H669,L668)</f>
        <v>0.51400000000000001</v>
      </c>
      <c r="S669" s="32">
        <f t="shared" ref="S669" si="6416">AVERAGE(I669,M668)</f>
        <v>0.29749999999999999</v>
      </c>
      <c r="T669" s="32">
        <f t="shared" ref="T669" si="6417">AVERAGE(J669,N668)</f>
        <v>0.13500000000000001</v>
      </c>
      <c r="U669" s="32">
        <f t="shared" ref="U669" si="6418">AVERAGE(K669,O668)</f>
        <v>0.23399999999999999</v>
      </c>
      <c r="V669" s="21">
        <f>Q669*Q668/'Advanced - Road'!$S$33</f>
        <v>99.131805683408984</v>
      </c>
      <c r="W669" s="21">
        <f t="shared" ref="W669" si="6419">W668</f>
        <v>99.135165620618551</v>
      </c>
      <c r="X669" s="21">
        <f t="shared" si="5786"/>
        <v>0</v>
      </c>
      <c r="Y669" s="23">
        <f>ROUND(Regression!$B$17+Regression!$B$18*Games!R669+Regression!$B$19*Games!T669+Regression!$B$20*Games!U669+Regression!$B$21*Games!S669+Regression!$B$22*Games!W669,0)</f>
        <v>110</v>
      </c>
      <c r="Z669" s="23">
        <f t="shared" ref="Z669" si="6420">-Z668</f>
        <v>-6</v>
      </c>
      <c r="AA669" s="23">
        <f t="shared" ref="AA669" si="6421">AA668</f>
        <v>214</v>
      </c>
      <c r="AB669" s="22"/>
      <c r="AC669" s="22"/>
      <c r="AD669" s="22">
        <f t="shared" si="5791"/>
        <v>110</v>
      </c>
    </row>
    <row r="670" spans="1:30" x14ac:dyDescent="0.3">
      <c r="A670" t="s">
        <v>133</v>
      </c>
      <c r="B670" s="8" t="s">
        <v>65</v>
      </c>
      <c r="C670" t="str">
        <f>VLOOKUP(B670,'Team Lookup'!A:B,2,FALSE)</f>
        <v>Indiana Pacers</v>
      </c>
      <c r="D670" s="6"/>
      <c r="E670" s="6"/>
      <c r="F670" s="7" t="str">
        <f>B671</f>
        <v>CHI</v>
      </c>
      <c r="G670" t="str">
        <f t="shared" ref="G670" si="6422">C671</f>
        <v>Chicago Bulls</v>
      </c>
      <c r="H670" s="31">
        <f>VLOOKUP($C670,'Four Factors - Road'!$B:$O,7,FALSE)/100</f>
        <v>0.503</v>
      </c>
      <c r="I670" s="31">
        <f>VLOOKUP($C670,'Four Factors - Road'!$B:$O,8,FALSE)</f>
        <v>0.28899999999999998</v>
      </c>
      <c r="J670" s="31">
        <f>VLOOKUP($C670,'Four Factors - Road'!$B:$O,9,FALSE)/100</f>
        <v>0.14800000000000002</v>
      </c>
      <c r="K670" s="31">
        <f>VLOOKUP($C670,'Four Factors - Road'!$B:$O,10,FALSE)/100</f>
        <v>0.20300000000000001</v>
      </c>
      <c r="L670" s="31">
        <f>VLOOKUP($C670,'Four Factors - Road'!$B:$O,11,FALSE)/100</f>
        <v>0.52900000000000003</v>
      </c>
      <c r="M670" s="31">
        <f>VLOOKUP($C670,'Four Factors - Road'!$B:$O,12,FALSE)</f>
        <v>0.28799999999999998</v>
      </c>
      <c r="N670" s="31">
        <f>VLOOKUP($C670,'Four Factors - Road'!$B:$O,13,FALSE)/100</f>
        <v>0.151</v>
      </c>
      <c r="O670" s="31">
        <f>VLOOKUP($C670,'Four Factors - Road'!$B:$O,14,FALSE)/100</f>
        <v>0.26300000000000001</v>
      </c>
      <c r="P670" s="17">
        <f>VLOOKUP($C670,'Advanced - Road'!B:T,18,FALSE)</f>
        <v>99.24</v>
      </c>
      <c r="Q670" s="17">
        <f>(P670+'Advanced - Road'!$S$33)/2</f>
        <v>99.050263459335625</v>
      </c>
      <c r="R670" s="31">
        <f t="shared" ref="R670" si="6423">AVERAGE(H670,L671)</f>
        <v>0.51</v>
      </c>
      <c r="S670" s="31">
        <f t="shared" ref="S670" si="6424">AVERAGE(I670,M671)</f>
        <v>0.255</v>
      </c>
      <c r="T670" s="31">
        <f t="shared" ref="T670" si="6425">AVERAGE(J670,N671)</f>
        <v>0.14150000000000001</v>
      </c>
      <c r="U670" s="31">
        <f t="shared" ref="U670" si="6426">AVERAGE(K670,O671)</f>
        <v>0.20350000000000001</v>
      </c>
      <c r="V670" s="17">
        <f>Q670*Q671/'Advanced - Home'!$S$33</f>
        <v>98.301866285960728</v>
      </c>
      <c r="W670" s="17">
        <f t="shared" ref="W670" si="6427">AVERAGE(V670:V671)</f>
        <v>98.298534704252745</v>
      </c>
      <c r="X670" s="17">
        <f t="shared" ref="X670:X733" si="6428">E670/2-D670/2</f>
        <v>0</v>
      </c>
      <c r="Y670" s="19">
        <f>ROUND(Regression!$B$17+Regression!$B$18*Games!R670+Regression!$B$19*Games!T670+Regression!$B$20*Games!U670+Regression!$B$21*Games!S670+Regression!$B$22*Games!W670,0)</f>
        <v>104</v>
      </c>
      <c r="Z670" s="19">
        <f t="shared" ref="Z670" si="6429">Y671-Y670</f>
        <v>4</v>
      </c>
      <c r="AA670" s="19">
        <f t="shared" ref="AA670" si="6430">Y670+Y671</f>
        <v>212</v>
      </c>
      <c r="AB670" s="4">
        <f t="shared" ref="AB670" si="6431">D670-Z670</f>
        <v>-4</v>
      </c>
      <c r="AC670" s="4">
        <f t="shared" ref="AC670" si="6432">AA670-E670</f>
        <v>212</v>
      </c>
      <c r="AD670" s="4">
        <f t="shared" ref="AD670:AD733" si="6433">Y670-X670</f>
        <v>104</v>
      </c>
    </row>
    <row r="671" spans="1:30" x14ac:dyDescent="0.3">
      <c r="A671" t="s">
        <v>134</v>
      </c>
      <c r="B671" s="8" t="s">
        <v>60</v>
      </c>
      <c r="C671" t="str">
        <f>VLOOKUP(B671,'Team Lookup'!A:B,2,FALSE)</f>
        <v>Chicago Bulls</v>
      </c>
      <c r="D671" s="9">
        <f t="shared" ref="D671" si="6434">D670*-1</f>
        <v>0</v>
      </c>
      <c r="E671" s="9">
        <f t="shared" ref="E671" si="6435">E670</f>
        <v>0</v>
      </c>
      <c r="F671" t="str">
        <f>B670</f>
        <v>IND</v>
      </c>
      <c r="G671" t="str">
        <f t="shared" ref="G671" si="6436">C670</f>
        <v>Indiana Pacers</v>
      </c>
      <c r="H671" s="31">
        <f>VLOOKUP($C671,'Four Factors - Home'!$B:$O,7,FALSE)/100</f>
        <v>0.47100000000000003</v>
      </c>
      <c r="I671" s="31">
        <f>VLOOKUP($C671,'Four Factors - Home'!$B:$O,8,FALSE)</f>
        <v>0.29599999999999999</v>
      </c>
      <c r="J671" s="31">
        <f>VLOOKUP($C671,'Four Factors - Home'!$B:$O,9,FALSE)/100</f>
        <v>0.129</v>
      </c>
      <c r="K671" s="31">
        <f>VLOOKUP($C671,'Four Factors - Home'!$B:$O,10,FALSE)/100</f>
        <v>0.30199999999999999</v>
      </c>
      <c r="L671" s="31">
        <f>VLOOKUP($C671,'Four Factors - Home'!$B:$O,11,FALSE)/100</f>
        <v>0.51700000000000002</v>
      </c>
      <c r="M671" s="31">
        <f>VLOOKUP($C671,'Four Factors - Home'!$B:$O,12,FALSE)</f>
        <v>0.221</v>
      </c>
      <c r="N671" s="31">
        <f>VLOOKUP($C671,'Four Factors - Home'!$B:$O,13,FALSE)/100</f>
        <v>0.13500000000000001</v>
      </c>
      <c r="O671" s="31">
        <f>VLOOKUP($C671,'Four Factors - Home'!$B:$O,14,FALSE)/100</f>
        <v>0.20399999999999999</v>
      </c>
      <c r="P671" s="17">
        <f>VLOOKUP($C671,'Advanced - Home'!B:T,18,FALSE)</f>
        <v>97.36</v>
      </c>
      <c r="Q671" s="17">
        <f>(P671+'Advanced - Home'!$S$33)/2</f>
        <v>98.106912943871706</v>
      </c>
      <c r="R671" s="31">
        <f t="shared" ref="R671" si="6437">AVERAGE(H671,L670)</f>
        <v>0.5</v>
      </c>
      <c r="S671" s="31">
        <f t="shared" ref="S671" si="6438">AVERAGE(I671,M670)</f>
        <v>0.29199999999999998</v>
      </c>
      <c r="T671" s="31">
        <f t="shared" ref="T671" si="6439">AVERAGE(J671,N670)</f>
        <v>0.14000000000000001</v>
      </c>
      <c r="U671" s="31">
        <f t="shared" ref="U671" si="6440">AVERAGE(K671,O670)</f>
        <v>0.28249999999999997</v>
      </c>
      <c r="V671" s="17">
        <f>Q671*Q670/'Advanced - Road'!$S$33</f>
        <v>98.295203122544777</v>
      </c>
      <c r="W671" s="17">
        <f t="shared" ref="W671" si="6441">W670</f>
        <v>98.298534704252745</v>
      </c>
      <c r="X671" s="17">
        <f t="shared" si="6428"/>
        <v>0</v>
      </c>
      <c r="Y671" s="19">
        <f>ROUND(Regression!$B$17+Regression!$B$18*Games!R671+Regression!$B$19*Games!T671+Regression!$B$20*Games!U671+Regression!$B$21*Games!S671+Regression!$B$22*Games!W671,0)</f>
        <v>108</v>
      </c>
      <c r="Z671" s="19">
        <f t="shared" ref="Z671" si="6442">-Z670</f>
        <v>-4</v>
      </c>
      <c r="AA671" s="19">
        <f t="shared" ref="AA671" si="6443">AA670</f>
        <v>212</v>
      </c>
      <c r="AB671" s="4"/>
      <c r="AC671" s="4"/>
      <c r="AD671" s="4">
        <f t="shared" si="6433"/>
        <v>108</v>
      </c>
    </row>
    <row r="672" spans="1:30" x14ac:dyDescent="0.3">
      <c r="A672" s="11" t="s">
        <v>133</v>
      </c>
      <c r="B672" s="14" t="s">
        <v>65</v>
      </c>
      <c r="C672" s="11" t="str">
        <f>VLOOKUP(B672,'Team Lookup'!A:B,2,FALSE)</f>
        <v>Indiana Pacers</v>
      </c>
      <c r="D672" s="12"/>
      <c r="E672" s="12"/>
      <c r="F672" s="13" t="str">
        <f>B673</f>
        <v>CLE</v>
      </c>
      <c r="G672" s="11" t="str">
        <f t="shared" ref="G672" si="6444">C673</f>
        <v>Cleveland Cavaliers</v>
      </c>
      <c r="H672" s="32">
        <f>VLOOKUP($C672,'Four Factors - Road'!$B:$O,7,FALSE)/100</f>
        <v>0.503</v>
      </c>
      <c r="I672" s="32">
        <f>VLOOKUP($C672,'Four Factors - Road'!$B:$O,8,FALSE)</f>
        <v>0.28899999999999998</v>
      </c>
      <c r="J672" s="32">
        <f>VLOOKUP($C672,'Four Factors - Road'!$B:$O,9,FALSE)/100</f>
        <v>0.14800000000000002</v>
      </c>
      <c r="K672" s="32">
        <f>VLOOKUP($C672,'Four Factors - Road'!$B:$O,10,FALSE)/100</f>
        <v>0.20300000000000001</v>
      </c>
      <c r="L672" s="32">
        <f>VLOOKUP($C672,'Four Factors - Road'!$B:$O,11,FALSE)/100</f>
        <v>0.52900000000000003</v>
      </c>
      <c r="M672" s="32">
        <f>VLOOKUP($C672,'Four Factors - Road'!$B:$O,12,FALSE)</f>
        <v>0.28799999999999998</v>
      </c>
      <c r="N672" s="32">
        <f>VLOOKUP($C672,'Four Factors - Road'!$B:$O,13,FALSE)/100</f>
        <v>0.151</v>
      </c>
      <c r="O672" s="32">
        <f>VLOOKUP($C672,'Four Factors - Road'!$B:$O,14,FALSE)/100</f>
        <v>0.26300000000000001</v>
      </c>
      <c r="P672" s="21">
        <f>VLOOKUP($C672,'Advanced - Road'!B:T,18,FALSE)</f>
        <v>99.24</v>
      </c>
      <c r="Q672" s="21">
        <f>(P672+'Advanced - Road'!$S$33)/2</f>
        <v>99.050263459335625</v>
      </c>
      <c r="R672" s="32">
        <f t="shared" ref="R672" si="6445">AVERAGE(H672,L673)</f>
        <v>0.50150000000000006</v>
      </c>
      <c r="S672" s="32">
        <f t="shared" ref="S672" si="6446">AVERAGE(I672,M673)</f>
        <v>0.252</v>
      </c>
      <c r="T672" s="32">
        <f t="shared" ref="T672" si="6447">AVERAGE(J672,N673)</f>
        <v>0.13800000000000001</v>
      </c>
      <c r="U672" s="32">
        <f t="shared" ref="U672" si="6448">AVERAGE(K672,O673)</f>
        <v>0.22200000000000003</v>
      </c>
      <c r="V672" s="21">
        <f>Q672*Q673/'Advanced - Home'!$S$33</f>
        <v>99.078406328711893</v>
      </c>
      <c r="W672" s="21">
        <f t="shared" ref="W672" si="6449">AVERAGE(V672:V673)</f>
        <v>99.075048429023397</v>
      </c>
      <c r="X672" s="21">
        <f t="shared" si="6428"/>
        <v>0</v>
      </c>
      <c r="Y672" s="23">
        <f>ROUND(Regression!$B$17+Regression!$B$18*Games!R672+Regression!$B$19*Games!T672+Regression!$B$20*Games!U672+Regression!$B$21*Games!S672+Regression!$B$22*Games!W672,0)</f>
        <v>105</v>
      </c>
      <c r="Z672" s="23">
        <f t="shared" ref="Z672" si="6450">Y673-Y672</f>
        <v>8</v>
      </c>
      <c r="AA672" s="23">
        <f t="shared" ref="AA672" si="6451">Y672+Y673</f>
        <v>218</v>
      </c>
      <c r="AB672" s="22">
        <f t="shared" ref="AB672" si="6452">D672-Z672</f>
        <v>-8</v>
      </c>
      <c r="AC672" s="22">
        <f t="shared" ref="AC672" si="6453">AA672-E672</f>
        <v>218</v>
      </c>
      <c r="AD672" s="22">
        <f t="shared" si="6433"/>
        <v>105</v>
      </c>
    </row>
    <row r="673" spans="1:30" x14ac:dyDescent="0.3">
      <c r="A673" s="11" t="s">
        <v>134</v>
      </c>
      <c r="B673" s="14" t="s">
        <v>54</v>
      </c>
      <c r="C673" s="11" t="str">
        <f>VLOOKUP(B673,'Team Lookup'!A:B,2,FALSE)</f>
        <v>Cleveland Cavaliers</v>
      </c>
      <c r="D673" s="15">
        <f t="shared" ref="D673" si="6454">D672*-1</f>
        <v>0</v>
      </c>
      <c r="E673" s="15">
        <f t="shared" ref="E673" si="6455">E672</f>
        <v>0</v>
      </c>
      <c r="F673" s="11" t="str">
        <f>B672</f>
        <v>IND</v>
      </c>
      <c r="G673" s="11" t="str">
        <f t="shared" ref="G673" si="6456">C672</f>
        <v>Indiana Pacers</v>
      </c>
      <c r="H673" s="32">
        <f>VLOOKUP($C673,'Four Factors - Home'!$B:$O,7,FALSE)/100</f>
        <v>0.55700000000000005</v>
      </c>
      <c r="I673" s="32">
        <f>VLOOKUP($C673,'Four Factors - Home'!$B:$O,8,FALSE)</f>
        <v>0.27700000000000002</v>
      </c>
      <c r="J673" s="32">
        <f>VLOOKUP($C673,'Four Factors - Home'!$B:$O,9,FALSE)/100</f>
        <v>0.129</v>
      </c>
      <c r="K673" s="32">
        <f>VLOOKUP($C673,'Four Factors - Home'!$B:$O,10,FALSE)/100</f>
        <v>0.23899999999999999</v>
      </c>
      <c r="L673" s="32">
        <f>VLOOKUP($C673,'Four Factors - Home'!$B:$O,11,FALSE)/100</f>
        <v>0.5</v>
      </c>
      <c r="M673" s="32">
        <f>VLOOKUP($C673,'Four Factors - Home'!$B:$O,12,FALSE)</f>
        <v>0.215</v>
      </c>
      <c r="N673" s="32">
        <f>VLOOKUP($C673,'Four Factors - Home'!$B:$O,13,FALSE)/100</f>
        <v>0.128</v>
      </c>
      <c r="O673" s="32">
        <f>VLOOKUP($C673,'Four Factors - Home'!$B:$O,14,FALSE)/100</f>
        <v>0.24100000000000002</v>
      </c>
      <c r="P673" s="21">
        <f>VLOOKUP($C673,'Advanced - Home'!B:T,18,FALSE)</f>
        <v>98.91</v>
      </c>
      <c r="Q673" s="21">
        <f>(P673+'Advanced - Home'!$S$33)/2</f>
        <v>98.881912943871697</v>
      </c>
      <c r="R673" s="32">
        <f t="shared" ref="R673" si="6457">AVERAGE(H673,L672)</f>
        <v>0.54300000000000004</v>
      </c>
      <c r="S673" s="32">
        <f t="shared" ref="S673" si="6458">AVERAGE(I673,M672)</f>
        <v>0.28249999999999997</v>
      </c>
      <c r="T673" s="32">
        <f t="shared" ref="T673" si="6459">AVERAGE(J673,N672)</f>
        <v>0.14000000000000001</v>
      </c>
      <c r="U673" s="32">
        <f t="shared" ref="U673" si="6460">AVERAGE(K673,O672)</f>
        <v>0.251</v>
      </c>
      <c r="V673" s="21">
        <f>Q673*Q672/'Advanced - Road'!$S$33</f>
        <v>99.071690529334901</v>
      </c>
      <c r="W673" s="21">
        <f t="shared" ref="W673" si="6461">W672</f>
        <v>99.075048429023397</v>
      </c>
      <c r="X673" s="21">
        <f t="shared" si="6428"/>
        <v>0</v>
      </c>
      <c r="Y673" s="23">
        <f>ROUND(Regression!$B$17+Regression!$B$18*Games!R673+Regression!$B$19*Games!T673+Regression!$B$20*Games!U673+Regression!$B$21*Games!S673+Regression!$B$22*Games!W673,0)</f>
        <v>113</v>
      </c>
      <c r="Z673" s="23">
        <f t="shared" ref="Z673" si="6462">-Z672</f>
        <v>-8</v>
      </c>
      <c r="AA673" s="23">
        <f t="shared" ref="AA673" si="6463">AA672</f>
        <v>218</v>
      </c>
      <c r="AB673" s="22"/>
      <c r="AC673" s="22"/>
      <c r="AD673" s="22">
        <f t="shared" si="6433"/>
        <v>113</v>
      </c>
    </row>
    <row r="674" spans="1:30" x14ac:dyDescent="0.3">
      <c r="A674" t="s">
        <v>133</v>
      </c>
      <c r="B674" s="5" t="s">
        <v>65</v>
      </c>
      <c r="C674" t="str">
        <f>VLOOKUP(B674,'Team Lookup'!A:B,2,FALSE)</f>
        <v>Indiana Pacers</v>
      </c>
      <c r="D674" s="6"/>
      <c r="E674" s="6"/>
      <c r="F674" s="7" t="str">
        <f>B675</f>
        <v>DAL</v>
      </c>
      <c r="G674" t="str">
        <f t="shared" ref="G674" si="6464">C675</f>
        <v>Dallas Mavericks</v>
      </c>
      <c r="H674" s="31">
        <f>VLOOKUP($C674,'Four Factors - Road'!$B:$O,7,FALSE)/100</f>
        <v>0.503</v>
      </c>
      <c r="I674" s="31">
        <f>VLOOKUP($C674,'Four Factors - Road'!$B:$O,8,FALSE)</f>
        <v>0.28899999999999998</v>
      </c>
      <c r="J674" s="31">
        <f>VLOOKUP($C674,'Four Factors - Road'!$B:$O,9,FALSE)/100</f>
        <v>0.14800000000000002</v>
      </c>
      <c r="K674" s="31">
        <f>VLOOKUP($C674,'Four Factors - Road'!$B:$O,10,FALSE)/100</f>
        <v>0.20300000000000001</v>
      </c>
      <c r="L674" s="31">
        <f>VLOOKUP($C674,'Four Factors - Road'!$B:$O,11,FALSE)/100</f>
        <v>0.52900000000000003</v>
      </c>
      <c r="M674" s="31">
        <f>VLOOKUP($C674,'Four Factors - Road'!$B:$O,12,FALSE)</f>
        <v>0.28799999999999998</v>
      </c>
      <c r="N674" s="31">
        <f>VLOOKUP($C674,'Four Factors - Road'!$B:$O,13,FALSE)/100</f>
        <v>0.151</v>
      </c>
      <c r="O674" s="31">
        <f>VLOOKUP($C674,'Four Factors - Road'!$B:$O,14,FALSE)/100</f>
        <v>0.26300000000000001</v>
      </c>
      <c r="P674" s="17">
        <f>VLOOKUP($C674,'Advanced - Road'!B:T,18,FALSE)</f>
        <v>99.24</v>
      </c>
      <c r="Q674" s="17">
        <f>(P674+'Advanced - Road'!$S$33)/2</f>
        <v>99.050263459335625</v>
      </c>
      <c r="R674" s="31">
        <f t="shared" ref="R674" si="6465">AVERAGE(H674,L675)</f>
        <v>0.50449999999999995</v>
      </c>
      <c r="S674" s="31">
        <f t="shared" ref="S674" si="6466">AVERAGE(I674,M675)</f>
        <v>0.28349999999999997</v>
      </c>
      <c r="T674" s="31">
        <f t="shared" ref="T674" si="6467">AVERAGE(J674,N675)</f>
        <v>0.15550000000000003</v>
      </c>
      <c r="U674" s="31">
        <f t="shared" ref="U674" si="6468">AVERAGE(K674,O675)</f>
        <v>0.21450000000000002</v>
      </c>
      <c r="V674" s="17">
        <f>Q674*Q675/'Advanced - Home'!$S$33</f>
        <v>96.458209926396677</v>
      </c>
      <c r="W674" s="17">
        <f t="shared" ref="W674" si="6469">AVERAGE(V674:V675)</f>
        <v>96.454940828668242</v>
      </c>
      <c r="X674" s="17">
        <f t="shared" si="6428"/>
        <v>0</v>
      </c>
      <c r="Y674" s="19">
        <f>ROUND(Regression!$B$17+Regression!$B$18*Games!R674+Regression!$B$19*Games!T674+Regression!$B$20*Games!U674+Regression!$B$21*Games!S674+Regression!$B$22*Games!W674,0)</f>
        <v>101</v>
      </c>
      <c r="Z674" s="19">
        <f t="shared" ref="Z674" si="6470">Y675-Y674</f>
        <v>5</v>
      </c>
      <c r="AA674" s="19">
        <f t="shared" ref="AA674" si="6471">Y674+Y675</f>
        <v>207</v>
      </c>
      <c r="AB674" s="4">
        <f t="shared" ref="AB674" si="6472">D674-Z674</f>
        <v>-5</v>
      </c>
      <c r="AC674" s="4">
        <f t="shared" ref="AC674" si="6473">AA674-E674</f>
        <v>207</v>
      </c>
      <c r="AD674" s="4">
        <f t="shared" si="6433"/>
        <v>101</v>
      </c>
    </row>
    <row r="675" spans="1:30" x14ac:dyDescent="0.3">
      <c r="A675" t="s">
        <v>134</v>
      </c>
      <c r="B675" s="8" t="s">
        <v>61</v>
      </c>
      <c r="C675" t="str">
        <f>VLOOKUP(B675,'Team Lookup'!A:B,2,FALSE)</f>
        <v>Dallas Mavericks</v>
      </c>
      <c r="D675" s="9">
        <f t="shared" ref="D675" si="6474">D674*-1</f>
        <v>0</v>
      </c>
      <c r="E675" s="9">
        <f t="shared" ref="E675" si="6475">E674</f>
        <v>0</v>
      </c>
      <c r="F675" t="str">
        <f>B674</f>
        <v>IND</v>
      </c>
      <c r="G675" t="str">
        <f t="shared" ref="G675" si="6476">C674</f>
        <v>Indiana Pacers</v>
      </c>
      <c r="H675" s="31">
        <f>VLOOKUP($C675,'Four Factors - Home'!$B:$O,7,FALSE)/100</f>
        <v>0.51400000000000001</v>
      </c>
      <c r="I675" s="31">
        <f>VLOOKUP($C675,'Four Factors - Home'!$B:$O,8,FALSE)</f>
        <v>0.24299999999999999</v>
      </c>
      <c r="J675" s="31">
        <f>VLOOKUP($C675,'Four Factors - Home'!$B:$O,9,FALSE)/100</f>
        <v>0.129</v>
      </c>
      <c r="K675" s="31">
        <f>VLOOKUP($C675,'Four Factors - Home'!$B:$O,10,FALSE)/100</f>
        <v>0.188</v>
      </c>
      <c r="L675" s="31">
        <f>VLOOKUP($C675,'Four Factors - Home'!$B:$O,11,FALSE)/100</f>
        <v>0.50600000000000001</v>
      </c>
      <c r="M675" s="31">
        <f>VLOOKUP($C675,'Four Factors - Home'!$B:$O,12,FALSE)</f>
        <v>0.27800000000000002</v>
      </c>
      <c r="N675" s="31">
        <f>VLOOKUP($C675,'Four Factors - Home'!$B:$O,13,FALSE)/100</f>
        <v>0.16300000000000001</v>
      </c>
      <c r="O675" s="31">
        <f>VLOOKUP($C675,'Four Factors - Home'!$B:$O,14,FALSE)/100</f>
        <v>0.22600000000000001</v>
      </c>
      <c r="P675" s="17">
        <f>VLOOKUP($C675,'Advanced - Home'!B:T,18,FALSE)</f>
        <v>93.68</v>
      </c>
      <c r="Q675" s="17">
        <f>(P675+'Advanced - Home'!$S$33)/2</f>
        <v>96.266912943871716</v>
      </c>
      <c r="R675" s="31">
        <f t="shared" ref="R675" si="6477">AVERAGE(H675,L674)</f>
        <v>0.52150000000000007</v>
      </c>
      <c r="S675" s="31">
        <f t="shared" ref="S675" si="6478">AVERAGE(I675,M674)</f>
        <v>0.26549999999999996</v>
      </c>
      <c r="T675" s="31">
        <f t="shared" ref="T675" si="6479">AVERAGE(J675,N674)</f>
        <v>0.14000000000000001</v>
      </c>
      <c r="U675" s="31">
        <f t="shared" ref="U675" si="6480">AVERAGE(K675,O674)</f>
        <v>0.22550000000000001</v>
      </c>
      <c r="V675" s="17">
        <f>Q675*Q674/'Advanced - Road'!$S$33</f>
        <v>96.451671730939822</v>
      </c>
      <c r="W675" s="17">
        <f t="shared" ref="W675" si="6481">W674</f>
        <v>96.454940828668242</v>
      </c>
      <c r="X675" s="17">
        <f t="shared" si="6428"/>
        <v>0</v>
      </c>
      <c r="Y675" s="19">
        <f>ROUND(Regression!$B$17+Regression!$B$18*Games!R675+Regression!$B$19*Games!T675+Regression!$B$20*Games!U675+Regression!$B$21*Games!S675+Regression!$B$22*Games!W675,0)</f>
        <v>106</v>
      </c>
      <c r="Z675" s="19">
        <f t="shared" ref="Z675" si="6482">-Z674</f>
        <v>-5</v>
      </c>
      <c r="AA675" s="19">
        <f t="shared" ref="AA675" si="6483">AA674</f>
        <v>207</v>
      </c>
      <c r="AB675" s="4"/>
      <c r="AC675" s="4"/>
      <c r="AD675" s="4">
        <f t="shared" si="6433"/>
        <v>106</v>
      </c>
    </row>
    <row r="676" spans="1:30" x14ac:dyDescent="0.3">
      <c r="A676" s="11" t="s">
        <v>133</v>
      </c>
      <c r="B676" s="10" t="s">
        <v>65</v>
      </c>
      <c r="C676" s="11" t="str">
        <f>VLOOKUP(B676,'Team Lookup'!A:B,2,FALSE)</f>
        <v>Indiana Pacers</v>
      </c>
      <c r="D676" s="12"/>
      <c r="E676" s="12"/>
      <c r="F676" s="13" t="str">
        <f>B677</f>
        <v>DEN</v>
      </c>
      <c r="G676" s="11" t="str">
        <f t="shared" ref="G676" si="6484">C677</f>
        <v>Denver Nuggets</v>
      </c>
      <c r="H676" s="32">
        <f>VLOOKUP($C676,'Four Factors - Road'!$B:$O,7,FALSE)/100</f>
        <v>0.503</v>
      </c>
      <c r="I676" s="32">
        <f>VLOOKUP($C676,'Four Factors - Road'!$B:$O,8,FALSE)</f>
        <v>0.28899999999999998</v>
      </c>
      <c r="J676" s="32">
        <f>VLOOKUP($C676,'Four Factors - Road'!$B:$O,9,FALSE)/100</f>
        <v>0.14800000000000002</v>
      </c>
      <c r="K676" s="32">
        <f>VLOOKUP($C676,'Four Factors - Road'!$B:$O,10,FALSE)/100</f>
        <v>0.20300000000000001</v>
      </c>
      <c r="L676" s="32">
        <f>VLOOKUP($C676,'Four Factors - Road'!$B:$O,11,FALSE)/100</f>
        <v>0.52900000000000003</v>
      </c>
      <c r="M676" s="32">
        <f>VLOOKUP($C676,'Four Factors - Road'!$B:$O,12,FALSE)</f>
        <v>0.28799999999999998</v>
      </c>
      <c r="N676" s="32">
        <f>VLOOKUP($C676,'Four Factors - Road'!$B:$O,13,FALSE)/100</f>
        <v>0.151</v>
      </c>
      <c r="O676" s="32">
        <f>VLOOKUP($C676,'Four Factors - Road'!$B:$O,14,FALSE)/100</f>
        <v>0.26300000000000001</v>
      </c>
      <c r="P676" s="21">
        <f>VLOOKUP($C676,'Advanced - Road'!B:T,18,FALSE)</f>
        <v>99.24</v>
      </c>
      <c r="Q676" s="21">
        <f>(P676+'Advanced - Road'!$S$33)/2</f>
        <v>99.050263459335625</v>
      </c>
      <c r="R676" s="32">
        <f t="shared" ref="R676" si="6485">AVERAGE(H676,L677)</f>
        <v>0.51800000000000002</v>
      </c>
      <c r="S676" s="32">
        <f t="shared" ref="S676" si="6486">AVERAGE(I676,M677)</f>
        <v>0.27200000000000002</v>
      </c>
      <c r="T676" s="32">
        <f t="shared" ref="T676" si="6487">AVERAGE(J676,N677)</f>
        <v>0.1305</v>
      </c>
      <c r="U676" s="32">
        <f t="shared" ref="U676" si="6488">AVERAGE(K676,O677)</f>
        <v>0.20300000000000001</v>
      </c>
      <c r="V676" s="21">
        <f>Q676*Q677/'Advanced - Home'!$S$33</f>
        <v>99.869976178742135</v>
      </c>
      <c r="W676" s="21">
        <f t="shared" ref="W676" si="6489">AVERAGE(V676:V677)</f>
        <v>99.866591451692841</v>
      </c>
      <c r="X676" s="21">
        <f t="shared" si="6428"/>
        <v>0</v>
      </c>
      <c r="Y676" s="23">
        <f>ROUND(Regression!$B$17+Regression!$B$18*Games!R676+Regression!$B$19*Games!T676+Regression!$B$20*Games!U676+Regression!$B$21*Games!S676+Regression!$B$22*Games!W676,0)</f>
        <v>109</v>
      </c>
      <c r="Z676" s="23">
        <f t="shared" ref="Z676" si="6490">Y677-Y676</f>
        <v>4</v>
      </c>
      <c r="AA676" s="23">
        <f t="shared" ref="AA676" si="6491">Y676+Y677</f>
        <v>222</v>
      </c>
      <c r="AB676" s="22">
        <f t="shared" ref="AB676" si="6492">D676-Z676</f>
        <v>-4</v>
      </c>
      <c r="AC676" s="22">
        <f t="shared" ref="AC676" si="6493">AA676-E676</f>
        <v>222</v>
      </c>
      <c r="AD676" s="22">
        <f t="shared" si="6433"/>
        <v>109</v>
      </c>
    </row>
    <row r="677" spans="1:30" x14ac:dyDescent="0.3">
      <c r="A677" s="11" t="s">
        <v>134</v>
      </c>
      <c r="B677" s="14" t="s">
        <v>62</v>
      </c>
      <c r="C677" s="11" t="str">
        <f>VLOOKUP(B677,'Team Lookup'!A:B,2,FALSE)</f>
        <v>Denver Nuggets</v>
      </c>
      <c r="D677" s="15">
        <f t="shared" ref="D677" si="6494">D676*-1</f>
        <v>0</v>
      </c>
      <c r="E677" s="15">
        <f t="shared" ref="E677" si="6495">E676</f>
        <v>0</v>
      </c>
      <c r="F677" s="11" t="str">
        <f>B676</f>
        <v>IND</v>
      </c>
      <c r="G677" s="11" t="str">
        <f t="shared" ref="G677" si="6496">C676</f>
        <v>Indiana Pacers</v>
      </c>
      <c r="H677" s="32">
        <f>VLOOKUP($C677,'Four Factors - Home'!$B:$O,7,FALSE)/100</f>
        <v>0.53900000000000003</v>
      </c>
      <c r="I677" s="32">
        <f>VLOOKUP($C677,'Four Factors - Home'!$B:$O,8,FALSE)</f>
        <v>0.28799999999999998</v>
      </c>
      <c r="J677" s="32">
        <f>VLOOKUP($C677,'Four Factors - Home'!$B:$O,9,FALSE)/100</f>
        <v>0.14400000000000002</v>
      </c>
      <c r="K677" s="32">
        <f>VLOOKUP($C677,'Four Factors - Home'!$B:$O,10,FALSE)/100</f>
        <v>0.28399999999999997</v>
      </c>
      <c r="L677" s="32">
        <f>VLOOKUP($C677,'Four Factors - Home'!$B:$O,11,FALSE)/100</f>
        <v>0.53299999999999992</v>
      </c>
      <c r="M677" s="32">
        <f>VLOOKUP($C677,'Four Factors - Home'!$B:$O,12,FALSE)</f>
        <v>0.255</v>
      </c>
      <c r="N677" s="32">
        <f>VLOOKUP($C677,'Four Factors - Home'!$B:$O,13,FALSE)/100</f>
        <v>0.113</v>
      </c>
      <c r="O677" s="32">
        <f>VLOOKUP($C677,'Four Factors - Home'!$B:$O,14,FALSE)/100</f>
        <v>0.20300000000000001</v>
      </c>
      <c r="P677" s="21">
        <f>VLOOKUP($C677,'Advanced - Home'!B:T,18,FALSE)</f>
        <v>100.49</v>
      </c>
      <c r="Q677" s="21">
        <f>(P677+'Advanced - Home'!$S$33)/2</f>
        <v>99.671912943871703</v>
      </c>
      <c r="R677" s="32">
        <f t="shared" ref="R677" si="6497">AVERAGE(H677,L676)</f>
        <v>0.53400000000000003</v>
      </c>
      <c r="S677" s="32">
        <f t="shared" ref="S677" si="6498">AVERAGE(I677,M676)</f>
        <v>0.28799999999999998</v>
      </c>
      <c r="T677" s="32">
        <f t="shared" ref="T677" si="6499">AVERAGE(J677,N676)</f>
        <v>0.14750000000000002</v>
      </c>
      <c r="U677" s="32">
        <f t="shared" ref="U677" si="6500">AVERAGE(K677,O676)</f>
        <v>0.27349999999999997</v>
      </c>
      <c r="V677" s="21">
        <f>Q677*Q676/'Advanced - Road'!$S$33</f>
        <v>99.863206724643561</v>
      </c>
      <c r="W677" s="21">
        <f t="shared" ref="W677" si="6501">W676</f>
        <v>99.866591451692841</v>
      </c>
      <c r="X677" s="21">
        <f t="shared" si="6428"/>
        <v>0</v>
      </c>
      <c r="Y677" s="23">
        <f>ROUND(Regression!$B$17+Regression!$B$18*Games!R677+Regression!$B$19*Games!T677+Regression!$B$20*Games!U677+Regression!$B$21*Games!S677+Regression!$B$22*Games!W677,0)</f>
        <v>113</v>
      </c>
      <c r="Z677" s="23">
        <f t="shared" ref="Z677" si="6502">-Z676</f>
        <v>-4</v>
      </c>
      <c r="AA677" s="23">
        <f t="shared" ref="AA677" si="6503">AA676</f>
        <v>222</v>
      </c>
      <c r="AB677" s="22"/>
      <c r="AC677" s="22"/>
      <c r="AD677" s="22">
        <f t="shared" si="6433"/>
        <v>113</v>
      </c>
    </row>
    <row r="678" spans="1:30" x14ac:dyDescent="0.3">
      <c r="A678" t="s">
        <v>133</v>
      </c>
      <c r="B678" s="5" t="s">
        <v>65</v>
      </c>
      <c r="C678" t="str">
        <f>VLOOKUP(B678,'Team Lookup'!A:B,2,FALSE)</f>
        <v>Indiana Pacers</v>
      </c>
      <c r="D678" s="6"/>
      <c r="E678" s="6"/>
      <c r="F678" s="7" t="str">
        <f>B679</f>
        <v>DET</v>
      </c>
      <c r="G678" t="str">
        <f t="shared" ref="G678" si="6504">C679</f>
        <v>Detroit Pistons</v>
      </c>
      <c r="H678" s="31">
        <f>VLOOKUP($C678,'Four Factors - Road'!$B:$O,7,FALSE)/100</f>
        <v>0.503</v>
      </c>
      <c r="I678" s="31">
        <f>VLOOKUP($C678,'Four Factors - Road'!$B:$O,8,FALSE)</f>
        <v>0.28899999999999998</v>
      </c>
      <c r="J678" s="31">
        <f>VLOOKUP($C678,'Four Factors - Road'!$B:$O,9,FALSE)/100</f>
        <v>0.14800000000000002</v>
      </c>
      <c r="K678" s="31">
        <f>VLOOKUP($C678,'Four Factors - Road'!$B:$O,10,FALSE)/100</f>
        <v>0.20300000000000001</v>
      </c>
      <c r="L678" s="31">
        <f>VLOOKUP($C678,'Four Factors - Road'!$B:$O,11,FALSE)/100</f>
        <v>0.52900000000000003</v>
      </c>
      <c r="M678" s="31">
        <f>VLOOKUP($C678,'Four Factors - Road'!$B:$O,12,FALSE)</f>
        <v>0.28799999999999998</v>
      </c>
      <c r="N678" s="31">
        <f>VLOOKUP($C678,'Four Factors - Road'!$B:$O,13,FALSE)/100</f>
        <v>0.151</v>
      </c>
      <c r="O678" s="31">
        <f>VLOOKUP($C678,'Four Factors - Road'!$B:$O,14,FALSE)/100</f>
        <v>0.26300000000000001</v>
      </c>
      <c r="P678" s="17">
        <f>VLOOKUP($C678,'Advanced - Road'!B:T,18,FALSE)</f>
        <v>99.24</v>
      </c>
      <c r="Q678" s="17">
        <f>(P678+'Advanced - Road'!$S$33)/2</f>
        <v>99.050263459335625</v>
      </c>
      <c r="R678" s="31">
        <f t="shared" ref="R678" si="6505">AVERAGE(H678,L679)</f>
        <v>0.496</v>
      </c>
      <c r="S678" s="31">
        <f t="shared" ref="S678" si="6506">AVERAGE(I678,M679)</f>
        <v>0.28000000000000003</v>
      </c>
      <c r="T678" s="31">
        <f t="shared" ref="T678" si="6507">AVERAGE(J678,N679)</f>
        <v>0.14150000000000001</v>
      </c>
      <c r="U678" s="31">
        <f t="shared" ref="U678" si="6508">AVERAGE(K678,O679)</f>
        <v>0.19600000000000001</v>
      </c>
      <c r="V678" s="17">
        <f>Q678*Q679/'Advanced - Home'!$S$33</f>
        <v>98.657571724898375</v>
      </c>
      <c r="W678" s="17">
        <f t="shared" ref="W678" si="6509">AVERAGE(V678:V679)</f>
        <v>98.654228087857376</v>
      </c>
      <c r="X678" s="17">
        <f t="shared" si="6428"/>
        <v>0</v>
      </c>
      <c r="Y678" s="19">
        <f>ROUND(Regression!$B$17+Regression!$B$18*Games!R678+Regression!$B$19*Games!T678+Regression!$B$20*Games!U678+Regression!$B$21*Games!S678+Regression!$B$22*Games!W678,0)</f>
        <v>103</v>
      </c>
      <c r="Z678" s="19">
        <f t="shared" ref="Z678" si="6510">Y679-Y678</f>
        <v>6</v>
      </c>
      <c r="AA678" s="19">
        <f t="shared" ref="AA678" si="6511">Y678+Y679</f>
        <v>212</v>
      </c>
      <c r="AB678" s="4">
        <f t="shared" ref="AB678" si="6512">D678-Z678</f>
        <v>-6</v>
      </c>
      <c r="AC678" s="4">
        <f t="shared" ref="AC678" si="6513">AA678-E678</f>
        <v>212</v>
      </c>
      <c r="AD678" s="4">
        <f t="shared" si="6433"/>
        <v>103</v>
      </c>
    </row>
    <row r="679" spans="1:30" x14ac:dyDescent="0.3">
      <c r="A679" t="s">
        <v>134</v>
      </c>
      <c r="B679" s="8" t="s">
        <v>63</v>
      </c>
      <c r="C679" t="str">
        <f>VLOOKUP(B679,'Team Lookup'!A:B,2,FALSE)</f>
        <v>Detroit Pistons</v>
      </c>
      <c r="D679" s="9">
        <f t="shared" ref="D679" si="6514">D678*-1</f>
        <v>0</v>
      </c>
      <c r="E679" s="9">
        <f t="shared" ref="E679" si="6515">E678</f>
        <v>0</v>
      </c>
      <c r="F679" t="str">
        <f>B678</f>
        <v>IND</v>
      </c>
      <c r="G679" t="str">
        <f t="shared" ref="G679" si="6516">C678</f>
        <v>Indiana Pacers</v>
      </c>
      <c r="H679" s="31">
        <f>VLOOKUP($C679,'Four Factors - Home'!$B:$O,7,FALSE)/100</f>
        <v>0.505</v>
      </c>
      <c r="I679" s="31">
        <f>VLOOKUP($C679,'Four Factors - Home'!$B:$O,8,FALSE)</f>
        <v>0.217</v>
      </c>
      <c r="J679" s="31">
        <f>VLOOKUP($C679,'Four Factors - Home'!$B:$O,9,FALSE)/100</f>
        <v>0.124</v>
      </c>
      <c r="K679" s="31">
        <f>VLOOKUP($C679,'Four Factors - Home'!$B:$O,10,FALSE)/100</f>
        <v>0.24299999999999999</v>
      </c>
      <c r="L679" s="31">
        <f>VLOOKUP($C679,'Four Factors - Home'!$B:$O,11,FALSE)/100</f>
        <v>0.48899999999999999</v>
      </c>
      <c r="M679" s="31">
        <f>VLOOKUP($C679,'Four Factors - Home'!$B:$O,12,FALSE)</f>
        <v>0.27100000000000002</v>
      </c>
      <c r="N679" s="31">
        <f>VLOOKUP($C679,'Four Factors - Home'!$B:$O,13,FALSE)/100</f>
        <v>0.13500000000000001</v>
      </c>
      <c r="O679" s="31">
        <f>VLOOKUP($C679,'Four Factors - Home'!$B:$O,14,FALSE)/100</f>
        <v>0.18899999999999997</v>
      </c>
      <c r="P679" s="17">
        <f>VLOOKUP($C679,'Advanced - Home'!B:T,18,FALSE)</f>
        <v>98.07</v>
      </c>
      <c r="Q679" s="17">
        <f>(P679+'Advanced - Home'!$S$33)/2</f>
        <v>98.46191294387171</v>
      </c>
      <c r="R679" s="31">
        <f t="shared" ref="R679" si="6517">AVERAGE(H679,L678)</f>
        <v>0.51700000000000002</v>
      </c>
      <c r="S679" s="31">
        <f t="shared" ref="S679" si="6518">AVERAGE(I679,M678)</f>
        <v>0.2525</v>
      </c>
      <c r="T679" s="31">
        <f t="shared" ref="T679" si="6519">AVERAGE(J679,N678)</f>
        <v>0.13750000000000001</v>
      </c>
      <c r="U679" s="31">
        <f t="shared" ref="U679" si="6520">AVERAGE(K679,O678)</f>
        <v>0.253</v>
      </c>
      <c r="V679" s="17">
        <f>Q679*Q678/'Advanced - Road'!$S$33</f>
        <v>98.650884450816392</v>
      </c>
      <c r="W679" s="17">
        <f t="shared" ref="W679" si="6521">W678</f>
        <v>98.654228087857376</v>
      </c>
      <c r="X679" s="17">
        <f t="shared" si="6428"/>
        <v>0</v>
      </c>
      <c r="Y679" s="19">
        <f>ROUND(Regression!$B$17+Regression!$B$18*Games!R679+Regression!$B$19*Games!T679+Regression!$B$20*Games!U679+Regression!$B$21*Games!S679+Regression!$B$22*Games!W679,0)</f>
        <v>109</v>
      </c>
      <c r="Z679" s="19">
        <f t="shared" ref="Z679" si="6522">-Z678</f>
        <v>-6</v>
      </c>
      <c r="AA679" s="19">
        <f t="shared" ref="AA679" si="6523">AA678</f>
        <v>212</v>
      </c>
      <c r="AB679" s="4"/>
      <c r="AC679" s="4"/>
      <c r="AD679" s="4">
        <f t="shared" si="6433"/>
        <v>109</v>
      </c>
    </row>
    <row r="680" spans="1:30" x14ac:dyDescent="0.3">
      <c r="A680" s="11" t="s">
        <v>133</v>
      </c>
      <c r="B680" s="10" t="s">
        <v>65</v>
      </c>
      <c r="C680" s="11" t="str">
        <f>VLOOKUP(B680,'Team Lookup'!A:B,2,FALSE)</f>
        <v>Indiana Pacers</v>
      </c>
      <c r="D680" s="12"/>
      <c r="E680" s="12"/>
      <c r="F680" s="13" t="str">
        <f>B681</f>
        <v>GSW</v>
      </c>
      <c r="G680" s="11" t="str">
        <f t="shared" ref="G680" si="6524">C681</f>
        <v>Golden State Warriors</v>
      </c>
      <c r="H680" s="32">
        <f>VLOOKUP($C680,'Four Factors - Road'!$B:$O,7,FALSE)/100</f>
        <v>0.503</v>
      </c>
      <c r="I680" s="32">
        <f>VLOOKUP($C680,'Four Factors - Road'!$B:$O,8,FALSE)</f>
        <v>0.28899999999999998</v>
      </c>
      <c r="J680" s="32">
        <f>VLOOKUP($C680,'Four Factors - Road'!$B:$O,9,FALSE)/100</f>
        <v>0.14800000000000002</v>
      </c>
      <c r="K680" s="32">
        <f>VLOOKUP($C680,'Four Factors - Road'!$B:$O,10,FALSE)/100</f>
        <v>0.20300000000000001</v>
      </c>
      <c r="L680" s="32">
        <f>VLOOKUP($C680,'Four Factors - Road'!$B:$O,11,FALSE)/100</f>
        <v>0.52900000000000003</v>
      </c>
      <c r="M680" s="32">
        <f>VLOOKUP($C680,'Four Factors - Road'!$B:$O,12,FALSE)</f>
        <v>0.28799999999999998</v>
      </c>
      <c r="N680" s="32">
        <f>VLOOKUP($C680,'Four Factors - Road'!$B:$O,13,FALSE)/100</f>
        <v>0.151</v>
      </c>
      <c r="O680" s="32">
        <f>VLOOKUP($C680,'Four Factors - Road'!$B:$O,14,FALSE)/100</f>
        <v>0.26300000000000001</v>
      </c>
      <c r="P680" s="21">
        <f>VLOOKUP($C680,'Advanced - Road'!B:T,18,FALSE)</f>
        <v>99.24</v>
      </c>
      <c r="Q680" s="21">
        <f>(P680+'Advanced - Road'!$S$33)/2</f>
        <v>99.050263459335625</v>
      </c>
      <c r="R680" s="32">
        <f t="shared" ref="R680" si="6525">AVERAGE(H680,L681)</f>
        <v>0.49</v>
      </c>
      <c r="S680" s="32">
        <f t="shared" ref="S680" si="6526">AVERAGE(I680,M681)</f>
        <v>0.27149999999999996</v>
      </c>
      <c r="T680" s="32">
        <f t="shared" ref="T680" si="6527">AVERAGE(J680,N681)</f>
        <v>0.14500000000000002</v>
      </c>
      <c r="U680" s="32">
        <f t="shared" ref="U680" si="6528">AVERAGE(K680,O681)</f>
        <v>0.219</v>
      </c>
      <c r="V680" s="21">
        <f>Q680*Q681/'Advanced - Home'!$S$33</f>
        <v>100.9821819173922</v>
      </c>
      <c r="W680" s="21">
        <f t="shared" ref="W680" si="6529">AVERAGE(V680:V681)</f>
        <v>100.97875949620308</v>
      </c>
      <c r="X680" s="21">
        <f t="shared" si="6428"/>
        <v>0</v>
      </c>
      <c r="Y680" s="23">
        <f>ROUND(Regression!$B$17+Regression!$B$18*Games!R680+Regression!$B$19*Games!T680+Regression!$B$20*Games!U680+Regression!$B$21*Games!S680+Regression!$B$22*Games!W680,0)</f>
        <v>105</v>
      </c>
      <c r="Z680" s="23">
        <f t="shared" ref="Z680" si="6530">Y681-Y680</f>
        <v>11</v>
      </c>
      <c r="AA680" s="23">
        <f t="shared" ref="AA680" si="6531">Y680+Y681</f>
        <v>221</v>
      </c>
      <c r="AB680" s="22">
        <f t="shared" ref="AB680" si="6532">D680-Z680</f>
        <v>-11</v>
      </c>
      <c r="AC680" s="22">
        <f t="shared" ref="AC680" si="6533">AA680-E680</f>
        <v>221</v>
      </c>
      <c r="AD680" s="22">
        <f t="shared" si="6433"/>
        <v>105</v>
      </c>
    </row>
    <row r="681" spans="1:30" x14ac:dyDescent="0.3">
      <c r="A681" s="11" t="s">
        <v>134</v>
      </c>
      <c r="B681" s="14" t="s">
        <v>55</v>
      </c>
      <c r="C681" s="11" t="str">
        <f>VLOOKUP(B681,'Team Lookup'!A:B,2,FALSE)</f>
        <v>Golden State Warriors</v>
      </c>
      <c r="D681" s="15">
        <f t="shared" ref="D681" si="6534">D680*-1</f>
        <v>0</v>
      </c>
      <c r="E681" s="15">
        <f t="shared" ref="E681" si="6535">E680</f>
        <v>0</v>
      </c>
      <c r="F681" s="11" t="str">
        <f>B680</f>
        <v>IND</v>
      </c>
      <c r="G681" s="11" t="str">
        <f t="shared" ref="G681" si="6536">C680</f>
        <v>Indiana Pacers</v>
      </c>
      <c r="H681" s="32">
        <f>VLOOKUP($C681,'Four Factors - Home'!$B:$O,7,FALSE)/100</f>
        <v>0.59099999999999997</v>
      </c>
      <c r="I681" s="32">
        <f>VLOOKUP($C681,'Four Factors - Home'!$B:$O,8,FALSE)</f>
        <v>0.255</v>
      </c>
      <c r="J681" s="32">
        <f>VLOOKUP($C681,'Four Factors - Home'!$B:$O,9,FALSE)/100</f>
        <v>0.14099999999999999</v>
      </c>
      <c r="K681" s="32">
        <f>VLOOKUP($C681,'Four Factors - Home'!$B:$O,10,FALSE)/100</f>
        <v>0.22600000000000001</v>
      </c>
      <c r="L681" s="32">
        <f>VLOOKUP($C681,'Four Factors - Home'!$B:$O,11,FALSE)/100</f>
        <v>0.47700000000000004</v>
      </c>
      <c r="M681" s="32">
        <f>VLOOKUP($C681,'Four Factors - Home'!$B:$O,12,FALSE)</f>
        <v>0.254</v>
      </c>
      <c r="N681" s="32">
        <f>VLOOKUP($C681,'Four Factors - Home'!$B:$O,13,FALSE)/100</f>
        <v>0.14199999999999999</v>
      </c>
      <c r="O681" s="32">
        <f>VLOOKUP($C681,'Four Factors - Home'!$B:$O,14,FALSE)/100</f>
        <v>0.23499999999999999</v>
      </c>
      <c r="P681" s="21">
        <f>VLOOKUP($C681,'Advanced - Home'!B:T,18,FALSE)</f>
        <v>102.71</v>
      </c>
      <c r="Q681" s="21">
        <f>(P681+'Advanced - Home'!$S$33)/2</f>
        <v>100.7819129438717</v>
      </c>
      <c r="R681" s="32">
        <f t="shared" ref="R681" si="6537">AVERAGE(H681,L680)</f>
        <v>0.56000000000000005</v>
      </c>
      <c r="S681" s="32">
        <f t="shared" ref="S681" si="6538">AVERAGE(I681,M680)</f>
        <v>0.27149999999999996</v>
      </c>
      <c r="T681" s="32">
        <f t="shared" ref="T681" si="6539">AVERAGE(J681,N680)</f>
        <v>0.14599999999999999</v>
      </c>
      <c r="U681" s="32">
        <f t="shared" ref="U681" si="6540">AVERAGE(K681,O680)</f>
        <v>0.2445</v>
      </c>
      <c r="V681" s="21">
        <f>Q681*Q680/'Advanced - Road'!$S$33</f>
        <v>100.97533707501395</v>
      </c>
      <c r="W681" s="21">
        <f t="shared" ref="W681" si="6541">W680</f>
        <v>100.97875949620308</v>
      </c>
      <c r="X681" s="21">
        <f t="shared" si="6428"/>
        <v>0</v>
      </c>
      <c r="Y681" s="23">
        <f>ROUND(Regression!$B$17+Regression!$B$18*Games!R681+Regression!$B$19*Games!T681+Regression!$B$20*Games!U681+Regression!$B$21*Games!S681+Regression!$B$22*Games!W681,0)</f>
        <v>116</v>
      </c>
      <c r="Z681" s="23">
        <f t="shared" ref="Z681" si="6542">-Z680</f>
        <v>-11</v>
      </c>
      <c r="AA681" s="23">
        <f t="shared" ref="AA681" si="6543">AA680</f>
        <v>221</v>
      </c>
      <c r="AB681" s="22"/>
      <c r="AC681" s="22"/>
      <c r="AD681" s="22">
        <f t="shared" si="6433"/>
        <v>116</v>
      </c>
    </row>
    <row r="682" spans="1:30" x14ac:dyDescent="0.3">
      <c r="A682" t="s">
        <v>133</v>
      </c>
      <c r="B682" s="8" t="s">
        <v>65</v>
      </c>
      <c r="C682" t="str">
        <f>VLOOKUP(B682,'Team Lookup'!A:B,2,FALSE)</f>
        <v>Indiana Pacers</v>
      </c>
      <c r="D682" s="6"/>
      <c r="E682" s="6"/>
      <c r="F682" s="7" t="str">
        <f>B683</f>
        <v>HOU</v>
      </c>
      <c r="G682" t="str">
        <f t="shared" ref="G682" si="6544">C683</f>
        <v>Houston Rockets</v>
      </c>
      <c r="H682" s="31">
        <f>VLOOKUP($C682,'Four Factors - Road'!$B:$O,7,FALSE)/100</f>
        <v>0.503</v>
      </c>
      <c r="I682" s="31">
        <f>VLOOKUP($C682,'Four Factors - Road'!$B:$O,8,FALSE)</f>
        <v>0.28899999999999998</v>
      </c>
      <c r="J682" s="31">
        <f>VLOOKUP($C682,'Four Factors - Road'!$B:$O,9,FALSE)/100</f>
        <v>0.14800000000000002</v>
      </c>
      <c r="K682" s="31">
        <f>VLOOKUP($C682,'Four Factors - Road'!$B:$O,10,FALSE)/100</f>
        <v>0.20300000000000001</v>
      </c>
      <c r="L682" s="31">
        <f>VLOOKUP($C682,'Four Factors - Road'!$B:$O,11,FALSE)/100</f>
        <v>0.52900000000000003</v>
      </c>
      <c r="M682" s="31">
        <f>VLOOKUP($C682,'Four Factors - Road'!$B:$O,12,FALSE)</f>
        <v>0.28799999999999998</v>
      </c>
      <c r="N682" s="31">
        <f>VLOOKUP($C682,'Four Factors - Road'!$B:$O,13,FALSE)/100</f>
        <v>0.151</v>
      </c>
      <c r="O682" s="31">
        <f>VLOOKUP($C682,'Four Factors - Road'!$B:$O,14,FALSE)/100</f>
        <v>0.26300000000000001</v>
      </c>
      <c r="P682" s="17">
        <f>VLOOKUP($C682,'Advanced - Road'!B:T,18,FALSE)</f>
        <v>99.24</v>
      </c>
      <c r="Q682" s="17">
        <f>(P682+'Advanced - Road'!$S$33)/2</f>
        <v>99.050263459335625</v>
      </c>
      <c r="R682" s="31">
        <f t="shared" ref="R682" si="6545">AVERAGE(H682,L683)</f>
        <v>0.50600000000000001</v>
      </c>
      <c r="S682" s="31">
        <f t="shared" ref="S682" si="6546">AVERAGE(I682,M683)</f>
        <v>0.26249999999999996</v>
      </c>
      <c r="T682" s="31">
        <f t="shared" ref="T682" si="6547">AVERAGE(J682,N683)</f>
        <v>0.14900000000000002</v>
      </c>
      <c r="U682" s="31">
        <f t="shared" ref="U682" si="6548">AVERAGE(K682,O683)</f>
        <v>0.221</v>
      </c>
      <c r="V682" s="17">
        <f>Q682*Q683/'Advanced - Home'!$S$33</f>
        <v>100.82687390884196</v>
      </c>
      <c r="W682" s="17">
        <f t="shared" ref="W682" si="6549">AVERAGE(V682:V683)</f>
        <v>100.82345675124894</v>
      </c>
      <c r="X682" s="17">
        <f t="shared" si="6428"/>
        <v>0</v>
      </c>
      <c r="Y682" s="19">
        <f>ROUND(Regression!$B$17+Regression!$B$18*Games!R682+Regression!$B$19*Games!T682+Regression!$B$20*Games!U682+Regression!$B$21*Games!S682+Regression!$B$22*Games!W682,0)</f>
        <v>107</v>
      </c>
      <c r="Z682" s="19">
        <f t="shared" ref="Z682" si="6550">Y683-Y682</f>
        <v>8</v>
      </c>
      <c r="AA682" s="19">
        <f t="shared" ref="AA682" si="6551">Y682+Y683</f>
        <v>222</v>
      </c>
      <c r="AB682" s="4">
        <f t="shared" ref="AB682" si="6552">D682-Z682</f>
        <v>-8</v>
      </c>
      <c r="AC682" s="4">
        <f t="shared" ref="AC682" si="6553">AA682-E682</f>
        <v>222</v>
      </c>
      <c r="AD682" s="4">
        <f t="shared" si="6433"/>
        <v>107</v>
      </c>
    </row>
    <row r="683" spans="1:30" x14ac:dyDescent="0.3">
      <c r="A683" t="s">
        <v>134</v>
      </c>
      <c r="B683" s="8" t="s">
        <v>64</v>
      </c>
      <c r="C683" t="str">
        <f>VLOOKUP(B683,'Team Lookup'!A:B,2,FALSE)</f>
        <v>Houston Rockets</v>
      </c>
      <c r="D683" s="9">
        <f t="shared" ref="D683" si="6554">D682*-1</f>
        <v>0</v>
      </c>
      <c r="E683" s="9">
        <f t="shared" ref="E683" si="6555">E682</f>
        <v>0</v>
      </c>
      <c r="F683" t="str">
        <f>B682</f>
        <v>IND</v>
      </c>
      <c r="G683" t="str">
        <f t="shared" ref="G683" si="6556">C682</f>
        <v>Indiana Pacers</v>
      </c>
      <c r="H683" s="31">
        <f>VLOOKUP($C683,'Four Factors - Home'!$B:$O,7,FALSE)/100</f>
        <v>0.54799999999999993</v>
      </c>
      <c r="I683" s="31">
        <f>VLOOKUP($C683,'Four Factors - Home'!$B:$O,8,FALSE)</f>
        <v>0.30199999999999999</v>
      </c>
      <c r="J683" s="31">
        <f>VLOOKUP($C683,'Four Factors - Home'!$B:$O,9,FALSE)/100</f>
        <v>0.13900000000000001</v>
      </c>
      <c r="K683" s="31">
        <f>VLOOKUP($C683,'Four Factors - Home'!$B:$O,10,FALSE)/100</f>
        <v>0.252</v>
      </c>
      <c r="L683" s="31">
        <f>VLOOKUP($C683,'Four Factors - Home'!$B:$O,11,FALSE)/100</f>
        <v>0.50900000000000001</v>
      </c>
      <c r="M683" s="31">
        <f>VLOOKUP($C683,'Four Factors - Home'!$B:$O,12,FALSE)</f>
        <v>0.23599999999999999</v>
      </c>
      <c r="N683" s="31">
        <f>VLOOKUP($C683,'Four Factors - Home'!$B:$O,13,FALSE)/100</f>
        <v>0.15</v>
      </c>
      <c r="O683" s="31">
        <f>VLOOKUP($C683,'Four Factors - Home'!$B:$O,14,FALSE)/100</f>
        <v>0.23899999999999999</v>
      </c>
      <c r="P683" s="17">
        <f>VLOOKUP($C683,'Advanced - Home'!B:T,18,FALSE)</f>
        <v>102.4</v>
      </c>
      <c r="Q683" s="17">
        <f>(P683+'Advanced - Home'!$S$33)/2</f>
        <v>100.6269129438717</v>
      </c>
      <c r="R683" s="31">
        <f t="shared" ref="R683" si="6557">AVERAGE(H683,L682)</f>
        <v>0.53849999999999998</v>
      </c>
      <c r="S683" s="31">
        <f t="shared" ref="S683" si="6558">AVERAGE(I683,M682)</f>
        <v>0.29499999999999998</v>
      </c>
      <c r="T683" s="31">
        <f t="shared" ref="T683" si="6559">AVERAGE(J683,N682)</f>
        <v>0.14500000000000002</v>
      </c>
      <c r="U683" s="31">
        <f t="shared" ref="U683" si="6560">AVERAGE(K683,O682)</f>
        <v>0.25750000000000001</v>
      </c>
      <c r="V683" s="17">
        <f>Q683*Q682/'Advanced - Road'!$S$33</f>
        <v>100.82003959365592</v>
      </c>
      <c r="W683" s="17">
        <f t="shared" ref="W683" si="6561">W682</f>
        <v>100.82345675124894</v>
      </c>
      <c r="X683" s="17">
        <f t="shared" si="6428"/>
        <v>0</v>
      </c>
      <c r="Y683" s="19">
        <f>ROUND(Regression!$B$17+Regression!$B$18*Games!R683+Regression!$B$19*Games!T683+Regression!$B$20*Games!U683+Regression!$B$21*Games!S683+Regression!$B$22*Games!W683,0)</f>
        <v>115</v>
      </c>
      <c r="Z683" s="19">
        <f t="shared" ref="Z683" si="6562">-Z682</f>
        <v>-8</v>
      </c>
      <c r="AA683" s="19">
        <f t="shared" ref="AA683" si="6563">AA682</f>
        <v>222</v>
      </c>
      <c r="AB683" s="4"/>
      <c r="AC683" s="4"/>
      <c r="AD683" s="4">
        <f t="shared" si="6433"/>
        <v>115</v>
      </c>
    </row>
    <row r="684" spans="1:30" x14ac:dyDescent="0.3">
      <c r="A684" s="11" t="s">
        <v>133</v>
      </c>
      <c r="B684" s="14" t="s">
        <v>65</v>
      </c>
      <c r="C684" s="11" t="str">
        <f>VLOOKUP(B684,'Team Lookup'!A:B,2,FALSE)</f>
        <v>Indiana Pacers</v>
      </c>
      <c r="D684" s="12"/>
      <c r="E684" s="12"/>
      <c r="F684" s="13" t="str">
        <f>B685</f>
        <v>IND</v>
      </c>
      <c r="G684" s="11" t="str">
        <f t="shared" ref="G684" si="6564">C685</f>
        <v>Indiana Pacers</v>
      </c>
      <c r="H684" s="32">
        <f>VLOOKUP($C684,'Four Factors - Road'!$B:$O,7,FALSE)/100</f>
        <v>0.503</v>
      </c>
      <c r="I684" s="32">
        <f>VLOOKUP($C684,'Four Factors - Road'!$B:$O,8,FALSE)</f>
        <v>0.28899999999999998</v>
      </c>
      <c r="J684" s="32">
        <f>VLOOKUP($C684,'Four Factors - Road'!$B:$O,9,FALSE)/100</f>
        <v>0.14800000000000002</v>
      </c>
      <c r="K684" s="32">
        <f>VLOOKUP($C684,'Four Factors - Road'!$B:$O,10,FALSE)/100</f>
        <v>0.20300000000000001</v>
      </c>
      <c r="L684" s="32">
        <f>VLOOKUP($C684,'Four Factors - Road'!$B:$O,11,FALSE)/100</f>
        <v>0.52900000000000003</v>
      </c>
      <c r="M684" s="32">
        <f>VLOOKUP($C684,'Four Factors - Road'!$B:$O,12,FALSE)</f>
        <v>0.28799999999999998</v>
      </c>
      <c r="N684" s="32">
        <f>VLOOKUP($C684,'Four Factors - Road'!$B:$O,13,FALSE)/100</f>
        <v>0.151</v>
      </c>
      <c r="O684" s="32">
        <f>VLOOKUP($C684,'Four Factors - Road'!$B:$O,14,FALSE)/100</f>
        <v>0.26300000000000001</v>
      </c>
      <c r="P684" s="21">
        <f>VLOOKUP($C684,'Advanced - Road'!B:T,18,FALSE)</f>
        <v>99.24</v>
      </c>
      <c r="Q684" s="21">
        <f>(P684+'Advanced - Road'!$S$33)/2</f>
        <v>99.050263459335625</v>
      </c>
      <c r="R684" s="32">
        <f t="shared" ref="R684" si="6565">AVERAGE(H684,L685)</f>
        <v>0.5</v>
      </c>
      <c r="S684" s="32">
        <f t="shared" ref="S684" si="6566">AVERAGE(I684,M685)</f>
        <v>0.28500000000000003</v>
      </c>
      <c r="T684" s="32">
        <f t="shared" ref="T684" si="6567">AVERAGE(J684,N685)</f>
        <v>0.14900000000000002</v>
      </c>
      <c r="U684" s="32">
        <f t="shared" ref="U684" si="6568">AVERAGE(K684,O685)</f>
        <v>0.221</v>
      </c>
      <c r="V684" s="21">
        <f>Q684*Q685/'Advanced - Home'!$S$33</f>
        <v>98.94814799896011</v>
      </c>
      <c r="W684" s="21">
        <f t="shared" ref="W684" si="6569">AVERAGE(V684:V685)</f>
        <v>98.944794513900604</v>
      </c>
      <c r="X684" s="21">
        <f t="shared" si="6428"/>
        <v>0</v>
      </c>
      <c r="Y684" s="23">
        <f>ROUND(Regression!$B$17+Regression!$B$18*Games!R684+Regression!$B$19*Games!T684+Regression!$B$20*Games!U684+Regression!$B$21*Games!S684+Regression!$B$22*Games!W684,0)</f>
        <v>105</v>
      </c>
      <c r="Z684" s="23">
        <f t="shared" ref="Z684" si="6570">Y685-Y684</f>
        <v>4</v>
      </c>
      <c r="AA684" s="23">
        <f t="shared" ref="AA684" si="6571">Y684+Y685</f>
        <v>214</v>
      </c>
      <c r="AB684" s="22">
        <f t="shared" ref="AB684" si="6572">D684-Z684</f>
        <v>-4</v>
      </c>
      <c r="AC684" s="22">
        <f t="shared" ref="AC684" si="6573">AA684-E684</f>
        <v>214</v>
      </c>
      <c r="AD684" s="22">
        <f t="shared" si="6433"/>
        <v>105</v>
      </c>
    </row>
    <row r="685" spans="1:30" x14ac:dyDescent="0.3">
      <c r="A685" s="11" t="s">
        <v>134</v>
      </c>
      <c r="B685" s="14" t="s">
        <v>65</v>
      </c>
      <c r="C685" s="11" t="str">
        <f>VLOOKUP(B685,'Team Lookup'!A:B,2,FALSE)</f>
        <v>Indiana Pacers</v>
      </c>
      <c r="D685" s="15">
        <f t="shared" ref="D685" si="6574">D684*-1</f>
        <v>0</v>
      </c>
      <c r="E685" s="15">
        <f t="shared" ref="E685" si="6575">E684</f>
        <v>0</v>
      </c>
      <c r="F685" s="11" t="str">
        <f>B684</f>
        <v>IND</v>
      </c>
      <c r="G685" s="11" t="str">
        <f t="shared" ref="G685" si="6576">C684</f>
        <v>Indiana Pacers</v>
      </c>
      <c r="H685" s="32">
        <f>VLOOKUP($C685,'Four Factors - Home'!$B:$O,7,FALSE)/100</f>
        <v>0.52400000000000002</v>
      </c>
      <c r="I685" s="32">
        <f>VLOOKUP($C685,'Four Factors - Home'!$B:$O,8,FALSE)</f>
        <v>0.251</v>
      </c>
      <c r="J685" s="32">
        <f>VLOOKUP($C685,'Four Factors - Home'!$B:$O,9,FALSE)/100</f>
        <v>0.13200000000000001</v>
      </c>
      <c r="K685" s="32">
        <f>VLOOKUP($C685,'Four Factors - Home'!$B:$O,10,FALSE)/100</f>
        <v>0.19600000000000001</v>
      </c>
      <c r="L685" s="32">
        <f>VLOOKUP($C685,'Four Factors - Home'!$B:$O,11,FALSE)/100</f>
        <v>0.49700000000000005</v>
      </c>
      <c r="M685" s="32">
        <f>VLOOKUP($C685,'Four Factors - Home'!$B:$O,12,FALSE)</f>
        <v>0.28100000000000003</v>
      </c>
      <c r="N685" s="32">
        <f>VLOOKUP($C685,'Four Factors - Home'!$B:$O,13,FALSE)/100</f>
        <v>0.15</v>
      </c>
      <c r="O685" s="32">
        <f>VLOOKUP($C685,'Four Factors - Home'!$B:$O,14,FALSE)/100</f>
        <v>0.23899999999999999</v>
      </c>
      <c r="P685" s="21">
        <f>VLOOKUP($C685,'Advanced - Home'!B:T,18,FALSE)</f>
        <v>98.65</v>
      </c>
      <c r="Q685" s="21">
        <f>(P685+'Advanced - Home'!$S$33)/2</f>
        <v>98.751912943871702</v>
      </c>
      <c r="R685" s="32">
        <f t="shared" ref="R685" si="6577">AVERAGE(H685,L684)</f>
        <v>0.52649999999999997</v>
      </c>
      <c r="S685" s="32">
        <f t="shared" ref="S685" si="6578">AVERAGE(I685,M684)</f>
        <v>0.26949999999999996</v>
      </c>
      <c r="T685" s="32">
        <f t="shared" ref="T685" si="6579">AVERAGE(J685,N684)</f>
        <v>0.14150000000000001</v>
      </c>
      <c r="U685" s="32">
        <f t="shared" ref="U685" si="6580">AVERAGE(K685,O684)</f>
        <v>0.22950000000000001</v>
      </c>
      <c r="V685" s="21">
        <f>Q685*Q684/'Advanced - Road'!$S$33</f>
        <v>98.941441028841083</v>
      </c>
      <c r="W685" s="21">
        <f t="shared" ref="W685" si="6581">W684</f>
        <v>98.944794513900604</v>
      </c>
      <c r="X685" s="21">
        <f t="shared" si="6428"/>
        <v>0</v>
      </c>
      <c r="Y685" s="23">
        <f>ROUND(Regression!$B$17+Regression!$B$18*Games!R685+Regression!$B$19*Games!T685+Regression!$B$20*Games!U685+Regression!$B$21*Games!S685+Regression!$B$22*Games!W685,0)</f>
        <v>109</v>
      </c>
      <c r="Z685" s="23">
        <f t="shared" ref="Z685" si="6582">-Z684</f>
        <v>-4</v>
      </c>
      <c r="AA685" s="23">
        <f t="shared" ref="AA685" si="6583">AA684</f>
        <v>214</v>
      </c>
      <c r="AB685" s="22"/>
      <c r="AC685" s="22"/>
      <c r="AD685" s="22">
        <f t="shared" si="6433"/>
        <v>109</v>
      </c>
    </row>
    <row r="686" spans="1:30" x14ac:dyDescent="0.3">
      <c r="A686" t="s">
        <v>133</v>
      </c>
      <c r="B686" s="8" t="s">
        <v>65</v>
      </c>
      <c r="C686" t="str">
        <f>VLOOKUP(B686,'Team Lookup'!A:B,2,FALSE)</f>
        <v>Indiana Pacers</v>
      </c>
      <c r="D686" s="6"/>
      <c r="E686" s="6"/>
      <c r="F686" s="7" t="str">
        <f>B687</f>
        <v>LAC</v>
      </c>
      <c r="G686" t="str">
        <f t="shared" ref="G686" si="6584">C687</f>
        <v>LA Clippers</v>
      </c>
      <c r="H686" s="31">
        <f>VLOOKUP($C686,'Four Factors - Road'!$B:$O,7,FALSE)/100</f>
        <v>0.503</v>
      </c>
      <c r="I686" s="31">
        <f>VLOOKUP($C686,'Four Factors - Road'!$B:$O,8,FALSE)</f>
        <v>0.28899999999999998</v>
      </c>
      <c r="J686" s="31">
        <f>VLOOKUP($C686,'Four Factors - Road'!$B:$O,9,FALSE)/100</f>
        <v>0.14800000000000002</v>
      </c>
      <c r="K686" s="31">
        <f>VLOOKUP($C686,'Four Factors - Road'!$B:$O,10,FALSE)/100</f>
        <v>0.20300000000000001</v>
      </c>
      <c r="L686" s="31">
        <f>VLOOKUP($C686,'Four Factors - Road'!$B:$O,11,FALSE)/100</f>
        <v>0.52900000000000003</v>
      </c>
      <c r="M686" s="31">
        <f>VLOOKUP($C686,'Four Factors - Road'!$B:$O,12,FALSE)</f>
        <v>0.28799999999999998</v>
      </c>
      <c r="N686" s="31">
        <f>VLOOKUP($C686,'Four Factors - Road'!$B:$O,13,FALSE)/100</f>
        <v>0.151</v>
      </c>
      <c r="O686" s="31">
        <f>VLOOKUP($C686,'Four Factors - Road'!$B:$O,14,FALSE)/100</f>
        <v>0.26300000000000001</v>
      </c>
      <c r="P686" s="17">
        <f>VLOOKUP($C686,'Advanced - Road'!B:T,18,FALSE)</f>
        <v>99.24</v>
      </c>
      <c r="Q686" s="17">
        <f>(P686+'Advanced - Road'!$S$33)/2</f>
        <v>99.050263459335625</v>
      </c>
      <c r="R686" s="31">
        <f t="shared" ref="R686" si="6585">AVERAGE(H686,L687)</f>
        <v>0.49299999999999999</v>
      </c>
      <c r="S686" s="31">
        <f t="shared" ref="S686" si="6586">AVERAGE(I686,M687)</f>
        <v>0.28149999999999997</v>
      </c>
      <c r="T686" s="31">
        <f t="shared" ref="T686" si="6587">AVERAGE(J686,N687)</f>
        <v>0.14900000000000002</v>
      </c>
      <c r="U686" s="31">
        <f t="shared" ref="U686" si="6588">AVERAGE(K686,O687)</f>
        <v>0.224</v>
      </c>
      <c r="V686" s="17">
        <f>Q686*Q687/'Advanced - Home'!$S$33</f>
        <v>98.908068512882636</v>
      </c>
      <c r="W686" s="17">
        <f t="shared" ref="W686" si="6589">AVERAGE(V686:V687)</f>
        <v>98.904716386170506</v>
      </c>
      <c r="X686" s="17">
        <f t="shared" si="6428"/>
        <v>0</v>
      </c>
      <c r="Y686" s="19">
        <f>ROUND(Regression!$B$17+Regression!$B$18*Games!R686+Regression!$B$19*Games!T686+Regression!$B$20*Games!U686+Regression!$B$21*Games!S686+Regression!$B$22*Games!W686,0)</f>
        <v>103</v>
      </c>
      <c r="Z686" s="19">
        <f t="shared" ref="Z686" si="6590">Y687-Y686</f>
        <v>8</v>
      </c>
      <c r="AA686" s="19">
        <f t="shared" ref="AA686" si="6591">Y686+Y687</f>
        <v>214</v>
      </c>
      <c r="AB686" s="4">
        <f t="shared" ref="AB686" si="6592">D686-Z686</f>
        <v>-8</v>
      </c>
      <c r="AC686" s="4">
        <f t="shared" ref="AC686" si="6593">AA686-E686</f>
        <v>214</v>
      </c>
      <c r="AD686" s="4">
        <f t="shared" si="6433"/>
        <v>103</v>
      </c>
    </row>
    <row r="687" spans="1:30" x14ac:dyDescent="0.3">
      <c r="A687" t="s">
        <v>134</v>
      </c>
      <c r="B687" s="8" t="s">
        <v>66</v>
      </c>
      <c r="C687" t="str">
        <f>VLOOKUP(B687,'Team Lookup'!A:B,2,FALSE)</f>
        <v>LA Clippers</v>
      </c>
      <c r="D687" s="9">
        <f t="shared" ref="D687" si="6594">D686*-1</f>
        <v>0</v>
      </c>
      <c r="E687" s="9">
        <f t="shared" ref="E687" si="6595">E686</f>
        <v>0</v>
      </c>
      <c r="F687" t="str">
        <f>B686</f>
        <v>IND</v>
      </c>
      <c r="G687" t="str">
        <f t="shared" ref="G687" si="6596">C686</f>
        <v>Indiana Pacers</v>
      </c>
      <c r="H687" s="31">
        <f>VLOOKUP($C687,'Four Factors - Home'!$B:$O,7,FALSE)/100</f>
        <v>0.54100000000000004</v>
      </c>
      <c r="I687" s="31">
        <f>VLOOKUP($C687,'Four Factors - Home'!$B:$O,8,FALSE)</f>
        <v>0.3</v>
      </c>
      <c r="J687" s="31">
        <f>VLOOKUP($C687,'Four Factors - Home'!$B:$O,9,FALSE)/100</f>
        <v>0.14099999999999999</v>
      </c>
      <c r="K687" s="31">
        <f>VLOOKUP($C687,'Four Factors - Home'!$B:$O,10,FALSE)/100</f>
        <v>0.22</v>
      </c>
      <c r="L687" s="31">
        <f>VLOOKUP($C687,'Four Factors - Home'!$B:$O,11,FALSE)/100</f>
        <v>0.48299999999999998</v>
      </c>
      <c r="M687" s="31">
        <f>VLOOKUP($C687,'Four Factors - Home'!$B:$O,12,FALSE)</f>
        <v>0.27400000000000002</v>
      </c>
      <c r="N687" s="31">
        <f>VLOOKUP($C687,'Four Factors - Home'!$B:$O,13,FALSE)/100</f>
        <v>0.15</v>
      </c>
      <c r="O687" s="31">
        <f>VLOOKUP($C687,'Four Factors - Home'!$B:$O,14,FALSE)/100</f>
        <v>0.245</v>
      </c>
      <c r="P687" s="17">
        <f>VLOOKUP($C687,'Advanced - Home'!B:T,18,FALSE)</f>
        <v>98.57</v>
      </c>
      <c r="Q687" s="17">
        <f>(P687+'Advanced - Home'!$S$33)/2</f>
        <v>98.71191294387171</v>
      </c>
      <c r="R687" s="31">
        <f t="shared" ref="R687" si="6597">AVERAGE(H687,L686)</f>
        <v>0.53500000000000003</v>
      </c>
      <c r="S687" s="31">
        <f t="shared" ref="S687" si="6598">AVERAGE(I687,M686)</f>
        <v>0.29399999999999998</v>
      </c>
      <c r="T687" s="31">
        <f t="shared" ref="T687" si="6599">AVERAGE(J687,N686)</f>
        <v>0.14599999999999999</v>
      </c>
      <c r="U687" s="31">
        <f t="shared" ref="U687" si="6600">AVERAGE(K687,O686)</f>
        <v>0.24149999999999999</v>
      </c>
      <c r="V687" s="17">
        <f>Q687*Q686/'Advanced - Road'!$S$33</f>
        <v>98.901364259458376</v>
      </c>
      <c r="W687" s="17">
        <f t="shared" ref="W687" si="6601">W686</f>
        <v>98.904716386170506</v>
      </c>
      <c r="X687" s="17">
        <f t="shared" si="6428"/>
        <v>0</v>
      </c>
      <c r="Y687" s="19">
        <f>ROUND(Regression!$B$17+Regression!$B$18*Games!R687+Regression!$B$19*Games!T687+Regression!$B$20*Games!U687+Regression!$B$21*Games!S687+Regression!$B$22*Games!W687,0)</f>
        <v>111</v>
      </c>
      <c r="Z687" s="19">
        <f t="shared" ref="Z687" si="6602">-Z686</f>
        <v>-8</v>
      </c>
      <c r="AA687" s="19">
        <f t="shared" ref="AA687" si="6603">AA686</f>
        <v>214</v>
      </c>
      <c r="AB687" s="4"/>
      <c r="AC687" s="4"/>
      <c r="AD687" s="4">
        <f t="shared" si="6433"/>
        <v>111</v>
      </c>
    </row>
    <row r="688" spans="1:30" x14ac:dyDescent="0.3">
      <c r="A688" s="11" t="s">
        <v>133</v>
      </c>
      <c r="B688" s="14" t="s">
        <v>65</v>
      </c>
      <c r="C688" s="11" t="str">
        <f>VLOOKUP(B688,'Team Lookup'!A:B,2,FALSE)</f>
        <v>Indiana Pacers</v>
      </c>
      <c r="D688" s="12"/>
      <c r="E688" s="12"/>
      <c r="F688" s="13" t="str">
        <f>B689</f>
        <v>LAL</v>
      </c>
      <c r="G688" s="11" t="str">
        <f t="shared" ref="G688" si="6604">C689</f>
        <v>Los Angeles Lakers</v>
      </c>
      <c r="H688" s="32">
        <f>VLOOKUP($C688,'Four Factors - Road'!$B:$O,7,FALSE)/100</f>
        <v>0.503</v>
      </c>
      <c r="I688" s="32">
        <f>VLOOKUP($C688,'Four Factors - Road'!$B:$O,8,FALSE)</f>
        <v>0.28899999999999998</v>
      </c>
      <c r="J688" s="32">
        <f>VLOOKUP($C688,'Four Factors - Road'!$B:$O,9,FALSE)/100</f>
        <v>0.14800000000000002</v>
      </c>
      <c r="K688" s="32">
        <f>VLOOKUP($C688,'Four Factors - Road'!$B:$O,10,FALSE)/100</f>
        <v>0.20300000000000001</v>
      </c>
      <c r="L688" s="32">
        <f>VLOOKUP($C688,'Four Factors - Road'!$B:$O,11,FALSE)/100</f>
        <v>0.52900000000000003</v>
      </c>
      <c r="M688" s="32">
        <f>VLOOKUP($C688,'Four Factors - Road'!$B:$O,12,FALSE)</f>
        <v>0.28799999999999998</v>
      </c>
      <c r="N688" s="32">
        <f>VLOOKUP($C688,'Four Factors - Road'!$B:$O,13,FALSE)/100</f>
        <v>0.151</v>
      </c>
      <c r="O688" s="32">
        <f>VLOOKUP($C688,'Four Factors - Road'!$B:$O,14,FALSE)/100</f>
        <v>0.26300000000000001</v>
      </c>
      <c r="P688" s="21">
        <f>VLOOKUP($C688,'Advanced - Road'!B:T,18,FALSE)</f>
        <v>99.24</v>
      </c>
      <c r="Q688" s="21">
        <f>(P688+'Advanced - Road'!$S$33)/2</f>
        <v>99.050263459335625</v>
      </c>
      <c r="R688" s="32">
        <f t="shared" ref="R688" si="6605">AVERAGE(H688,L689)</f>
        <v>0.51700000000000002</v>
      </c>
      <c r="S688" s="32">
        <f t="shared" ref="S688" si="6606">AVERAGE(I688,M689)</f>
        <v>0.27800000000000002</v>
      </c>
      <c r="T688" s="32">
        <f t="shared" ref="T688" si="6607">AVERAGE(J688,N689)</f>
        <v>0.14650000000000002</v>
      </c>
      <c r="U688" s="32">
        <f t="shared" ref="U688" si="6608">AVERAGE(K688,O689)</f>
        <v>0.21700000000000003</v>
      </c>
      <c r="V688" s="21">
        <f>Q688*Q689/'Advanced - Home'!$S$33</f>
        <v>99.714668170191914</v>
      </c>
      <c r="W688" s="21">
        <f t="shared" ref="W688" si="6609">AVERAGE(V688:V689)</f>
        <v>99.711288706738728</v>
      </c>
      <c r="X688" s="21">
        <f t="shared" si="6428"/>
        <v>0</v>
      </c>
      <c r="Y688" s="23">
        <f>ROUND(Regression!$B$17+Regression!$B$18*Games!R688+Regression!$B$19*Games!T688+Regression!$B$20*Games!U688+Regression!$B$21*Games!S688+Regression!$B$22*Games!W688,0)</f>
        <v>108</v>
      </c>
      <c r="Z688" s="23">
        <f t="shared" ref="Z688" si="6610">Y689-Y688</f>
        <v>3</v>
      </c>
      <c r="AA688" s="23">
        <f t="shared" ref="AA688" si="6611">Y688+Y689</f>
        <v>219</v>
      </c>
      <c r="AB688" s="22">
        <f t="shared" ref="AB688" si="6612">D688-Z688</f>
        <v>-3</v>
      </c>
      <c r="AC688" s="22">
        <f t="shared" ref="AC688" si="6613">AA688-E688</f>
        <v>219</v>
      </c>
      <c r="AD688" s="22">
        <f t="shared" si="6433"/>
        <v>108</v>
      </c>
    </row>
    <row r="689" spans="1:30" x14ac:dyDescent="0.3">
      <c r="A689" s="11" t="s">
        <v>134</v>
      </c>
      <c r="B689" s="14" t="s">
        <v>67</v>
      </c>
      <c r="C689" s="11" t="str">
        <f>VLOOKUP(B689,'Team Lookup'!A:B,2,FALSE)</f>
        <v>Los Angeles Lakers</v>
      </c>
      <c r="D689" s="15">
        <f t="shared" ref="D689" si="6614">D688*-1</f>
        <v>0</v>
      </c>
      <c r="E689" s="15">
        <f t="shared" ref="E689" si="6615">E688</f>
        <v>0</v>
      </c>
      <c r="F689" s="11" t="str">
        <f>B688</f>
        <v>IND</v>
      </c>
      <c r="G689" s="11" t="str">
        <f t="shared" ref="G689" si="6616">C688</f>
        <v>Indiana Pacers</v>
      </c>
      <c r="H689" s="32">
        <f>VLOOKUP($C689,'Four Factors - Home'!$B:$O,7,FALSE)/100</f>
        <v>0.51600000000000001</v>
      </c>
      <c r="I689" s="32">
        <f>VLOOKUP($C689,'Four Factors - Home'!$B:$O,8,FALSE)</f>
        <v>0.27200000000000002</v>
      </c>
      <c r="J689" s="32">
        <f>VLOOKUP($C689,'Four Factors - Home'!$B:$O,9,FALSE)/100</f>
        <v>0.14300000000000002</v>
      </c>
      <c r="K689" s="32">
        <f>VLOOKUP($C689,'Four Factors - Home'!$B:$O,10,FALSE)/100</f>
        <v>0.27300000000000002</v>
      </c>
      <c r="L689" s="32">
        <f>VLOOKUP($C689,'Four Factors - Home'!$B:$O,11,FALSE)/100</f>
        <v>0.53100000000000003</v>
      </c>
      <c r="M689" s="32">
        <f>VLOOKUP($C689,'Four Factors - Home'!$B:$O,12,FALSE)</f>
        <v>0.26700000000000002</v>
      </c>
      <c r="N689" s="32">
        <f>VLOOKUP($C689,'Four Factors - Home'!$B:$O,13,FALSE)/100</f>
        <v>0.14499999999999999</v>
      </c>
      <c r="O689" s="32">
        <f>VLOOKUP($C689,'Four Factors - Home'!$B:$O,14,FALSE)/100</f>
        <v>0.23100000000000001</v>
      </c>
      <c r="P689" s="21">
        <f>VLOOKUP($C689,'Advanced - Home'!B:T,18,FALSE)</f>
        <v>100.18</v>
      </c>
      <c r="Q689" s="21">
        <f>(P689+'Advanced - Home'!$S$33)/2</f>
        <v>99.516912943871716</v>
      </c>
      <c r="R689" s="32">
        <f t="shared" ref="R689" si="6617">AVERAGE(H689,L688)</f>
        <v>0.52249999999999996</v>
      </c>
      <c r="S689" s="32">
        <f t="shared" ref="S689" si="6618">AVERAGE(I689,M688)</f>
        <v>0.28000000000000003</v>
      </c>
      <c r="T689" s="32">
        <f t="shared" ref="T689" si="6619">AVERAGE(J689,N688)</f>
        <v>0.14700000000000002</v>
      </c>
      <c r="U689" s="32">
        <f t="shared" ref="U689" si="6620">AVERAGE(K689,O688)</f>
        <v>0.26800000000000002</v>
      </c>
      <c r="V689" s="21">
        <f>Q689*Q688/'Advanced - Road'!$S$33</f>
        <v>99.707909243285542</v>
      </c>
      <c r="W689" s="21">
        <f t="shared" ref="W689" si="6621">W688</f>
        <v>99.711288706738728</v>
      </c>
      <c r="X689" s="21">
        <f t="shared" si="6428"/>
        <v>0</v>
      </c>
      <c r="Y689" s="23">
        <f>ROUND(Regression!$B$17+Regression!$B$18*Games!R689+Regression!$B$19*Games!T689+Regression!$B$20*Games!U689+Regression!$B$21*Games!S689+Regression!$B$22*Games!W689,0)</f>
        <v>111</v>
      </c>
      <c r="Z689" s="23">
        <f t="shared" ref="Z689" si="6622">-Z688</f>
        <v>-3</v>
      </c>
      <c r="AA689" s="23">
        <f t="shared" ref="AA689" si="6623">AA688</f>
        <v>219</v>
      </c>
      <c r="AB689" s="22"/>
      <c r="AC689" s="22"/>
      <c r="AD689" s="22">
        <f t="shared" si="6433"/>
        <v>111</v>
      </c>
    </row>
    <row r="690" spans="1:30" x14ac:dyDescent="0.3">
      <c r="A690" t="s">
        <v>133</v>
      </c>
      <c r="B690" s="8" t="s">
        <v>65</v>
      </c>
      <c r="C690" t="str">
        <f>VLOOKUP(B690,'Team Lookup'!A:B,2,FALSE)</f>
        <v>Indiana Pacers</v>
      </c>
      <c r="D690" s="6"/>
      <c r="E690" s="6"/>
      <c r="F690" s="7" t="str">
        <f>B691</f>
        <v>MEM</v>
      </c>
      <c r="G690" t="str">
        <f t="shared" ref="G690" si="6624">C691</f>
        <v>Memphis Grizzlies</v>
      </c>
      <c r="H690" s="31">
        <f>VLOOKUP($C690,'Four Factors - Road'!$B:$O,7,FALSE)/100</f>
        <v>0.503</v>
      </c>
      <c r="I690" s="31">
        <f>VLOOKUP($C690,'Four Factors - Road'!$B:$O,8,FALSE)</f>
        <v>0.28899999999999998</v>
      </c>
      <c r="J690" s="31">
        <f>VLOOKUP($C690,'Four Factors - Road'!$B:$O,9,FALSE)/100</f>
        <v>0.14800000000000002</v>
      </c>
      <c r="K690" s="31">
        <f>VLOOKUP($C690,'Four Factors - Road'!$B:$O,10,FALSE)/100</f>
        <v>0.20300000000000001</v>
      </c>
      <c r="L690" s="31">
        <f>VLOOKUP($C690,'Four Factors - Road'!$B:$O,11,FALSE)/100</f>
        <v>0.52900000000000003</v>
      </c>
      <c r="M690" s="31">
        <f>VLOOKUP($C690,'Four Factors - Road'!$B:$O,12,FALSE)</f>
        <v>0.28799999999999998</v>
      </c>
      <c r="N690" s="31">
        <f>VLOOKUP($C690,'Four Factors - Road'!$B:$O,13,FALSE)/100</f>
        <v>0.151</v>
      </c>
      <c r="O690" s="31">
        <f>VLOOKUP($C690,'Four Factors - Road'!$B:$O,14,FALSE)/100</f>
        <v>0.26300000000000001</v>
      </c>
      <c r="P690" s="17">
        <f>VLOOKUP($C690,'Advanced - Road'!B:T,18,FALSE)</f>
        <v>99.24</v>
      </c>
      <c r="Q690" s="17">
        <f>(P690+'Advanced - Road'!$S$33)/2</f>
        <v>99.050263459335625</v>
      </c>
      <c r="R690" s="31">
        <f t="shared" ref="R690" si="6625">AVERAGE(H690,L691)</f>
        <v>0.48849999999999999</v>
      </c>
      <c r="S690" s="31">
        <f t="shared" ref="S690" si="6626">AVERAGE(I690,M691)</f>
        <v>0.32150000000000001</v>
      </c>
      <c r="T690" s="31">
        <f t="shared" ref="T690" si="6627">AVERAGE(J690,N691)</f>
        <v>0.15000000000000002</v>
      </c>
      <c r="U690" s="31">
        <f t="shared" ref="U690" si="6628">AVERAGE(K690,O691)</f>
        <v>0.20700000000000002</v>
      </c>
      <c r="V690" s="17">
        <f>Q690*Q691/'Advanced - Home'!$S$33</f>
        <v>97.540356050488612</v>
      </c>
      <c r="W690" s="17">
        <f t="shared" ref="W690" si="6629">AVERAGE(V690:V691)</f>
        <v>97.537050277380885</v>
      </c>
      <c r="X690" s="17">
        <f t="shared" si="6428"/>
        <v>0</v>
      </c>
      <c r="Y690" s="19">
        <f>ROUND(Regression!$B$17+Regression!$B$18*Games!R690+Regression!$B$19*Games!T690+Regression!$B$20*Games!U690+Regression!$B$21*Games!S690+Regression!$B$22*Games!W690,0)</f>
        <v>102</v>
      </c>
      <c r="Z690" s="19">
        <f t="shared" ref="Z690" si="6630">Y691-Y690</f>
        <v>3</v>
      </c>
      <c r="AA690" s="19">
        <f t="shared" ref="AA690" si="6631">Y690+Y691</f>
        <v>207</v>
      </c>
      <c r="AB690" s="4">
        <f t="shared" ref="AB690" si="6632">D690-Z690</f>
        <v>-3</v>
      </c>
      <c r="AC690" s="4">
        <f t="shared" ref="AC690" si="6633">AA690-E690</f>
        <v>207</v>
      </c>
      <c r="AD690" s="4">
        <f t="shared" si="6433"/>
        <v>102</v>
      </c>
    </row>
    <row r="691" spans="1:30" x14ac:dyDescent="0.3">
      <c r="A691" t="s">
        <v>134</v>
      </c>
      <c r="B691" s="8" t="s">
        <v>68</v>
      </c>
      <c r="C691" t="str">
        <f>VLOOKUP(B691,'Team Lookup'!A:B,2,FALSE)</f>
        <v>Memphis Grizzlies</v>
      </c>
      <c r="D691" s="9">
        <f t="shared" ref="D691" si="6634">D690*-1</f>
        <v>0</v>
      </c>
      <c r="E691" s="9">
        <f t="shared" ref="E691" si="6635">E690</f>
        <v>0</v>
      </c>
      <c r="F691" t="str">
        <f>B690</f>
        <v>IND</v>
      </c>
      <c r="G691" t="str">
        <f t="shared" ref="G691" si="6636">C690</f>
        <v>Indiana Pacers</v>
      </c>
      <c r="H691" s="31">
        <f>VLOOKUP($C691,'Four Factors - Home'!$B:$O,7,FALSE)/100</f>
        <v>0.46299999999999997</v>
      </c>
      <c r="I691" s="31">
        <f>VLOOKUP($C691,'Four Factors - Home'!$B:$O,8,FALSE)</f>
        <v>0.29599999999999999</v>
      </c>
      <c r="J691" s="31">
        <f>VLOOKUP($C691,'Four Factors - Home'!$B:$O,9,FALSE)/100</f>
        <v>0.14400000000000002</v>
      </c>
      <c r="K691" s="31">
        <f>VLOOKUP($C691,'Four Factors - Home'!$B:$O,10,FALSE)/100</f>
        <v>0.27300000000000002</v>
      </c>
      <c r="L691" s="31">
        <f>VLOOKUP($C691,'Four Factors - Home'!$B:$O,11,FALSE)/100</f>
        <v>0.47399999999999998</v>
      </c>
      <c r="M691" s="31">
        <f>VLOOKUP($C691,'Four Factors - Home'!$B:$O,12,FALSE)</f>
        <v>0.35399999999999998</v>
      </c>
      <c r="N691" s="31">
        <f>VLOOKUP($C691,'Four Factors - Home'!$B:$O,13,FALSE)/100</f>
        <v>0.152</v>
      </c>
      <c r="O691" s="31">
        <f>VLOOKUP($C691,'Four Factors - Home'!$B:$O,14,FALSE)/100</f>
        <v>0.21100000000000002</v>
      </c>
      <c r="P691" s="17">
        <f>VLOOKUP($C691,'Advanced - Home'!B:T,18,FALSE)</f>
        <v>95.84</v>
      </c>
      <c r="Q691" s="17">
        <f>(P691+'Advanced - Home'!$S$33)/2</f>
        <v>97.3469129438717</v>
      </c>
      <c r="R691" s="31">
        <f t="shared" ref="R691" si="6637">AVERAGE(H691,L690)</f>
        <v>0.496</v>
      </c>
      <c r="S691" s="31">
        <f t="shared" ref="S691" si="6638">AVERAGE(I691,M690)</f>
        <v>0.29199999999999998</v>
      </c>
      <c r="T691" s="31">
        <f t="shared" ref="T691" si="6639">AVERAGE(J691,N690)</f>
        <v>0.14750000000000002</v>
      </c>
      <c r="U691" s="31">
        <f t="shared" ref="U691" si="6640">AVERAGE(K691,O690)</f>
        <v>0.26800000000000002</v>
      </c>
      <c r="V691" s="17">
        <f>Q691*Q690/'Advanced - Road'!$S$33</f>
        <v>97.533744504273159</v>
      </c>
      <c r="W691" s="17">
        <f t="shared" ref="W691" si="6641">W690</f>
        <v>97.537050277380885</v>
      </c>
      <c r="X691" s="17">
        <f t="shared" si="6428"/>
        <v>0</v>
      </c>
      <c r="Y691" s="19">
        <f>ROUND(Regression!$B$17+Regression!$B$18*Games!R691+Regression!$B$19*Games!T691+Regression!$B$20*Games!U691+Regression!$B$21*Games!S691+Regression!$B$22*Games!W691,0)</f>
        <v>105</v>
      </c>
      <c r="Z691" s="19">
        <f t="shared" ref="Z691" si="6642">-Z690</f>
        <v>-3</v>
      </c>
      <c r="AA691" s="19">
        <f t="shared" ref="AA691" si="6643">AA690</f>
        <v>207</v>
      </c>
      <c r="AB691" s="4"/>
      <c r="AC691" s="4"/>
      <c r="AD691" s="4">
        <f t="shared" si="6433"/>
        <v>105</v>
      </c>
    </row>
    <row r="692" spans="1:30" x14ac:dyDescent="0.3">
      <c r="A692" s="11" t="s">
        <v>133</v>
      </c>
      <c r="B692" s="14" t="s">
        <v>65</v>
      </c>
      <c r="C692" s="11" t="str">
        <f>VLOOKUP(B692,'Team Lookup'!A:B,2,FALSE)</f>
        <v>Indiana Pacers</v>
      </c>
      <c r="D692" s="12"/>
      <c r="E692" s="12"/>
      <c r="F692" s="13" t="str">
        <f>B693</f>
        <v>MIA</v>
      </c>
      <c r="G692" s="11" t="str">
        <f t="shared" ref="G692" si="6644">C693</f>
        <v>Miami Heat</v>
      </c>
      <c r="H692" s="32">
        <f>VLOOKUP($C692,'Four Factors - Road'!$B:$O,7,FALSE)/100</f>
        <v>0.503</v>
      </c>
      <c r="I692" s="32">
        <f>VLOOKUP($C692,'Four Factors - Road'!$B:$O,8,FALSE)</f>
        <v>0.28899999999999998</v>
      </c>
      <c r="J692" s="32">
        <f>VLOOKUP($C692,'Four Factors - Road'!$B:$O,9,FALSE)/100</f>
        <v>0.14800000000000002</v>
      </c>
      <c r="K692" s="32">
        <f>VLOOKUP($C692,'Four Factors - Road'!$B:$O,10,FALSE)/100</f>
        <v>0.20300000000000001</v>
      </c>
      <c r="L692" s="32">
        <f>VLOOKUP($C692,'Four Factors - Road'!$B:$O,11,FALSE)/100</f>
        <v>0.52900000000000003</v>
      </c>
      <c r="M692" s="32">
        <f>VLOOKUP($C692,'Four Factors - Road'!$B:$O,12,FALSE)</f>
        <v>0.28799999999999998</v>
      </c>
      <c r="N692" s="32">
        <f>VLOOKUP($C692,'Four Factors - Road'!$B:$O,13,FALSE)/100</f>
        <v>0.151</v>
      </c>
      <c r="O692" s="32">
        <f>VLOOKUP($C692,'Four Factors - Road'!$B:$O,14,FALSE)/100</f>
        <v>0.26300000000000001</v>
      </c>
      <c r="P692" s="21">
        <f>VLOOKUP($C692,'Advanced - Road'!B:T,18,FALSE)</f>
        <v>99.24</v>
      </c>
      <c r="Q692" s="21">
        <f>(P692+'Advanced - Road'!$S$33)/2</f>
        <v>99.050263459335625</v>
      </c>
      <c r="R692" s="32">
        <f t="shared" ref="R692" si="6645">AVERAGE(H692,L693)</f>
        <v>0.4955</v>
      </c>
      <c r="S692" s="32">
        <f t="shared" ref="S692" si="6646">AVERAGE(I692,M693)</f>
        <v>0.27549999999999997</v>
      </c>
      <c r="T692" s="32">
        <f t="shared" ref="T692" si="6647">AVERAGE(J692,N693)</f>
        <v>0.13950000000000001</v>
      </c>
      <c r="U692" s="32">
        <f t="shared" ref="U692" si="6648">AVERAGE(K692,O693)</f>
        <v>0.21300000000000002</v>
      </c>
      <c r="V692" s="21">
        <f>Q692*Q693/'Advanced - Home'!$S$33</f>
        <v>98.777810183130825</v>
      </c>
      <c r="W692" s="21">
        <f t="shared" ref="W692" si="6649">AVERAGE(V692:V693)</f>
        <v>98.774462471047684</v>
      </c>
      <c r="X692" s="21">
        <f t="shared" si="6428"/>
        <v>0</v>
      </c>
      <c r="Y692" s="23">
        <f>ROUND(Regression!$B$17+Regression!$B$18*Games!R692+Regression!$B$19*Games!T692+Regression!$B$20*Games!U692+Regression!$B$21*Games!S692+Regression!$B$22*Games!W692,0)</f>
        <v>104</v>
      </c>
      <c r="Z692" s="23">
        <f t="shared" ref="Z692" si="6650">Y693-Y692</f>
        <v>6</v>
      </c>
      <c r="AA692" s="23">
        <f t="shared" ref="AA692" si="6651">Y692+Y693</f>
        <v>214</v>
      </c>
      <c r="AB692" s="22">
        <f t="shared" ref="AB692" si="6652">D692-Z692</f>
        <v>-6</v>
      </c>
      <c r="AC692" s="22">
        <f t="shared" ref="AC692" si="6653">AA692-E692</f>
        <v>214</v>
      </c>
      <c r="AD692" s="22">
        <f t="shared" si="6433"/>
        <v>104</v>
      </c>
    </row>
    <row r="693" spans="1:30" x14ac:dyDescent="0.3">
      <c r="A693" s="11" t="s">
        <v>134</v>
      </c>
      <c r="B693" s="14" t="s">
        <v>69</v>
      </c>
      <c r="C693" s="11" t="str">
        <f>VLOOKUP(B693,'Team Lookup'!A:B,2,FALSE)</f>
        <v>Miami Heat</v>
      </c>
      <c r="D693" s="15">
        <f t="shared" ref="D693" si="6654">D692*-1</f>
        <v>0</v>
      </c>
      <c r="E693" s="15">
        <f t="shared" ref="E693" si="6655">E692</f>
        <v>0</v>
      </c>
      <c r="F693" s="11" t="str">
        <f>B692</f>
        <v>IND</v>
      </c>
      <c r="G693" s="11" t="str">
        <f t="shared" ref="G693" si="6656">C692</f>
        <v>Indiana Pacers</v>
      </c>
      <c r="H693" s="32">
        <f>VLOOKUP($C693,'Four Factors - Home'!$B:$O,7,FALSE)/100</f>
        <v>0.52500000000000002</v>
      </c>
      <c r="I693" s="32">
        <f>VLOOKUP($C693,'Four Factors - Home'!$B:$O,8,FALSE)</f>
        <v>0.27700000000000002</v>
      </c>
      <c r="J693" s="32">
        <f>VLOOKUP($C693,'Four Factors - Home'!$B:$O,9,FALSE)/100</f>
        <v>0.14000000000000001</v>
      </c>
      <c r="K693" s="32">
        <f>VLOOKUP($C693,'Four Factors - Home'!$B:$O,10,FALSE)/100</f>
        <v>0.217</v>
      </c>
      <c r="L693" s="32">
        <f>VLOOKUP($C693,'Four Factors - Home'!$B:$O,11,FALSE)/100</f>
        <v>0.48799999999999999</v>
      </c>
      <c r="M693" s="32">
        <f>VLOOKUP($C693,'Four Factors - Home'!$B:$O,12,FALSE)</f>
        <v>0.26200000000000001</v>
      </c>
      <c r="N693" s="32">
        <f>VLOOKUP($C693,'Four Factors - Home'!$B:$O,13,FALSE)/100</f>
        <v>0.13100000000000001</v>
      </c>
      <c r="O693" s="32">
        <f>VLOOKUP($C693,'Four Factors - Home'!$B:$O,14,FALSE)/100</f>
        <v>0.223</v>
      </c>
      <c r="P693" s="21">
        <f>VLOOKUP($C693,'Advanced - Home'!B:T,18,FALSE)</f>
        <v>98.31</v>
      </c>
      <c r="Q693" s="21">
        <f>(P693+'Advanced - Home'!$S$33)/2</f>
        <v>98.581912943871714</v>
      </c>
      <c r="R693" s="32">
        <f t="shared" ref="R693" si="6657">AVERAGE(H693,L692)</f>
        <v>0.52700000000000002</v>
      </c>
      <c r="S693" s="32">
        <f t="shared" ref="S693" si="6658">AVERAGE(I693,M692)</f>
        <v>0.28249999999999997</v>
      </c>
      <c r="T693" s="32">
        <f t="shared" ref="T693" si="6659">AVERAGE(J693,N692)</f>
        <v>0.14550000000000002</v>
      </c>
      <c r="U693" s="32">
        <f t="shared" ref="U693" si="6660">AVERAGE(K693,O692)</f>
        <v>0.24</v>
      </c>
      <c r="V693" s="21">
        <f>Q693*Q692/'Advanced - Road'!$S$33</f>
        <v>98.771114758964544</v>
      </c>
      <c r="W693" s="21">
        <f t="shared" ref="W693" si="6661">W692</f>
        <v>98.774462471047684</v>
      </c>
      <c r="X693" s="21">
        <f t="shared" si="6428"/>
        <v>0</v>
      </c>
      <c r="Y693" s="23">
        <f>ROUND(Regression!$B$17+Regression!$B$18*Games!R693+Regression!$B$19*Games!T693+Regression!$B$20*Games!U693+Regression!$B$21*Games!S693+Regression!$B$22*Games!W693,0)</f>
        <v>110</v>
      </c>
      <c r="Z693" s="23">
        <f t="shared" ref="Z693" si="6662">-Z692</f>
        <v>-6</v>
      </c>
      <c r="AA693" s="23">
        <f t="shared" ref="AA693" si="6663">AA692</f>
        <v>214</v>
      </c>
      <c r="AB693" s="22"/>
      <c r="AC693" s="22"/>
      <c r="AD693" s="22">
        <f t="shared" si="6433"/>
        <v>110</v>
      </c>
    </row>
    <row r="694" spans="1:30" x14ac:dyDescent="0.3">
      <c r="A694" t="s">
        <v>133</v>
      </c>
      <c r="B694" s="8" t="s">
        <v>65</v>
      </c>
      <c r="C694" t="str">
        <f>VLOOKUP(B694,'Team Lookup'!A:B,2,FALSE)</f>
        <v>Indiana Pacers</v>
      </c>
      <c r="D694" s="6"/>
      <c r="E694" s="6"/>
      <c r="F694" s="7" t="str">
        <f>B695</f>
        <v>MIL</v>
      </c>
      <c r="G694" t="str">
        <f t="shared" ref="G694" si="6664">C695</f>
        <v>Milwaukee Bucks</v>
      </c>
      <c r="H694" s="31">
        <f>VLOOKUP($C694,'Four Factors - Road'!$B:$O,7,FALSE)/100</f>
        <v>0.503</v>
      </c>
      <c r="I694" s="31">
        <f>VLOOKUP($C694,'Four Factors - Road'!$B:$O,8,FALSE)</f>
        <v>0.28899999999999998</v>
      </c>
      <c r="J694" s="31">
        <f>VLOOKUP($C694,'Four Factors - Road'!$B:$O,9,FALSE)/100</f>
        <v>0.14800000000000002</v>
      </c>
      <c r="K694" s="31">
        <f>VLOOKUP($C694,'Four Factors - Road'!$B:$O,10,FALSE)/100</f>
        <v>0.20300000000000001</v>
      </c>
      <c r="L694" s="31">
        <f>VLOOKUP($C694,'Four Factors - Road'!$B:$O,11,FALSE)/100</f>
        <v>0.52900000000000003</v>
      </c>
      <c r="M694" s="31">
        <f>VLOOKUP($C694,'Four Factors - Road'!$B:$O,12,FALSE)</f>
        <v>0.28799999999999998</v>
      </c>
      <c r="N694" s="31">
        <f>VLOOKUP($C694,'Four Factors - Road'!$B:$O,13,FALSE)/100</f>
        <v>0.151</v>
      </c>
      <c r="O694" s="31">
        <f>VLOOKUP($C694,'Four Factors - Road'!$B:$O,14,FALSE)/100</f>
        <v>0.26300000000000001</v>
      </c>
      <c r="P694" s="17">
        <f>VLOOKUP($C694,'Advanced - Road'!B:T,18,FALSE)</f>
        <v>99.24</v>
      </c>
      <c r="Q694" s="17">
        <f>(P694+'Advanced - Road'!$S$33)/2</f>
        <v>99.050263459335625</v>
      </c>
      <c r="R694" s="31">
        <f t="shared" ref="R694" si="6665">AVERAGE(H694,L695)</f>
        <v>0.51200000000000001</v>
      </c>
      <c r="S694" s="31">
        <f t="shared" ref="S694" si="6666">AVERAGE(I694,M695)</f>
        <v>0.29599999999999999</v>
      </c>
      <c r="T694" s="31">
        <f t="shared" ref="T694" si="6667">AVERAGE(J694,N695)</f>
        <v>0.15350000000000003</v>
      </c>
      <c r="U694" s="31">
        <f t="shared" ref="U694" si="6668">AVERAGE(K694,O695)</f>
        <v>0.2175</v>
      </c>
      <c r="V694" s="17">
        <f>Q694*Q695/'Advanced - Home'!$S$33</f>
        <v>98.988227485037584</v>
      </c>
      <c r="W694" s="17">
        <f t="shared" ref="W694" si="6669">AVERAGE(V694:V695)</f>
        <v>98.984872641630687</v>
      </c>
      <c r="X694" s="17">
        <f t="shared" si="6428"/>
        <v>0</v>
      </c>
      <c r="Y694" s="19">
        <f>ROUND(Regression!$B$17+Regression!$B$18*Games!R694+Regression!$B$19*Games!T694+Regression!$B$20*Games!U694+Regression!$B$21*Games!S694+Regression!$B$22*Games!W694,0)</f>
        <v>106</v>
      </c>
      <c r="Z694" s="19">
        <f t="shared" ref="Z694" si="6670">Y695-Y694</f>
        <v>5</v>
      </c>
      <c r="AA694" s="19">
        <f t="shared" ref="AA694" si="6671">Y694+Y695</f>
        <v>217</v>
      </c>
      <c r="AB694" s="4">
        <f t="shared" ref="AB694" si="6672">D694-Z694</f>
        <v>-5</v>
      </c>
      <c r="AC694" s="4">
        <f t="shared" ref="AC694" si="6673">AA694-E694</f>
        <v>217</v>
      </c>
      <c r="AD694" s="4">
        <f t="shared" si="6433"/>
        <v>106</v>
      </c>
    </row>
    <row r="695" spans="1:30" x14ac:dyDescent="0.3">
      <c r="A695" t="s">
        <v>134</v>
      </c>
      <c r="B695" s="8" t="s">
        <v>70</v>
      </c>
      <c r="C695" t="str">
        <f>VLOOKUP(B695,'Team Lookup'!A:B,2,FALSE)</f>
        <v>Milwaukee Bucks</v>
      </c>
      <c r="D695" s="9">
        <f t="shared" ref="D695" si="6674">D694*-1</f>
        <v>0</v>
      </c>
      <c r="E695" s="9">
        <f t="shared" ref="E695" si="6675">E694</f>
        <v>0</v>
      </c>
      <c r="F695" t="str">
        <f>B694</f>
        <v>IND</v>
      </c>
      <c r="G695" t="str">
        <f t="shared" ref="G695" si="6676">C694</f>
        <v>Indiana Pacers</v>
      </c>
      <c r="H695" s="31">
        <f>VLOOKUP($C695,'Four Factors - Home'!$B:$O,7,FALSE)/100</f>
        <v>0.53500000000000003</v>
      </c>
      <c r="I695" s="31">
        <f>VLOOKUP($C695,'Four Factors - Home'!$B:$O,8,FALSE)</f>
        <v>0.307</v>
      </c>
      <c r="J695" s="31">
        <f>VLOOKUP($C695,'Four Factors - Home'!$B:$O,9,FALSE)/100</f>
        <v>0.14199999999999999</v>
      </c>
      <c r="K695" s="31">
        <f>VLOOKUP($C695,'Four Factors - Home'!$B:$O,10,FALSE)/100</f>
        <v>0.21600000000000003</v>
      </c>
      <c r="L695" s="31">
        <f>VLOOKUP($C695,'Four Factors - Home'!$B:$O,11,FALSE)/100</f>
        <v>0.52100000000000002</v>
      </c>
      <c r="M695" s="31">
        <f>VLOOKUP($C695,'Four Factors - Home'!$B:$O,12,FALSE)</f>
        <v>0.30299999999999999</v>
      </c>
      <c r="N695" s="31">
        <f>VLOOKUP($C695,'Four Factors - Home'!$B:$O,13,FALSE)/100</f>
        <v>0.159</v>
      </c>
      <c r="O695" s="31">
        <f>VLOOKUP($C695,'Four Factors - Home'!$B:$O,14,FALSE)/100</f>
        <v>0.23199999999999998</v>
      </c>
      <c r="P695" s="17">
        <f>VLOOKUP($C695,'Advanced - Home'!B:T,18,FALSE)</f>
        <v>98.73</v>
      </c>
      <c r="Q695" s="17">
        <f>(P695+'Advanced - Home'!$S$33)/2</f>
        <v>98.791912943871708</v>
      </c>
      <c r="R695" s="31">
        <f t="shared" ref="R695" si="6677">AVERAGE(H695,L694)</f>
        <v>0.53200000000000003</v>
      </c>
      <c r="S695" s="31">
        <f t="shared" ref="S695" si="6678">AVERAGE(I695,M694)</f>
        <v>0.29749999999999999</v>
      </c>
      <c r="T695" s="31">
        <f t="shared" ref="T695" si="6679">AVERAGE(J695,N694)</f>
        <v>0.14649999999999999</v>
      </c>
      <c r="U695" s="31">
        <f t="shared" ref="U695" si="6680">AVERAGE(K695,O694)</f>
        <v>0.23950000000000002</v>
      </c>
      <c r="V695" s="17">
        <f>Q695*Q694/'Advanced - Road'!$S$33</f>
        <v>98.981517798223791</v>
      </c>
      <c r="W695" s="17">
        <f t="shared" ref="W695" si="6681">W694</f>
        <v>98.984872641630687</v>
      </c>
      <c r="X695" s="17">
        <f t="shared" si="6428"/>
        <v>0</v>
      </c>
      <c r="Y695" s="19">
        <f>ROUND(Regression!$B$17+Regression!$B$18*Games!R695+Regression!$B$19*Games!T695+Regression!$B$20*Games!U695+Regression!$B$21*Games!S695+Regression!$B$22*Games!W695,0)</f>
        <v>111</v>
      </c>
      <c r="Z695" s="19">
        <f t="shared" ref="Z695" si="6682">-Z694</f>
        <v>-5</v>
      </c>
      <c r="AA695" s="19">
        <f t="shared" ref="AA695" si="6683">AA694</f>
        <v>217</v>
      </c>
      <c r="AB695" s="4"/>
      <c r="AC695" s="4"/>
      <c r="AD695" s="4">
        <f t="shared" si="6433"/>
        <v>111</v>
      </c>
    </row>
    <row r="696" spans="1:30" x14ac:dyDescent="0.3">
      <c r="A696" s="11" t="s">
        <v>133</v>
      </c>
      <c r="B696" s="14" t="s">
        <v>65</v>
      </c>
      <c r="C696" s="11" t="str">
        <f>VLOOKUP(B696,'Team Lookup'!A:B,2,FALSE)</f>
        <v>Indiana Pacers</v>
      </c>
      <c r="D696" s="12"/>
      <c r="E696" s="12"/>
      <c r="F696" s="13" t="str">
        <f>B697</f>
        <v>MIN</v>
      </c>
      <c r="G696" s="11" t="str">
        <f t="shared" ref="G696" si="6684">C697</f>
        <v>Minnesota Timberwolves</v>
      </c>
      <c r="H696" s="32">
        <f>VLOOKUP($C696,'Four Factors - Road'!$B:$O,7,FALSE)/100</f>
        <v>0.503</v>
      </c>
      <c r="I696" s="32">
        <f>VLOOKUP($C696,'Four Factors - Road'!$B:$O,8,FALSE)</f>
        <v>0.28899999999999998</v>
      </c>
      <c r="J696" s="32">
        <f>VLOOKUP($C696,'Four Factors - Road'!$B:$O,9,FALSE)/100</f>
        <v>0.14800000000000002</v>
      </c>
      <c r="K696" s="32">
        <f>VLOOKUP($C696,'Four Factors - Road'!$B:$O,10,FALSE)/100</f>
        <v>0.20300000000000001</v>
      </c>
      <c r="L696" s="32">
        <f>VLOOKUP($C696,'Four Factors - Road'!$B:$O,11,FALSE)/100</f>
        <v>0.52900000000000003</v>
      </c>
      <c r="M696" s="32">
        <f>VLOOKUP($C696,'Four Factors - Road'!$B:$O,12,FALSE)</f>
        <v>0.28799999999999998</v>
      </c>
      <c r="N696" s="32">
        <f>VLOOKUP($C696,'Four Factors - Road'!$B:$O,13,FALSE)/100</f>
        <v>0.151</v>
      </c>
      <c r="O696" s="32">
        <f>VLOOKUP($C696,'Four Factors - Road'!$B:$O,14,FALSE)/100</f>
        <v>0.26300000000000001</v>
      </c>
      <c r="P696" s="21">
        <f>VLOOKUP($C696,'Advanced - Road'!B:T,18,FALSE)</f>
        <v>99.24</v>
      </c>
      <c r="Q696" s="21">
        <f>(P696+'Advanced - Road'!$S$33)/2</f>
        <v>99.050263459335625</v>
      </c>
      <c r="R696" s="32">
        <f t="shared" ref="R696" si="6685">AVERAGE(H696,L697)</f>
        <v>0.51649999999999996</v>
      </c>
      <c r="S696" s="32">
        <f t="shared" ref="S696" si="6686">AVERAGE(I696,M697)</f>
        <v>0.28100000000000003</v>
      </c>
      <c r="T696" s="32">
        <f t="shared" ref="T696" si="6687">AVERAGE(J696,N697)</f>
        <v>0.15000000000000002</v>
      </c>
      <c r="U696" s="32">
        <f t="shared" ref="U696" si="6688">AVERAGE(K696,O697)</f>
        <v>0.21000000000000002</v>
      </c>
      <c r="V696" s="21">
        <f>Q696*Q697/'Advanced - Home'!$S$33</f>
        <v>97.941150911263406</v>
      </c>
      <c r="W696" s="21">
        <f t="shared" ref="W696" si="6689">AVERAGE(V696:V697)</f>
        <v>97.937831554681864</v>
      </c>
      <c r="X696" s="21">
        <f t="shared" si="6428"/>
        <v>0</v>
      </c>
      <c r="Y696" s="23">
        <f>ROUND(Regression!$B$17+Regression!$B$18*Games!R696+Regression!$B$19*Games!T696+Regression!$B$20*Games!U696+Regression!$B$21*Games!S696+Regression!$B$22*Games!W696,0)</f>
        <v>105</v>
      </c>
      <c r="Z696" s="23">
        <f t="shared" ref="Z696" si="6690">Y697-Y696</f>
        <v>5</v>
      </c>
      <c r="AA696" s="23">
        <f t="shared" ref="AA696" si="6691">Y696+Y697</f>
        <v>215</v>
      </c>
      <c r="AB696" s="22">
        <f t="shared" ref="AB696" si="6692">D696-Z696</f>
        <v>-5</v>
      </c>
      <c r="AC696" s="22">
        <f t="shared" ref="AC696" si="6693">AA696-E696</f>
        <v>215</v>
      </c>
      <c r="AD696" s="22">
        <f t="shared" si="6433"/>
        <v>105</v>
      </c>
    </row>
    <row r="697" spans="1:30" x14ac:dyDescent="0.3">
      <c r="A697" s="11" t="s">
        <v>134</v>
      </c>
      <c r="B697" s="14" t="s">
        <v>34</v>
      </c>
      <c r="C697" s="11" t="str">
        <f>VLOOKUP(B697,'Team Lookup'!A:B,2,FALSE)</f>
        <v>Minnesota Timberwolves</v>
      </c>
      <c r="D697" s="15">
        <f t="shared" ref="D697" si="6694">D696*-1</f>
        <v>0</v>
      </c>
      <c r="E697" s="15">
        <f t="shared" ref="E697" si="6695">E696</f>
        <v>0</v>
      </c>
      <c r="F697" s="11" t="str">
        <f>B696</f>
        <v>IND</v>
      </c>
      <c r="G697" s="11" t="str">
        <f t="shared" ref="G697" si="6696">C696</f>
        <v>Indiana Pacers</v>
      </c>
      <c r="H697" s="32">
        <f>VLOOKUP($C697,'Four Factors - Home'!$B:$O,7,FALSE)/100</f>
        <v>0.52400000000000002</v>
      </c>
      <c r="I697" s="32">
        <f>VLOOKUP($C697,'Four Factors - Home'!$B:$O,8,FALSE)</f>
        <v>0.29599999999999999</v>
      </c>
      <c r="J697" s="32">
        <f>VLOOKUP($C697,'Four Factors - Home'!$B:$O,9,FALSE)/100</f>
        <v>0.15</v>
      </c>
      <c r="K697" s="32">
        <f>VLOOKUP($C697,'Four Factors - Home'!$B:$O,10,FALSE)/100</f>
        <v>0.26899999999999996</v>
      </c>
      <c r="L697" s="32">
        <f>VLOOKUP($C697,'Four Factors - Home'!$B:$O,11,FALSE)/100</f>
        <v>0.53</v>
      </c>
      <c r="M697" s="32">
        <f>VLOOKUP($C697,'Four Factors - Home'!$B:$O,12,FALSE)</f>
        <v>0.27300000000000002</v>
      </c>
      <c r="N697" s="32">
        <f>VLOOKUP($C697,'Four Factors - Home'!$B:$O,13,FALSE)/100</f>
        <v>0.152</v>
      </c>
      <c r="O697" s="32">
        <f>VLOOKUP($C697,'Four Factors - Home'!$B:$O,14,FALSE)/100</f>
        <v>0.217</v>
      </c>
      <c r="P697" s="21">
        <f>VLOOKUP($C697,'Advanced - Home'!B:T,18,FALSE)</f>
        <v>96.64</v>
      </c>
      <c r="Q697" s="21">
        <f>(P697+'Advanced - Home'!$S$33)/2</f>
        <v>97.746912943871706</v>
      </c>
      <c r="R697" s="32">
        <f t="shared" ref="R697" si="6697">AVERAGE(H697,L696)</f>
        <v>0.52649999999999997</v>
      </c>
      <c r="S697" s="32">
        <f t="shared" ref="S697" si="6698">AVERAGE(I697,M696)</f>
        <v>0.29199999999999998</v>
      </c>
      <c r="T697" s="32">
        <f t="shared" ref="T697" si="6699">AVERAGE(J697,N696)</f>
        <v>0.15049999999999999</v>
      </c>
      <c r="U697" s="32">
        <f t="shared" ref="U697" si="6700">AVERAGE(K697,O696)</f>
        <v>0.26600000000000001</v>
      </c>
      <c r="V697" s="21">
        <f>Q697*Q696/'Advanced - Road'!$S$33</f>
        <v>97.934512198100322</v>
      </c>
      <c r="W697" s="21">
        <f t="shared" ref="W697" si="6701">W696</f>
        <v>97.937831554681864</v>
      </c>
      <c r="X697" s="21">
        <f t="shared" si="6428"/>
        <v>0</v>
      </c>
      <c r="Y697" s="23">
        <f>ROUND(Regression!$B$17+Regression!$B$18*Games!R697+Regression!$B$19*Games!T697+Regression!$B$20*Games!U697+Regression!$B$21*Games!S697+Regression!$B$22*Games!W697,0)</f>
        <v>110</v>
      </c>
      <c r="Z697" s="23">
        <f t="shared" ref="Z697" si="6702">-Z696</f>
        <v>-5</v>
      </c>
      <c r="AA697" s="23">
        <f t="shared" ref="AA697" si="6703">AA696</f>
        <v>215</v>
      </c>
      <c r="AB697" s="22"/>
      <c r="AC697" s="22"/>
      <c r="AD697" s="22">
        <f t="shared" si="6433"/>
        <v>110</v>
      </c>
    </row>
    <row r="698" spans="1:30" x14ac:dyDescent="0.3">
      <c r="A698" t="s">
        <v>133</v>
      </c>
      <c r="B698" s="8" t="s">
        <v>65</v>
      </c>
      <c r="C698" t="str">
        <f>VLOOKUP(B698,'Team Lookup'!A:B,2,FALSE)</f>
        <v>Indiana Pacers</v>
      </c>
      <c r="D698" s="6"/>
      <c r="E698" s="6"/>
      <c r="F698" s="7" t="str">
        <f>B699</f>
        <v>NOP</v>
      </c>
      <c r="G698" t="str">
        <f t="shared" ref="G698" si="6704">C699</f>
        <v>New Orleans Pelicans</v>
      </c>
      <c r="H698" s="31">
        <f>VLOOKUP($C698,'Four Factors - Road'!$B:$O,7,FALSE)/100</f>
        <v>0.503</v>
      </c>
      <c r="I698" s="31">
        <f>VLOOKUP($C698,'Four Factors - Road'!$B:$O,8,FALSE)</f>
        <v>0.28899999999999998</v>
      </c>
      <c r="J698" s="31">
        <f>VLOOKUP($C698,'Four Factors - Road'!$B:$O,9,FALSE)/100</f>
        <v>0.14800000000000002</v>
      </c>
      <c r="K698" s="31">
        <f>VLOOKUP($C698,'Four Factors - Road'!$B:$O,10,FALSE)/100</f>
        <v>0.20300000000000001</v>
      </c>
      <c r="L698" s="31">
        <f>VLOOKUP($C698,'Four Factors - Road'!$B:$O,11,FALSE)/100</f>
        <v>0.52900000000000003</v>
      </c>
      <c r="M698" s="31">
        <f>VLOOKUP($C698,'Four Factors - Road'!$B:$O,12,FALSE)</f>
        <v>0.28799999999999998</v>
      </c>
      <c r="N698" s="31">
        <f>VLOOKUP($C698,'Four Factors - Road'!$B:$O,13,FALSE)/100</f>
        <v>0.151</v>
      </c>
      <c r="O698" s="31">
        <f>VLOOKUP($C698,'Four Factors - Road'!$B:$O,14,FALSE)/100</f>
        <v>0.26300000000000001</v>
      </c>
      <c r="P698" s="17">
        <f>VLOOKUP($C698,'Advanced - Road'!B:T,18,FALSE)</f>
        <v>99.24</v>
      </c>
      <c r="Q698" s="17">
        <f>(P698+'Advanced - Road'!$S$33)/2</f>
        <v>99.050263459335625</v>
      </c>
      <c r="R698" s="31">
        <f t="shared" ref="R698" si="6705">AVERAGE(H698,L699)</f>
        <v>0.50600000000000001</v>
      </c>
      <c r="S698" s="31">
        <f t="shared" ref="S698" si="6706">AVERAGE(I698,M699)</f>
        <v>0.26549999999999996</v>
      </c>
      <c r="T698" s="31">
        <f t="shared" ref="T698" si="6707">AVERAGE(J698,N699)</f>
        <v>0.14100000000000001</v>
      </c>
      <c r="U698" s="31">
        <f t="shared" ref="U698" si="6708">AVERAGE(K698,O699)</f>
        <v>0.21250000000000002</v>
      </c>
      <c r="V698" s="17">
        <f>Q698*Q699/'Advanced - Home'!$S$33</f>
        <v>100.16055245280387</v>
      </c>
      <c r="W698" s="17">
        <f t="shared" ref="W698" si="6709">AVERAGE(V698:V699)</f>
        <v>100.15715787773607</v>
      </c>
      <c r="X698" s="17">
        <f t="shared" si="6428"/>
        <v>0</v>
      </c>
      <c r="Y698" s="19">
        <f>ROUND(Regression!$B$17+Regression!$B$18*Games!R698+Regression!$B$19*Games!T698+Regression!$B$20*Games!U698+Regression!$B$21*Games!S698+Regression!$B$22*Games!W698,0)</f>
        <v>107</v>
      </c>
      <c r="Z698" s="19">
        <f t="shared" ref="Z698" si="6710">Y699-Y698</f>
        <v>3</v>
      </c>
      <c r="AA698" s="19">
        <f t="shared" ref="AA698" si="6711">Y698+Y699</f>
        <v>217</v>
      </c>
      <c r="AB698" s="4">
        <f t="shared" ref="AB698" si="6712">D698-Z698</f>
        <v>-3</v>
      </c>
      <c r="AC698" s="4">
        <f t="shared" ref="AC698" si="6713">AA698-E698</f>
        <v>217</v>
      </c>
      <c r="AD698" s="4">
        <f t="shared" si="6433"/>
        <v>107</v>
      </c>
    </row>
    <row r="699" spans="1:30" x14ac:dyDescent="0.3">
      <c r="A699" t="s">
        <v>134</v>
      </c>
      <c r="B699" s="8" t="s">
        <v>71</v>
      </c>
      <c r="C699" t="str">
        <f>VLOOKUP(B699,'Team Lookup'!A:B,2,FALSE)</f>
        <v>New Orleans Pelicans</v>
      </c>
      <c r="D699" s="9">
        <f t="shared" ref="D699" si="6714">D698*-1</f>
        <v>0</v>
      </c>
      <c r="E699" s="9">
        <f t="shared" ref="E699" si="6715">E698</f>
        <v>0</v>
      </c>
      <c r="F699" t="str">
        <f>B698</f>
        <v>IND</v>
      </c>
      <c r="G699" t="str">
        <f t="shared" ref="G699" si="6716">C698</f>
        <v>Indiana Pacers</v>
      </c>
      <c r="H699" s="31">
        <f>VLOOKUP($C699,'Four Factors - Home'!$B:$O,7,FALSE)/100</f>
        <v>0.504</v>
      </c>
      <c r="I699" s="31">
        <f>VLOOKUP($C699,'Four Factors - Home'!$B:$O,8,FALSE)</f>
        <v>0.26200000000000001</v>
      </c>
      <c r="J699" s="31">
        <f>VLOOKUP($C699,'Four Factors - Home'!$B:$O,9,FALSE)/100</f>
        <v>0.121</v>
      </c>
      <c r="K699" s="31">
        <f>VLOOKUP($C699,'Four Factors - Home'!$B:$O,10,FALSE)/100</f>
        <v>0.184</v>
      </c>
      <c r="L699" s="31">
        <f>VLOOKUP($C699,'Four Factors - Home'!$B:$O,11,FALSE)/100</f>
        <v>0.50900000000000001</v>
      </c>
      <c r="M699" s="31">
        <f>VLOOKUP($C699,'Four Factors - Home'!$B:$O,12,FALSE)</f>
        <v>0.24199999999999999</v>
      </c>
      <c r="N699" s="31">
        <f>VLOOKUP($C699,'Four Factors - Home'!$B:$O,13,FALSE)/100</f>
        <v>0.13400000000000001</v>
      </c>
      <c r="O699" s="31">
        <f>VLOOKUP($C699,'Four Factors - Home'!$B:$O,14,FALSE)/100</f>
        <v>0.222</v>
      </c>
      <c r="P699" s="17">
        <f>VLOOKUP($C699,'Advanced - Home'!B:T,18,FALSE)</f>
        <v>101.07</v>
      </c>
      <c r="Q699" s="17">
        <f>(P699+'Advanced - Home'!$S$33)/2</f>
        <v>99.96191294387171</v>
      </c>
      <c r="R699" s="31">
        <f t="shared" ref="R699" si="6717">AVERAGE(H699,L698)</f>
        <v>0.51649999999999996</v>
      </c>
      <c r="S699" s="31">
        <f t="shared" ref="S699" si="6718">AVERAGE(I699,M698)</f>
        <v>0.27500000000000002</v>
      </c>
      <c r="T699" s="31">
        <f t="shared" ref="T699" si="6719">AVERAGE(J699,N698)</f>
        <v>0.13600000000000001</v>
      </c>
      <c r="U699" s="31">
        <f t="shared" ref="U699" si="6720">AVERAGE(K699,O698)</f>
        <v>0.2235</v>
      </c>
      <c r="V699" s="17">
        <f>Q699*Q698/'Advanced - Road'!$S$33</f>
        <v>100.15376330266827</v>
      </c>
      <c r="W699" s="17">
        <f t="shared" ref="W699" si="6721">W698</f>
        <v>100.15715787773607</v>
      </c>
      <c r="X699" s="17">
        <f t="shared" si="6428"/>
        <v>0</v>
      </c>
      <c r="Y699" s="19">
        <f>ROUND(Regression!$B$17+Regression!$B$18*Games!R699+Regression!$B$19*Games!T699+Regression!$B$20*Games!U699+Regression!$B$21*Games!S699+Regression!$B$22*Games!W699,0)</f>
        <v>110</v>
      </c>
      <c r="Z699" s="19">
        <f t="shared" ref="Z699" si="6722">-Z698</f>
        <v>-3</v>
      </c>
      <c r="AA699" s="19">
        <f t="shared" ref="AA699" si="6723">AA698</f>
        <v>217</v>
      </c>
      <c r="AB699" s="4"/>
      <c r="AC699" s="4"/>
      <c r="AD699" s="4">
        <f t="shared" si="6433"/>
        <v>110</v>
      </c>
    </row>
    <row r="700" spans="1:30" x14ac:dyDescent="0.3">
      <c r="A700" s="11" t="s">
        <v>133</v>
      </c>
      <c r="B700" s="14" t="s">
        <v>65</v>
      </c>
      <c r="C700" s="11" t="str">
        <f>VLOOKUP(B700,'Team Lookup'!A:B,2,FALSE)</f>
        <v>Indiana Pacers</v>
      </c>
      <c r="D700" s="12"/>
      <c r="E700" s="12"/>
      <c r="F700" s="13" t="str">
        <f>B701</f>
        <v>NYK</v>
      </c>
      <c r="G700" s="11" t="str">
        <f t="shared" ref="G700" si="6724">C701</f>
        <v>New York Knicks</v>
      </c>
      <c r="H700" s="32">
        <f>VLOOKUP($C700,'Four Factors - Road'!$B:$O,7,FALSE)/100</f>
        <v>0.503</v>
      </c>
      <c r="I700" s="32">
        <f>VLOOKUP($C700,'Four Factors - Road'!$B:$O,8,FALSE)</f>
        <v>0.28899999999999998</v>
      </c>
      <c r="J700" s="32">
        <f>VLOOKUP($C700,'Four Factors - Road'!$B:$O,9,FALSE)/100</f>
        <v>0.14800000000000002</v>
      </c>
      <c r="K700" s="32">
        <f>VLOOKUP($C700,'Four Factors - Road'!$B:$O,10,FALSE)/100</f>
        <v>0.20300000000000001</v>
      </c>
      <c r="L700" s="32">
        <f>VLOOKUP($C700,'Four Factors - Road'!$B:$O,11,FALSE)/100</f>
        <v>0.52900000000000003</v>
      </c>
      <c r="M700" s="32">
        <f>VLOOKUP($C700,'Four Factors - Road'!$B:$O,12,FALSE)</f>
        <v>0.28799999999999998</v>
      </c>
      <c r="N700" s="32">
        <f>VLOOKUP($C700,'Four Factors - Road'!$B:$O,13,FALSE)/100</f>
        <v>0.151</v>
      </c>
      <c r="O700" s="32">
        <f>VLOOKUP($C700,'Four Factors - Road'!$B:$O,14,FALSE)/100</f>
        <v>0.26300000000000001</v>
      </c>
      <c r="P700" s="21">
        <f>VLOOKUP($C700,'Advanced - Road'!B:T,18,FALSE)</f>
        <v>99.24</v>
      </c>
      <c r="Q700" s="21">
        <f>(P700+'Advanced - Road'!$S$33)/2</f>
        <v>99.050263459335625</v>
      </c>
      <c r="R700" s="32">
        <f t="shared" ref="R700" si="6725">AVERAGE(H700,L701)</f>
        <v>0.50600000000000001</v>
      </c>
      <c r="S700" s="32">
        <f t="shared" ref="S700" si="6726">AVERAGE(I700,M701)</f>
        <v>0.27549999999999997</v>
      </c>
      <c r="T700" s="32">
        <f t="shared" ref="T700" si="6727">AVERAGE(J700,N701)</f>
        <v>0.13900000000000001</v>
      </c>
      <c r="U700" s="32">
        <f t="shared" ref="U700" si="6728">AVERAGE(K700,O701)</f>
        <v>0.23650000000000002</v>
      </c>
      <c r="V700" s="21">
        <f>Q700*Q701/'Advanced - Home'!$S$33</f>
        <v>98.847949283766397</v>
      </c>
      <c r="W700" s="21">
        <f t="shared" ref="W700" si="6729">AVERAGE(V700:V701)</f>
        <v>98.844599194575352</v>
      </c>
      <c r="X700" s="21">
        <f t="shared" si="6428"/>
        <v>0</v>
      </c>
      <c r="Y700" s="23">
        <f>ROUND(Regression!$B$17+Regression!$B$18*Games!R700+Regression!$B$19*Games!T700+Regression!$B$20*Games!U700+Regression!$B$21*Games!S700+Regression!$B$22*Games!W700,0)</f>
        <v>107</v>
      </c>
      <c r="Z700" s="23">
        <f t="shared" ref="Z700" si="6730">Y701-Y700</f>
        <v>3</v>
      </c>
      <c r="AA700" s="23">
        <f t="shared" ref="AA700" si="6731">Y700+Y701</f>
        <v>217</v>
      </c>
      <c r="AB700" s="22">
        <f t="shared" ref="AB700" si="6732">D700-Z700</f>
        <v>-3</v>
      </c>
      <c r="AC700" s="22">
        <f t="shared" ref="AC700" si="6733">AA700-E700</f>
        <v>217</v>
      </c>
      <c r="AD700" s="22">
        <f t="shared" si="6433"/>
        <v>107</v>
      </c>
    </row>
    <row r="701" spans="1:30" x14ac:dyDescent="0.3">
      <c r="A701" s="11" t="s">
        <v>134</v>
      </c>
      <c r="B701" s="14" t="s">
        <v>72</v>
      </c>
      <c r="C701" s="11" t="str">
        <f>VLOOKUP(B701,'Team Lookup'!A:B,2,FALSE)</f>
        <v>New York Knicks</v>
      </c>
      <c r="D701" s="15">
        <f t="shared" ref="D701" si="6734">D700*-1</f>
        <v>0</v>
      </c>
      <c r="E701" s="15">
        <f t="shared" ref="E701" si="6735">E700</f>
        <v>0</v>
      </c>
      <c r="F701" s="11" t="str">
        <f>B700</f>
        <v>IND</v>
      </c>
      <c r="G701" s="11" t="str">
        <f t="shared" ref="G701" si="6736">C700</f>
        <v>Indiana Pacers</v>
      </c>
      <c r="H701" s="32">
        <f>VLOOKUP($C701,'Four Factors - Home'!$B:$O,7,FALSE)/100</f>
        <v>0.52</v>
      </c>
      <c r="I701" s="32">
        <f>VLOOKUP($C701,'Four Factors - Home'!$B:$O,8,FALSE)</f>
        <v>0.22700000000000001</v>
      </c>
      <c r="J701" s="32">
        <f>VLOOKUP($C701,'Four Factors - Home'!$B:$O,9,FALSE)/100</f>
        <v>0.14300000000000002</v>
      </c>
      <c r="K701" s="32">
        <f>VLOOKUP($C701,'Four Factors - Home'!$B:$O,10,FALSE)/100</f>
        <v>0.27399999999999997</v>
      </c>
      <c r="L701" s="32">
        <f>VLOOKUP($C701,'Four Factors - Home'!$B:$O,11,FALSE)/100</f>
        <v>0.50900000000000001</v>
      </c>
      <c r="M701" s="32">
        <f>VLOOKUP($C701,'Four Factors - Home'!$B:$O,12,FALSE)</f>
        <v>0.26200000000000001</v>
      </c>
      <c r="N701" s="32">
        <f>VLOOKUP($C701,'Four Factors - Home'!$B:$O,13,FALSE)/100</f>
        <v>0.13</v>
      </c>
      <c r="O701" s="32">
        <f>VLOOKUP($C701,'Four Factors - Home'!$B:$O,14,FALSE)/100</f>
        <v>0.27</v>
      </c>
      <c r="P701" s="21">
        <f>VLOOKUP($C701,'Advanced - Home'!B:T,18,FALSE)</f>
        <v>98.45</v>
      </c>
      <c r="Q701" s="21">
        <f>(P701+'Advanced - Home'!$S$33)/2</f>
        <v>98.651912943871707</v>
      </c>
      <c r="R701" s="32">
        <f t="shared" ref="R701" si="6737">AVERAGE(H701,L700)</f>
        <v>0.52449999999999997</v>
      </c>
      <c r="S701" s="32">
        <f t="shared" ref="S701" si="6738">AVERAGE(I701,M700)</f>
        <v>0.25750000000000001</v>
      </c>
      <c r="T701" s="32">
        <f t="shared" ref="T701" si="6739">AVERAGE(J701,N700)</f>
        <v>0.14700000000000002</v>
      </c>
      <c r="U701" s="32">
        <f t="shared" ref="U701" si="6740">AVERAGE(K701,O700)</f>
        <v>0.26849999999999996</v>
      </c>
      <c r="V701" s="21">
        <f>Q701*Q700/'Advanced - Road'!$S$33</f>
        <v>98.841249105384293</v>
      </c>
      <c r="W701" s="21">
        <f t="shared" ref="W701" si="6741">W700</f>
        <v>98.844599194575352</v>
      </c>
      <c r="X701" s="21">
        <f t="shared" si="6428"/>
        <v>0</v>
      </c>
      <c r="Y701" s="23">
        <f>ROUND(Regression!$B$17+Regression!$B$18*Games!R701+Regression!$B$19*Games!T701+Regression!$B$20*Games!U701+Regression!$B$21*Games!S701+Regression!$B$22*Games!W701,0)</f>
        <v>110</v>
      </c>
      <c r="Z701" s="23">
        <f t="shared" ref="Z701" si="6742">-Z700</f>
        <v>-3</v>
      </c>
      <c r="AA701" s="23">
        <f t="shared" ref="AA701" si="6743">AA700</f>
        <v>217</v>
      </c>
      <c r="AB701" s="22"/>
      <c r="AC701" s="22"/>
      <c r="AD701" s="22">
        <f t="shared" si="6433"/>
        <v>110</v>
      </c>
    </row>
    <row r="702" spans="1:30" x14ac:dyDescent="0.3">
      <c r="A702" t="s">
        <v>133</v>
      </c>
      <c r="B702" s="5" t="s">
        <v>65</v>
      </c>
      <c r="C702" t="str">
        <f>VLOOKUP(B702,'Team Lookup'!A:B,2,FALSE)</f>
        <v>Indiana Pacers</v>
      </c>
      <c r="D702" s="6"/>
      <c r="E702" s="6"/>
      <c r="F702" s="7" t="str">
        <f>B703</f>
        <v>OKC</v>
      </c>
      <c r="G702" t="str">
        <f t="shared" ref="G702" si="6744">C703</f>
        <v>Oklahoma City Thunder</v>
      </c>
      <c r="H702" s="31">
        <f>VLOOKUP($C702,'Four Factors - Road'!$B:$O,7,FALSE)/100</f>
        <v>0.503</v>
      </c>
      <c r="I702" s="31">
        <f>VLOOKUP($C702,'Four Factors - Road'!$B:$O,8,FALSE)</f>
        <v>0.28899999999999998</v>
      </c>
      <c r="J702" s="31">
        <f>VLOOKUP($C702,'Four Factors - Road'!$B:$O,9,FALSE)/100</f>
        <v>0.14800000000000002</v>
      </c>
      <c r="K702" s="31">
        <f>VLOOKUP($C702,'Four Factors - Road'!$B:$O,10,FALSE)/100</f>
        <v>0.20300000000000001</v>
      </c>
      <c r="L702" s="31">
        <f>VLOOKUP($C702,'Four Factors - Road'!$B:$O,11,FALSE)/100</f>
        <v>0.52900000000000003</v>
      </c>
      <c r="M702" s="31">
        <f>VLOOKUP($C702,'Four Factors - Road'!$B:$O,12,FALSE)</f>
        <v>0.28799999999999998</v>
      </c>
      <c r="N702" s="31">
        <f>VLOOKUP($C702,'Four Factors - Road'!$B:$O,13,FALSE)/100</f>
        <v>0.151</v>
      </c>
      <c r="O702" s="31">
        <f>VLOOKUP($C702,'Four Factors - Road'!$B:$O,14,FALSE)/100</f>
        <v>0.26300000000000001</v>
      </c>
      <c r="P702" s="17">
        <f>VLOOKUP($C702,'Advanced - Road'!B:T,18,FALSE)</f>
        <v>99.24</v>
      </c>
      <c r="Q702" s="17">
        <f>(P702+'Advanced - Road'!$S$33)/2</f>
        <v>99.050263459335625</v>
      </c>
      <c r="R702" s="31">
        <f t="shared" ref="R702" si="6745">AVERAGE(H702,L703)</f>
        <v>0.4995</v>
      </c>
      <c r="S702" s="31">
        <f t="shared" ref="S702" si="6746">AVERAGE(I702,M703)</f>
        <v>0.27700000000000002</v>
      </c>
      <c r="T702" s="31">
        <f t="shared" ref="T702" si="6747">AVERAGE(J702,N703)</f>
        <v>0.14250000000000002</v>
      </c>
      <c r="U702" s="31">
        <f t="shared" ref="U702" si="6748">AVERAGE(K702,O703)</f>
        <v>0.2135</v>
      </c>
      <c r="V702" s="17">
        <f>Q702*Q703/'Advanced - Home'!$S$33</f>
        <v>100.12548290248608</v>
      </c>
      <c r="W702" s="17">
        <f t="shared" ref="W702" si="6749">AVERAGE(V702:V703)</f>
        <v>100.12208951597223</v>
      </c>
      <c r="X702" s="17">
        <f t="shared" si="6428"/>
        <v>0</v>
      </c>
      <c r="Y702" s="19">
        <f>ROUND(Regression!$B$17+Regression!$B$18*Games!R702+Regression!$B$19*Games!T702+Regression!$B$20*Games!U702+Regression!$B$21*Games!S702+Regression!$B$22*Games!W702,0)</f>
        <v>106</v>
      </c>
      <c r="Z702" s="19">
        <f t="shared" ref="Z702" si="6750">Y703-Y702</f>
        <v>5</v>
      </c>
      <c r="AA702" s="19">
        <f t="shared" ref="AA702" si="6751">Y702+Y703</f>
        <v>217</v>
      </c>
      <c r="AB702" s="4">
        <f t="shared" ref="AB702" si="6752">D702-Z702</f>
        <v>-5</v>
      </c>
      <c r="AC702" s="4">
        <f t="shared" ref="AC702" si="6753">AA702-E702</f>
        <v>217</v>
      </c>
      <c r="AD702" s="4">
        <f t="shared" si="6433"/>
        <v>106</v>
      </c>
    </row>
    <row r="703" spans="1:30" x14ac:dyDescent="0.3">
      <c r="A703" t="s">
        <v>134</v>
      </c>
      <c r="B703" s="8" t="s">
        <v>73</v>
      </c>
      <c r="C703" t="str">
        <f>VLOOKUP(B703,'Team Lookup'!A:B,2,FALSE)</f>
        <v>Oklahoma City Thunder</v>
      </c>
      <c r="D703" s="9">
        <f t="shared" ref="D703" si="6754">D702*-1</f>
        <v>0</v>
      </c>
      <c r="E703" s="9">
        <f t="shared" ref="E703" si="6755">E702</f>
        <v>0</v>
      </c>
      <c r="F703" t="str">
        <f>B702</f>
        <v>IND</v>
      </c>
      <c r="G703" t="str">
        <f t="shared" ref="G703" si="6756">C702</f>
        <v>Indiana Pacers</v>
      </c>
      <c r="H703" s="31">
        <f>VLOOKUP($C703,'Four Factors - Home'!$B:$O,7,FALSE)/100</f>
        <v>0.51700000000000002</v>
      </c>
      <c r="I703" s="31">
        <f>VLOOKUP($C703,'Four Factors - Home'!$B:$O,8,FALSE)</f>
        <v>0.29799999999999999</v>
      </c>
      <c r="J703" s="31">
        <f>VLOOKUP($C703,'Four Factors - Home'!$B:$O,9,FALSE)/100</f>
        <v>0.14800000000000002</v>
      </c>
      <c r="K703" s="31">
        <f>VLOOKUP($C703,'Four Factors - Home'!$B:$O,10,FALSE)/100</f>
        <v>0.26600000000000001</v>
      </c>
      <c r="L703" s="31">
        <f>VLOOKUP($C703,'Four Factors - Home'!$B:$O,11,FALSE)/100</f>
        <v>0.496</v>
      </c>
      <c r="M703" s="31">
        <f>VLOOKUP($C703,'Four Factors - Home'!$B:$O,12,FALSE)</f>
        <v>0.26500000000000001</v>
      </c>
      <c r="N703" s="31">
        <f>VLOOKUP($C703,'Four Factors - Home'!$B:$O,13,FALSE)/100</f>
        <v>0.13699999999999998</v>
      </c>
      <c r="O703" s="31">
        <f>VLOOKUP($C703,'Four Factors - Home'!$B:$O,14,FALSE)/100</f>
        <v>0.22399999999999998</v>
      </c>
      <c r="P703" s="17">
        <f>VLOOKUP($C703,'Advanced - Home'!B:T,18,FALSE)</f>
        <v>101</v>
      </c>
      <c r="Q703" s="17">
        <f>(P703+'Advanced - Home'!$S$33)/2</f>
        <v>99.926912943871713</v>
      </c>
      <c r="R703" s="31">
        <f t="shared" ref="R703" si="6757">AVERAGE(H703,L702)</f>
        <v>0.52300000000000002</v>
      </c>
      <c r="S703" s="31">
        <f t="shared" ref="S703" si="6758">AVERAGE(I703,M702)</f>
        <v>0.29299999999999998</v>
      </c>
      <c r="T703" s="31">
        <f t="shared" ref="T703" si="6759">AVERAGE(J703,N702)</f>
        <v>0.14950000000000002</v>
      </c>
      <c r="U703" s="31">
        <f t="shared" ref="U703" si="6760">AVERAGE(K703,O702)</f>
        <v>0.26450000000000001</v>
      </c>
      <c r="V703" s="17">
        <f>Q703*Q702/'Advanced - Road'!$S$33</f>
        <v>100.11869612945839</v>
      </c>
      <c r="W703" s="17">
        <f t="shared" ref="W703" si="6761">W702</f>
        <v>100.12208951597223</v>
      </c>
      <c r="X703" s="17">
        <f t="shared" si="6428"/>
        <v>0</v>
      </c>
      <c r="Y703" s="19">
        <f>ROUND(Regression!$B$17+Regression!$B$18*Games!R703+Regression!$B$19*Games!T703+Regression!$B$20*Games!U703+Regression!$B$21*Games!S703+Regression!$B$22*Games!W703,0)</f>
        <v>111</v>
      </c>
      <c r="Z703" s="19">
        <f t="shared" ref="Z703" si="6762">-Z702</f>
        <v>-5</v>
      </c>
      <c r="AA703" s="19">
        <f t="shared" ref="AA703" si="6763">AA702</f>
        <v>217</v>
      </c>
      <c r="AB703" s="4"/>
      <c r="AC703" s="4"/>
      <c r="AD703" s="4">
        <f t="shared" si="6433"/>
        <v>111</v>
      </c>
    </row>
    <row r="704" spans="1:30" x14ac:dyDescent="0.3">
      <c r="A704" s="11" t="s">
        <v>133</v>
      </c>
      <c r="B704" s="10" t="s">
        <v>65</v>
      </c>
      <c r="C704" s="11" t="str">
        <f>VLOOKUP(B704,'Team Lookup'!A:B,2,FALSE)</f>
        <v>Indiana Pacers</v>
      </c>
      <c r="D704" s="12"/>
      <c r="E704" s="12"/>
      <c r="F704" s="13" t="str">
        <f>B705</f>
        <v>ORL</v>
      </c>
      <c r="G704" s="11" t="str">
        <f t="shared" ref="G704" si="6764">C705</f>
        <v>Orlando Magic</v>
      </c>
      <c r="H704" s="32">
        <f>VLOOKUP($C704,'Four Factors - Road'!$B:$O,7,FALSE)/100</f>
        <v>0.503</v>
      </c>
      <c r="I704" s="32">
        <f>VLOOKUP($C704,'Four Factors - Road'!$B:$O,8,FALSE)</f>
        <v>0.28899999999999998</v>
      </c>
      <c r="J704" s="32">
        <f>VLOOKUP($C704,'Four Factors - Road'!$B:$O,9,FALSE)/100</f>
        <v>0.14800000000000002</v>
      </c>
      <c r="K704" s="32">
        <f>VLOOKUP($C704,'Four Factors - Road'!$B:$O,10,FALSE)/100</f>
        <v>0.20300000000000001</v>
      </c>
      <c r="L704" s="32">
        <f>VLOOKUP($C704,'Four Factors - Road'!$B:$O,11,FALSE)/100</f>
        <v>0.52900000000000003</v>
      </c>
      <c r="M704" s="32">
        <f>VLOOKUP($C704,'Four Factors - Road'!$B:$O,12,FALSE)</f>
        <v>0.28799999999999998</v>
      </c>
      <c r="N704" s="32">
        <f>VLOOKUP($C704,'Four Factors - Road'!$B:$O,13,FALSE)/100</f>
        <v>0.151</v>
      </c>
      <c r="O704" s="32">
        <f>VLOOKUP($C704,'Four Factors - Road'!$B:$O,14,FALSE)/100</f>
        <v>0.26300000000000001</v>
      </c>
      <c r="P704" s="21">
        <f>VLOOKUP($C704,'Advanced - Road'!B:T,18,FALSE)</f>
        <v>99.24</v>
      </c>
      <c r="Q704" s="21">
        <f>(P704+'Advanced - Road'!$S$33)/2</f>
        <v>99.050263459335625</v>
      </c>
      <c r="R704" s="32">
        <f t="shared" ref="R704" si="6765">AVERAGE(H704,L705)</f>
        <v>0.50800000000000001</v>
      </c>
      <c r="S704" s="32">
        <f t="shared" ref="S704" si="6766">AVERAGE(I704,M705)</f>
        <v>0.27900000000000003</v>
      </c>
      <c r="T704" s="32">
        <f t="shared" ref="T704" si="6767">AVERAGE(J704,N705)</f>
        <v>0.14500000000000002</v>
      </c>
      <c r="U704" s="32">
        <f t="shared" ref="U704" si="6768">AVERAGE(K704,O705)</f>
        <v>0.21400000000000002</v>
      </c>
      <c r="V704" s="21">
        <f>Q704*Q705/'Advanced - Home'!$S$33</f>
        <v>98.397055065394738</v>
      </c>
      <c r="W704" s="21">
        <f t="shared" ref="W704" si="6769">AVERAGE(V704:V705)</f>
        <v>98.393720257611733</v>
      </c>
      <c r="X704" s="21">
        <f t="shared" si="6428"/>
        <v>0</v>
      </c>
      <c r="Y704" s="23">
        <f>ROUND(Regression!$B$17+Regression!$B$18*Games!R704+Regression!$B$19*Games!T704+Regression!$B$20*Games!U704+Regression!$B$21*Games!S704+Regression!$B$22*Games!W704,0)</f>
        <v>105</v>
      </c>
      <c r="Z704" s="23">
        <f t="shared" ref="Z704" si="6770">Y705-Y704</f>
        <v>1</v>
      </c>
      <c r="AA704" s="23">
        <f t="shared" ref="AA704" si="6771">Y704+Y705</f>
        <v>211</v>
      </c>
      <c r="AB704" s="22">
        <f t="shared" ref="AB704" si="6772">D704-Z704</f>
        <v>-1</v>
      </c>
      <c r="AC704" s="22">
        <f t="shared" ref="AC704" si="6773">AA704-E704</f>
        <v>211</v>
      </c>
      <c r="AD704" s="22">
        <f t="shared" si="6433"/>
        <v>105</v>
      </c>
    </row>
    <row r="705" spans="1:30" x14ac:dyDescent="0.3">
      <c r="A705" s="11" t="s">
        <v>134</v>
      </c>
      <c r="B705" s="14" t="s">
        <v>74</v>
      </c>
      <c r="C705" s="11" t="str">
        <f>VLOOKUP(B705,'Team Lookup'!A:B,2,FALSE)</f>
        <v>Orlando Magic</v>
      </c>
      <c r="D705" s="15">
        <f t="shared" ref="D705" si="6774">D704*-1</f>
        <v>0</v>
      </c>
      <c r="E705" s="15">
        <f t="shared" ref="E705" si="6775">E704</f>
        <v>0</v>
      </c>
      <c r="F705" s="11" t="str">
        <f>B704</f>
        <v>IND</v>
      </c>
      <c r="G705" s="11" t="str">
        <f t="shared" ref="G705" si="6776">C704</f>
        <v>Indiana Pacers</v>
      </c>
      <c r="H705" s="32">
        <f>VLOOKUP($C705,'Four Factors - Home'!$B:$O,7,FALSE)/100</f>
        <v>0.47799999999999998</v>
      </c>
      <c r="I705" s="32">
        <f>VLOOKUP($C705,'Four Factors - Home'!$B:$O,8,FALSE)</f>
        <v>0.26</v>
      </c>
      <c r="J705" s="32">
        <f>VLOOKUP($C705,'Four Factors - Home'!$B:$O,9,FALSE)/100</f>
        <v>0.13500000000000001</v>
      </c>
      <c r="K705" s="32">
        <f>VLOOKUP($C705,'Four Factors - Home'!$B:$O,10,FALSE)/100</f>
        <v>0.23</v>
      </c>
      <c r="L705" s="32">
        <f>VLOOKUP($C705,'Four Factors - Home'!$B:$O,11,FALSE)/100</f>
        <v>0.51300000000000001</v>
      </c>
      <c r="M705" s="32">
        <f>VLOOKUP($C705,'Four Factors - Home'!$B:$O,12,FALSE)</f>
        <v>0.26900000000000002</v>
      </c>
      <c r="N705" s="32">
        <f>VLOOKUP($C705,'Four Factors - Home'!$B:$O,13,FALSE)/100</f>
        <v>0.14199999999999999</v>
      </c>
      <c r="O705" s="32">
        <f>VLOOKUP($C705,'Four Factors - Home'!$B:$O,14,FALSE)/100</f>
        <v>0.22500000000000001</v>
      </c>
      <c r="P705" s="21">
        <f>VLOOKUP($C705,'Advanced - Home'!B:T,18,FALSE)</f>
        <v>97.55</v>
      </c>
      <c r="Q705" s="21">
        <f>(P705+'Advanced - Home'!$S$33)/2</f>
        <v>98.201912943871704</v>
      </c>
      <c r="R705" s="32">
        <f t="shared" ref="R705" si="6777">AVERAGE(H705,L704)</f>
        <v>0.50350000000000006</v>
      </c>
      <c r="S705" s="32">
        <f t="shared" ref="S705" si="6778">AVERAGE(I705,M704)</f>
        <v>0.27400000000000002</v>
      </c>
      <c r="T705" s="32">
        <f t="shared" ref="T705" si="6779">AVERAGE(J705,N704)</f>
        <v>0.14300000000000002</v>
      </c>
      <c r="U705" s="32">
        <f t="shared" ref="U705" si="6780">AVERAGE(K705,O704)</f>
        <v>0.2465</v>
      </c>
      <c r="V705" s="21">
        <f>Q705*Q704/'Advanced - Road'!$S$33</f>
        <v>98.390385449828727</v>
      </c>
      <c r="W705" s="21">
        <f t="shared" ref="W705" si="6781">W704</f>
        <v>98.393720257611733</v>
      </c>
      <c r="X705" s="21">
        <f t="shared" si="6428"/>
        <v>0</v>
      </c>
      <c r="Y705" s="23">
        <f>ROUND(Regression!$B$17+Regression!$B$18*Games!R705+Regression!$B$19*Games!T705+Regression!$B$20*Games!U705+Regression!$B$21*Games!S705+Regression!$B$22*Games!W705,0)</f>
        <v>106</v>
      </c>
      <c r="Z705" s="23">
        <f t="shared" ref="Z705" si="6782">-Z704</f>
        <v>-1</v>
      </c>
      <c r="AA705" s="23">
        <f t="shared" ref="AA705" si="6783">AA704</f>
        <v>211</v>
      </c>
      <c r="AB705" s="22"/>
      <c r="AC705" s="22"/>
      <c r="AD705" s="22">
        <f t="shared" si="6433"/>
        <v>106</v>
      </c>
    </row>
    <row r="706" spans="1:30" x14ac:dyDescent="0.3">
      <c r="A706" t="s">
        <v>133</v>
      </c>
      <c r="B706" s="5" t="s">
        <v>65</v>
      </c>
      <c r="C706" t="str">
        <f>VLOOKUP(B706,'Team Lookup'!A:B,2,FALSE)</f>
        <v>Indiana Pacers</v>
      </c>
      <c r="D706" s="6"/>
      <c r="E706" s="6"/>
      <c r="F706" s="7" t="str">
        <f>B707</f>
        <v>PHI</v>
      </c>
      <c r="G706" t="str">
        <f t="shared" ref="G706" si="6784">C707</f>
        <v>Philadelphia 76ers</v>
      </c>
      <c r="H706" s="31">
        <f>VLOOKUP($C706,'Four Factors - Road'!$B:$O,7,FALSE)/100</f>
        <v>0.503</v>
      </c>
      <c r="I706" s="31">
        <f>VLOOKUP($C706,'Four Factors - Road'!$B:$O,8,FALSE)</f>
        <v>0.28899999999999998</v>
      </c>
      <c r="J706" s="31">
        <f>VLOOKUP($C706,'Four Factors - Road'!$B:$O,9,FALSE)/100</f>
        <v>0.14800000000000002</v>
      </c>
      <c r="K706" s="31">
        <f>VLOOKUP($C706,'Four Factors - Road'!$B:$O,10,FALSE)/100</f>
        <v>0.20300000000000001</v>
      </c>
      <c r="L706" s="31">
        <f>VLOOKUP($C706,'Four Factors - Road'!$B:$O,11,FALSE)/100</f>
        <v>0.52900000000000003</v>
      </c>
      <c r="M706" s="31">
        <f>VLOOKUP($C706,'Four Factors - Road'!$B:$O,12,FALSE)</f>
        <v>0.28799999999999998</v>
      </c>
      <c r="N706" s="31">
        <f>VLOOKUP($C706,'Four Factors - Road'!$B:$O,13,FALSE)/100</f>
        <v>0.151</v>
      </c>
      <c r="O706" s="31">
        <f>VLOOKUP($C706,'Four Factors - Road'!$B:$O,14,FALSE)/100</f>
        <v>0.26300000000000001</v>
      </c>
      <c r="P706" s="17">
        <f>VLOOKUP($C706,'Advanced - Road'!B:T,18,FALSE)</f>
        <v>99.24</v>
      </c>
      <c r="Q706" s="17">
        <f>(P706+'Advanced - Road'!$S$33)/2</f>
        <v>99.050263459335625</v>
      </c>
      <c r="R706" s="31">
        <f t="shared" ref="R706" si="6785">AVERAGE(H706,L707)</f>
        <v>0.4985</v>
      </c>
      <c r="S706" s="31">
        <f t="shared" ref="S706" si="6786">AVERAGE(I706,M707)</f>
        <v>0.30049999999999999</v>
      </c>
      <c r="T706" s="31">
        <f t="shared" ref="T706" si="6787">AVERAGE(J706,N707)</f>
        <v>0.14700000000000002</v>
      </c>
      <c r="U706" s="31">
        <f t="shared" ref="U706" si="6788">AVERAGE(K706,O707)</f>
        <v>0.219</v>
      </c>
      <c r="V706" s="17">
        <f>Q706*Q707/'Advanced - Home'!$S$33</f>
        <v>99.839916564184023</v>
      </c>
      <c r="W706" s="17">
        <f t="shared" ref="W706" si="6789">AVERAGE(V706:V707)</f>
        <v>99.836532855895285</v>
      </c>
      <c r="X706" s="17">
        <f t="shared" si="6428"/>
        <v>0</v>
      </c>
      <c r="Y706" s="19">
        <f>ROUND(Regression!$B$17+Regression!$B$18*Games!R706+Regression!$B$19*Games!T706+Regression!$B$20*Games!U706+Regression!$B$21*Games!S706+Regression!$B$22*Games!W706,0)</f>
        <v>106</v>
      </c>
      <c r="Z706" s="19">
        <f t="shared" ref="Z706" si="6790">Y707-Y706</f>
        <v>1</v>
      </c>
      <c r="AA706" s="19">
        <f t="shared" ref="AA706" si="6791">Y706+Y707</f>
        <v>213</v>
      </c>
      <c r="AB706" s="4">
        <f t="shared" ref="AB706" si="6792">D706-Z706</f>
        <v>-1</v>
      </c>
      <c r="AC706" s="4">
        <f t="shared" ref="AC706" si="6793">AA706-E706</f>
        <v>213</v>
      </c>
      <c r="AD706" s="4">
        <f t="shared" si="6433"/>
        <v>106</v>
      </c>
    </row>
    <row r="707" spans="1:30" x14ac:dyDescent="0.3">
      <c r="A707" t="s">
        <v>134</v>
      </c>
      <c r="B707" s="8" t="s">
        <v>75</v>
      </c>
      <c r="C707" t="str">
        <f>VLOOKUP(B707,'Team Lookup'!A:B,2,FALSE)</f>
        <v>Philadelphia 76ers</v>
      </c>
      <c r="D707" s="9">
        <f t="shared" ref="D707" si="6794">D706*-1</f>
        <v>0</v>
      </c>
      <c r="E707" s="9">
        <f t="shared" ref="E707" si="6795">E706</f>
        <v>0</v>
      </c>
      <c r="F707" t="str">
        <f>B706</f>
        <v>IND</v>
      </c>
      <c r="G707" t="str">
        <f t="shared" ref="G707" si="6796">C706</f>
        <v>Indiana Pacers</v>
      </c>
      <c r="H707" s="31">
        <f>VLOOKUP($C707,'Four Factors - Home'!$B:$O,7,FALSE)/100</f>
        <v>0.504</v>
      </c>
      <c r="I707" s="31">
        <f>VLOOKUP($C707,'Four Factors - Home'!$B:$O,8,FALSE)</f>
        <v>0.27</v>
      </c>
      <c r="J707" s="31">
        <f>VLOOKUP($C707,'Four Factors - Home'!$B:$O,9,FALSE)/100</f>
        <v>0.16300000000000001</v>
      </c>
      <c r="K707" s="31">
        <f>VLOOKUP($C707,'Four Factors - Home'!$B:$O,10,FALSE)/100</f>
        <v>0.21199999999999999</v>
      </c>
      <c r="L707" s="31">
        <f>VLOOKUP($C707,'Four Factors - Home'!$B:$O,11,FALSE)/100</f>
        <v>0.49399999999999999</v>
      </c>
      <c r="M707" s="31">
        <f>VLOOKUP($C707,'Four Factors - Home'!$B:$O,12,FALSE)</f>
        <v>0.312</v>
      </c>
      <c r="N707" s="31">
        <f>VLOOKUP($C707,'Four Factors - Home'!$B:$O,13,FALSE)/100</f>
        <v>0.14599999999999999</v>
      </c>
      <c r="O707" s="31">
        <f>VLOOKUP($C707,'Four Factors - Home'!$B:$O,14,FALSE)/100</f>
        <v>0.23499999999999999</v>
      </c>
      <c r="P707" s="17">
        <f>VLOOKUP($C707,'Advanced - Home'!B:T,18,FALSE)</f>
        <v>100.43</v>
      </c>
      <c r="Q707" s="17">
        <f>(P707+'Advanced - Home'!$S$33)/2</f>
        <v>99.641912943871716</v>
      </c>
      <c r="R707" s="31">
        <f t="shared" ref="R707" si="6797">AVERAGE(H707,L706)</f>
        <v>0.51649999999999996</v>
      </c>
      <c r="S707" s="31">
        <f t="shared" ref="S707" si="6798">AVERAGE(I707,M706)</f>
        <v>0.27900000000000003</v>
      </c>
      <c r="T707" s="31">
        <f t="shared" ref="T707" si="6799">AVERAGE(J707,N706)</f>
        <v>0.157</v>
      </c>
      <c r="U707" s="31">
        <f t="shared" ref="U707" si="6800">AVERAGE(K707,O706)</f>
        <v>0.23749999999999999</v>
      </c>
      <c r="V707" s="17">
        <f>Q707*Q706/'Advanced - Road'!$S$33</f>
        <v>99.833149147606534</v>
      </c>
      <c r="W707" s="17">
        <f t="shared" ref="W707" si="6801">W706</f>
        <v>99.836532855895285</v>
      </c>
      <c r="X707" s="17">
        <f t="shared" si="6428"/>
        <v>0</v>
      </c>
      <c r="Y707" s="19">
        <f>ROUND(Regression!$B$17+Regression!$B$18*Games!R707+Regression!$B$19*Games!T707+Regression!$B$20*Games!U707+Regression!$B$21*Games!S707+Regression!$B$22*Games!W707,0)</f>
        <v>107</v>
      </c>
      <c r="Z707" s="19">
        <f t="shared" ref="Z707" si="6802">-Z706</f>
        <v>-1</v>
      </c>
      <c r="AA707" s="19">
        <f t="shared" ref="AA707" si="6803">AA706</f>
        <v>213</v>
      </c>
      <c r="AB707" s="4"/>
      <c r="AC707" s="4"/>
      <c r="AD707" s="4">
        <f t="shared" si="6433"/>
        <v>107</v>
      </c>
    </row>
    <row r="708" spans="1:30" x14ac:dyDescent="0.3">
      <c r="A708" s="11" t="s">
        <v>133</v>
      </c>
      <c r="B708" s="10" t="s">
        <v>65</v>
      </c>
      <c r="C708" s="11" t="str">
        <f>VLOOKUP(B708,'Team Lookup'!A:B,2,FALSE)</f>
        <v>Indiana Pacers</v>
      </c>
      <c r="D708" s="12"/>
      <c r="E708" s="12"/>
      <c r="F708" s="13" t="str">
        <f>B709</f>
        <v>PHO</v>
      </c>
      <c r="G708" s="11" t="str">
        <f t="shared" ref="G708" si="6804">C709</f>
        <v>Phoenix Suns</v>
      </c>
      <c r="H708" s="32">
        <f>VLOOKUP($C708,'Four Factors - Road'!$B:$O,7,FALSE)/100</f>
        <v>0.503</v>
      </c>
      <c r="I708" s="32">
        <f>VLOOKUP($C708,'Four Factors - Road'!$B:$O,8,FALSE)</f>
        <v>0.28899999999999998</v>
      </c>
      <c r="J708" s="32">
        <f>VLOOKUP($C708,'Four Factors - Road'!$B:$O,9,FALSE)/100</f>
        <v>0.14800000000000002</v>
      </c>
      <c r="K708" s="32">
        <f>VLOOKUP($C708,'Four Factors - Road'!$B:$O,10,FALSE)/100</f>
        <v>0.20300000000000001</v>
      </c>
      <c r="L708" s="32">
        <f>VLOOKUP($C708,'Four Factors - Road'!$B:$O,11,FALSE)/100</f>
        <v>0.52900000000000003</v>
      </c>
      <c r="M708" s="32">
        <f>VLOOKUP($C708,'Four Factors - Road'!$B:$O,12,FALSE)</f>
        <v>0.28799999999999998</v>
      </c>
      <c r="N708" s="32">
        <f>VLOOKUP($C708,'Four Factors - Road'!$B:$O,13,FALSE)/100</f>
        <v>0.151</v>
      </c>
      <c r="O708" s="32">
        <f>VLOOKUP($C708,'Four Factors - Road'!$B:$O,14,FALSE)/100</f>
        <v>0.26300000000000001</v>
      </c>
      <c r="P708" s="21">
        <f>VLOOKUP($C708,'Advanced - Road'!B:T,18,FALSE)</f>
        <v>99.24</v>
      </c>
      <c r="Q708" s="21">
        <f>(P708+'Advanced - Road'!$S$33)/2</f>
        <v>99.050263459335625</v>
      </c>
      <c r="R708" s="32">
        <f t="shared" ref="R708" si="6805">AVERAGE(H708,L709)</f>
        <v>0.51150000000000007</v>
      </c>
      <c r="S708" s="32">
        <f t="shared" ref="S708" si="6806">AVERAGE(I708,M709)</f>
        <v>0.309</v>
      </c>
      <c r="T708" s="32">
        <f t="shared" ref="T708" si="6807">AVERAGE(J708,N709)</f>
        <v>0.14700000000000002</v>
      </c>
      <c r="U708" s="32">
        <f t="shared" ref="U708" si="6808">AVERAGE(K708,O709)</f>
        <v>0.21250000000000002</v>
      </c>
      <c r="V708" s="21">
        <f>Q708*Q709/'Advanced - Home'!$S$33</f>
        <v>100.38599956198968</v>
      </c>
      <c r="W708" s="21">
        <f t="shared" ref="W708" si="6809">AVERAGE(V708:V709)</f>
        <v>100.38259734621785</v>
      </c>
      <c r="X708" s="21">
        <f t="shared" si="6428"/>
        <v>0</v>
      </c>
      <c r="Y708" s="23">
        <f>ROUND(Regression!$B$17+Regression!$B$18*Games!R708+Regression!$B$19*Games!T708+Regression!$B$20*Games!U708+Regression!$B$21*Games!S708+Regression!$B$22*Games!W708,0)</f>
        <v>108</v>
      </c>
      <c r="Z708" s="23">
        <f t="shared" ref="Z708" si="6810">Y709-Y708</f>
        <v>2</v>
      </c>
      <c r="AA708" s="23">
        <f t="shared" ref="AA708" si="6811">Y708+Y709</f>
        <v>218</v>
      </c>
      <c r="AB708" s="22">
        <f t="shared" ref="AB708" si="6812">D708-Z708</f>
        <v>-2</v>
      </c>
      <c r="AC708" s="22">
        <f t="shared" ref="AC708" si="6813">AA708-E708</f>
        <v>218</v>
      </c>
      <c r="AD708" s="22">
        <f t="shared" si="6433"/>
        <v>108</v>
      </c>
    </row>
    <row r="709" spans="1:30" x14ac:dyDescent="0.3">
      <c r="A709" s="11" t="s">
        <v>134</v>
      </c>
      <c r="B709" s="14" t="s">
        <v>76</v>
      </c>
      <c r="C709" s="11" t="str">
        <f>VLOOKUP(B709,'Team Lookup'!A:B,2,FALSE)</f>
        <v>Phoenix Suns</v>
      </c>
      <c r="D709" s="15">
        <f t="shared" ref="D709" si="6814">D708*-1</f>
        <v>0</v>
      </c>
      <c r="E709" s="15">
        <f t="shared" ref="E709" si="6815">E708</f>
        <v>0</v>
      </c>
      <c r="F709" s="11" t="str">
        <f>B708</f>
        <v>IND</v>
      </c>
      <c r="G709" s="11" t="str">
        <f t="shared" ref="G709" si="6816">C708</f>
        <v>Indiana Pacers</v>
      </c>
      <c r="H709" s="32">
        <f>VLOOKUP($C709,'Four Factors - Home'!$B:$O,7,FALSE)/100</f>
        <v>0.496</v>
      </c>
      <c r="I709" s="32">
        <f>VLOOKUP($C709,'Four Factors - Home'!$B:$O,8,FALSE)</f>
        <v>0.30099999999999999</v>
      </c>
      <c r="J709" s="32">
        <f>VLOOKUP($C709,'Four Factors - Home'!$B:$O,9,FALSE)/100</f>
        <v>0.152</v>
      </c>
      <c r="K709" s="32">
        <f>VLOOKUP($C709,'Four Factors - Home'!$B:$O,10,FALSE)/100</f>
        <v>0.27500000000000002</v>
      </c>
      <c r="L709" s="32">
        <f>VLOOKUP($C709,'Four Factors - Home'!$B:$O,11,FALSE)/100</f>
        <v>0.52</v>
      </c>
      <c r="M709" s="32">
        <f>VLOOKUP($C709,'Four Factors - Home'!$B:$O,12,FALSE)</f>
        <v>0.32900000000000001</v>
      </c>
      <c r="N709" s="32">
        <f>VLOOKUP($C709,'Four Factors - Home'!$B:$O,13,FALSE)/100</f>
        <v>0.14599999999999999</v>
      </c>
      <c r="O709" s="32">
        <f>VLOOKUP($C709,'Four Factors - Home'!$B:$O,14,FALSE)/100</f>
        <v>0.222</v>
      </c>
      <c r="P709" s="21">
        <f>VLOOKUP($C709,'Advanced - Home'!B:T,18,FALSE)</f>
        <v>101.52</v>
      </c>
      <c r="Q709" s="21">
        <f>(P709+'Advanced - Home'!$S$33)/2</f>
        <v>100.1869129438717</v>
      </c>
      <c r="R709" s="32">
        <f t="shared" ref="R709" si="6817">AVERAGE(H709,L708)</f>
        <v>0.51249999999999996</v>
      </c>
      <c r="S709" s="32">
        <f t="shared" ref="S709" si="6818">AVERAGE(I709,M708)</f>
        <v>0.29449999999999998</v>
      </c>
      <c r="T709" s="32">
        <f t="shared" ref="T709" si="6819">AVERAGE(J709,N708)</f>
        <v>0.1515</v>
      </c>
      <c r="U709" s="32">
        <f t="shared" ref="U709" si="6820">AVERAGE(K709,O708)</f>
        <v>0.26900000000000002</v>
      </c>
      <c r="V709" s="21">
        <f>Q709*Q708/'Advanced - Road'!$S$33</f>
        <v>100.37919513044602</v>
      </c>
      <c r="W709" s="21">
        <f t="shared" ref="W709" si="6821">W708</f>
        <v>100.38259734621785</v>
      </c>
      <c r="X709" s="21">
        <f t="shared" si="6428"/>
        <v>0</v>
      </c>
      <c r="Y709" s="23">
        <f>ROUND(Regression!$B$17+Regression!$B$18*Games!R709+Regression!$B$19*Games!T709+Regression!$B$20*Games!U709+Regression!$B$21*Games!S709+Regression!$B$22*Games!W709,0)</f>
        <v>110</v>
      </c>
      <c r="Z709" s="23">
        <f t="shared" ref="Z709" si="6822">-Z708</f>
        <v>-2</v>
      </c>
      <c r="AA709" s="23">
        <f t="shared" ref="AA709" si="6823">AA708</f>
        <v>218</v>
      </c>
      <c r="AB709" s="22"/>
      <c r="AC709" s="22"/>
      <c r="AD709" s="22">
        <f t="shared" si="6433"/>
        <v>110</v>
      </c>
    </row>
    <row r="710" spans="1:30" x14ac:dyDescent="0.3">
      <c r="A710" t="s">
        <v>133</v>
      </c>
      <c r="B710" s="8" t="s">
        <v>65</v>
      </c>
      <c r="C710" t="str">
        <f>VLOOKUP(B710,'Team Lookup'!A:B,2,FALSE)</f>
        <v>Indiana Pacers</v>
      </c>
      <c r="D710" s="6"/>
      <c r="E710" s="6"/>
      <c r="F710" s="7" t="str">
        <f>B711</f>
        <v>POR</v>
      </c>
      <c r="G710" t="str">
        <f t="shared" ref="G710" si="6824">C711</f>
        <v>Portland Trail Blazers</v>
      </c>
      <c r="H710" s="31">
        <f>VLOOKUP($C710,'Four Factors - Road'!$B:$O,7,FALSE)/100</f>
        <v>0.503</v>
      </c>
      <c r="I710" s="31">
        <f>VLOOKUP($C710,'Four Factors - Road'!$B:$O,8,FALSE)</f>
        <v>0.28899999999999998</v>
      </c>
      <c r="J710" s="31">
        <f>VLOOKUP($C710,'Four Factors - Road'!$B:$O,9,FALSE)/100</f>
        <v>0.14800000000000002</v>
      </c>
      <c r="K710" s="31">
        <f>VLOOKUP($C710,'Four Factors - Road'!$B:$O,10,FALSE)/100</f>
        <v>0.20300000000000001</v>
      </c>
      <c r="L710" s="31">
        <f>VLOOKUP($C710,'Four Factors - Road'!$B:$O,11,FALSE)/100</f>
        <v>0.52900000000000003</v>
      </c>
      <c r="M710" s="31">
        <f>VLOOKUP($C710,'Four Factors - Road'!$B:$O,12,FALSE)</f>
        <v>0.28799999999999998</v>
      </c>
      <c r="N710" s="31">
        <f>VLOOKUP($C710,'Four Factors - Road'!$B:$O,13,FALSE)/100</f>
        <v>0.151</v>
      </c>
      <c r="O710" s="31">
        <f>VLOOKUP($C710,'Four Factors - Road'!$B:$O,14,FALSE)/100</f>
        <v>0.26300000000000001</v>
      </c>
      <c r="P710" s="17">
        <f>VLOOKUP($C710,'Advanced - Road'!B:T,18,FALSE)</f>
        <v>99.24</v>
      </c>
      <c r="Q710" s="17">
        <f>(P710+'Advanced - Road'!$S$33)/2</f>
        <v>99.050263459335625</v>
      </c>
      <c r="R710" s="31">
        <f t="shared" ref="R710" si="6825">AVERAGE(H710,L711)</f>
        <v>0.503</v>
      </c>
      <c r="S710" s="31">
        <f t="shared" ref="S710" si="6826">AVERAGE(I710,M711)</f>
        <v>0.30599999999999999</v>
      </c>
      <c r="T710" s="31">
        <f t="shared" ref="T710" si="6827">AVERAGE(J710,N711)</f>
        <v>0.13850000000000001</v>
      </c>
      <c r="U710" s="31">
        <f t="shared" ref="U710" si="6828">AVERAGE(K710,O711)</f>
        <v>0.216</v>
      </c>
      <c r="V710" s="17">
        <f>Q710*Q711/'Advanced - Home'!$S$33</f>
        <v>99.143535493587819</v>
      </c>
      <c r="W710" s="17">
        <f t="shared" ref="W710" si="6829">AVERAGE(V710:V711)</f>
        <v>99.140175386584815</v>
      </c>
      <c r="X710" s="17">
        <f t="shared" si="6428"/>
        <v>0</v>
      </c>
      <c r="Y710" s="19">
        <f>ROUND(Regression!$B$17+Regression!$B$18*Games!R710+Regression!$B$19*Games!T710+Regression!$B$20*Games!U710+Regression!$B$21*Games!S710+Regression!$B$22*Games!W710,0)</f>
        <v>107</v>
      </c>
      <c r="Z710" s="19">
        <f t="shared" ref="Z710" si="6830">Y711-Y710</f>
        <v>3</v>
      </c>
      <c r="AA710" s="19">
        <f t="shared" ref="AA710" si="6831">Y710+Y711</f>
        <v>217</v>
      </c>
      <c r="AB710" s="4">
        <f t="shared" ref="AB710" si="6832">D710-Z710</f>
        <v>-3</v>
      </c>
      <c r="AC710" s="4">
        <f t="shared" ref="AC710" si="6833">AA710-E710</f>
        <v>217</v>
      </c>
      <c r="AD710" s="4">
        <f t="shared" si="6433"/>
        <v>107</v>
      </c>
    </row>
    <row r="711" spans="1:30" x14ac:dyDescent="0.3">
      <c r="A711" t="s">
        <v>134</v>
      </c>
      <c r="B711" s="8" t="s">
        <v>77</v>
      </c>
      <c r="C711" t="str">
        <f>VLOOKUP(B711,'Team Lookup'!A:B,2,FALSE)</f>
        <v>Portland Trail Blazers</v>
      </c>
      <c r="D711" s="9">
        <f t="shared" ref="D711" si="6834">D710*-1</f>
        <v>0</v>
      </c>
      <c r="E711" s="9">
        <f t="shared" ref="E711" si="6835">E710</f>
        <v>0</v>
      </c>
      <c r="F711" t="str">
        <f>B710</f>
        <v>IND</v>
      </c>
      <c r="G711" t="str">
        <f t="shared" ref="G711" si="6836">C710</f>
        <v>Indiana Pacers</v>
      </c>
      <c r="H711" s="31">
        <f>VLOOKUP($C711,'Four Factors - Home'!$B:$O,7,FALSE)/100</f>
        <v>0.52500000000000002</v>
      </c>
      <c r="I711" s="31">
        <f>VLOOKUP($C711,'Four Factors - Home'!$B:$O,8,FALSE)</f>
        <v>0.26100000000000001</v>
      </c>
      <c r="J711" s="31">
        <f>VLOOKUP($C711,'Four Factors - Home'!$B:$O,9,FALSE)/100</f>
        <v>0.13500000000000001</v>
      </c>
      <c r="K711" s="31">
        <f>VLOOKUP($C711,'Four Factors - Home'!$B:$O,10,FALSE)/100</f>
        <v>0.23</v>
      </c>
      <c r="L711" s="31">
        <f>VLOOKUP($C711,'Four Factors - Home'!$B:$O,11,FALSE)/100</f>
        <v>0.503</v>
      </c>
      <c r="M711" s="31">
        <f>VLOOKUP($C711,'Four Factors - Home'!$B:$O,12,FALSE)</f>
        <v>0.32300000000000001</v>
      </c>
      <c r="N711" s="31">
        <f>VLOOKUP($C711,'Four Factors - Home'!$B:$O,13,FALSE)/100</f>
        <v>0.129</v>
      </c>
      <c r="O711" s="31">
        <f>VLOOKUP($C711,'Four Factors - Home'!$B:$O,14,FALSE)/100</f>
        <v>0.22899999999999998</v>
      </c>
      <c r="P711" s="17">
        <f>VLOOKUP($C711,'Advanced - Home'!B:T,18,FALSE)</f>
        <v>99.04</v>
      </c>
      <c r="Q711" s="17">
        <f>(P711+'Advanced - Home'!$S$33)/2</f>
        <v>98.946912943871709</v>
      </c>
      <c r="R711" s="31">
        <f t="shared" ref="R711" si="6837">AVERAGE(H711,L710)</f>
        <v>0.52700000000000002</v>
      </c>
      <c r="S711" s="31">
        <f t="shared" ref="S711" si="6838">AVERAGE(I711,M710)</f>
        <v>0.27449999999999997</v>
      </c>
      <c r="T711" s="31">
        <f t="shared" ref="T711" si="6839">AVERAGE(J711,N710)</f>
        <v>0.14300000000000002</v>
      </c>
      <c r="U711" s="31">
        <f t="shared" ref="U711" si="6840">AVERAGE(K711,O710)</f>
        <v>0.2465</v>
      </c>
      <c r="V711" s="17">
        <f>Q711*Q710/'Advanced - Road'!$S$33</f>
        <v>99.136815279581825</v>
      </c>
      <c r="W711" s="17">
        <f t="shared" ref="W711" si="6841">W710</f>
        <v>99.140175386584815</v>
      </c>
      <c r="X711" s="17">
        <f t="shared" si="6428"/>
        <v>0</v>
      </c>
      <c r="Y711" s="19">
        <f>ROUND(Regression!$B$17+Regression!$B$18*Games!R711+Regression!$B$19*Games!T711+Regression!$B$20*Games!U711+Regression!$B$21*Games!S711+Regression!$B$22*Games!W711,0)</f>
        <v>110</v>
      </c>
      <c r="Z711" s="19">
        <f t="shared" ref="Z711" si="6842">-Z710</f>
        <v>-3</v>
      </c>
      <c r="AA711" s="19">
        <f t="shared" ref="AA711" si="6843">AA710</f>
        <v>217</v>
      </c>
      <c r="AB711" s="4"/>
      <c r="AC711" s="4"/>
      <c r="AD711" s="4">
        <f t="shared" si="6433"/>
        <v>110</v>
      </c>
    </row>
    <row r="712" spans="1:30" x14ac:dyDescent="0.3">
      <c r="A712" s="11" t="s">
        <v>133</v>
      </c>
      <c r="B712" s="14" t="s">
        <v>65</v>
      </c>
      <c r="C712" s="11" t="str">
        <f>VLOOKUP(B712,'Team Lookup'!A:B,2,FALSE)</f>
        <v>Indiana Pacers</v>
      </c>
      <c r="D712" s="12"/>
      <c r="E712" s="12"/>
      <c r="F712" s="13" t="str">
        <f>B713</f>
        <v>SAC</v>
      </c>
      <c r="G712" s="11" t="str">
        <f t="shared" ref="G712" si="6844">C713</f>
        <v>Sacramento Kings</v>
      </c>
      <c r="H712" s="32">
        <f>VLOOKUP($C712,'Four Factors - Road'!$B:$O,7,FALSE)/100</f>
        <v>0.503</v>
      </c>
      <c r="I712" s="32">
        <f>VLOOKUP($C712,'Four Factors - Road'!$B:$O,8,FALSE)</f>
        <v>0.28899999999999998</v>
      </c>
      <c r="J712" s="32">
        <f>VLOOKUP($C712,'Four Factors - Road'!$B:$O,9,FALSE)/100</f>
        <v>0.14800000000000002</v>
      </c>
      <c r="K712" s="32">
        <f>VLOOKUP($C712,'Four Factors - Road'!$B:$O,10,FALSE)/100</f>
        <v>0.20300000000000001</v>
      </c>
      <c r="L712" s="32">
        <f>VLOOKUP($C712,'Four Factors - Road'!$B:$O,11,FALSE)/100</f>
        <v>0.52900000000000003</v>
      </c>
      <c r="M712" s="32">
        <f>VLOOKUP($C712,'Four Factors - Road'!$B:$O,12,FALSE)</f>
        <v>0.28799999999999998</v>
      </c>
      <c r="N712" s="32">
        <f>VLOOKUP($C712,'Four Factors - Road'!$B:$O,13,FALSE)/100</f>
        <v>0.151</v>
      </c>
      <c r="O712" s="32">
        <f>VLOOKUP($C712,'Four Factors - Road'!$B:$O,14,FALSE)/100</f>
        <v>0.26300000000000001</v>
      </c>
      <c r="P712" s="21">
        <f>VLOOKUP($C712,'Advanced - Road'!B:T,18,FALSE)</f>
        <v>99.24</v>
      </c>
      <c r="Q712" s="21">
        <f>(P712+'Advanced - Road'!$S$33)/2</f>
        <v>99.050263459335625</v>
      </c>
      <c r="R712" s="32">
        <f t="shared" ref="R712" si="6845">AVERAGE(H712,L713)</f>
        <v>0.51600000000000001</v>
      </c>
      <c r="S712" s="32">
        <f t="shared" ref="S712" si="6846">AVERAGE(I712,M713)</f>
        <v>0.29699999999999999</v>
      </c>
      <c r="T712" s="32">
        <f t="shared" ref="T712" si="6847">AVERAGE(J712,N713)</f>
        <v>0.14750000000000002</v>
      </c>
      <c r="U712" s="32">
        <f t="shared" ref="U712" si="6848">AVERAGE(K712,O713)</f>
        <v>0.21250000000000002</v>
      </c>
      <c r="V712" s="21">
        <f>Q712*Q713/'Advanced - Home'!$S$33</f>
        <v>98.512283587867486</v>
      </c>
      <c r="W712" s="21">
        <f t="shared" ref="W712" si="6849">AVERAGE(V712:V713)</f>
        <v>98.508944874835748</v>
      </c>
      <c r="X712" s="21">
        <f t="shared" si="6428"/>
        <v>0</v>
      </c>
      <c r="Y712" s="23">
        <f>ROUND(Regression!$B$17+Regression!$B$18*Games!R712+Regression!$B$19*Games!T712+Regression!$B$20*Games!U712+Regression!$B$21*Games!S712+Regression!$B$22*Games!W712,0)</f>
        <v>107</v>
      </c>
      <c r="Z712" s="23">
        <f t="shared" ref="Z712" si="6850">Y713-Y712</f>
        <v>2</v>
      </c>
      <c r="AA712" s="23">
        <f t="shared" ref="AA712" si="6851">Y712+Y713</f>
        <v>216</v>
      </c>
      <c r="AB712" s="22">
        <f t="shared" ref="AB712" si="6852">D712-Z712</f>
        <v>-2</v>
      </c>
      <c r="AC712" s="22">
        <f t="shared" ref="AC712" si="6853">AA712-E712</f>
        <v>216</v>
      </c>
      <c r="AD712" s="22">
        <f t="shared" si="6433"/>
        <v>107</v>
      </c>
    </row>
    <row r="713" spans="1:30" x14ac:dyDescent="0.3">
      <c r="A713" s="11" t="s">
        <v>134</v>
      </c>
      <c r="B713" s="14" t="s">
        <v>78</v>
      </c>
      <c r="C713" s="11" t="str">
        <f>VLOOKUP(B713,'Team Lookup'!A:B,2,FALSE)</f>
        <v>Sacramento Kings</v>
      </c>
      <c r="D713" s="15">
        <f t="shared" ref="D713" si="6854">D712*-1</f>
        <v>0</v>
      </c>
      <c r="E713" s="15">
        <f t="shared" ref="E713" si="6855">E712</f>
        <v>0</v>
      </c>
      <c r="F713" s="11" t="str">
        <f>B712</f>
        <v>IND</v>
      </c>
      <c r="G713" s="11" t="str">
        <f t="shared" ref="G713" si="6856">C712</f>
        <v>Indiana Pacers</v>
      </c>
      <c r="H713" s="32">
        <f>VLOOKUP($C713,'Four Factors - Home'!$B:$O,7,FALSE)/100</f>
        <v>0.52700000000000002</v>
      </c>
      <c r="I713" s="32">
        <f>VLOOKUP($C713,'Four Factors - Home'!$B:$O,8,FALSE)</f>
        <v>0.30199999999999999</v>
      </c>
      <c r="J713" s="32">
        <f>VLOOKUP($C713,'Four Factors - Home'!$B:$O,9,FALSE)/100</f>
        <v>0.157</v>
      </c>
      <c r="K713" s="32">
        <f>VLOOKUP($C713,'Four Factors - Home'!$B:$O,10,FALSE)/100</f>
        <v>0.21100000000000002</v>
      </c>
      <c r="L713" s="32">
        <f>VLOOKUP($C713,'Four Factors - Home'!$B:$O,11,FALSE)/100</f>
        <v>0.52900000000000003</v>
      </c>
      <c r="M713" s="32">
        <f>VLOOKUP($C713,'Four Factors - Home'!$B:$O,12,FALSE)</f>
        <v>0.30499999999999999</v>
      </c>
      <c r="N713" s="32">
        <f>VLOOKUP($C713,'Four Factors - Home'!$B:$O,13,FALSE)/100</f>
        <v>0.14699999999999999</v>
      </c>
      <c r="O713" s="32">
        <f>VLOOKUP($C713,'Four Factors - Home'!$B:$O,14,FALSE)/100</f>
        <v>0.222</v>
      </c>
      <c r="P713" s="21">
        <f>VLOOKUP($C713,'Advanced - Home'!B:T,18,FALSE)</f>
        <v>97.78</v>
      </c>
      <c r="Q713" s="21">
        <f>(P713+'Advanced - Home'!$S$33)/2</f>
        <v>98.316912943871699</v>
      </c>
      <c r="R713" s="32">
        <f t="shared" ref="R713" si="6857">AVERAGE(H713,L712)</f>
        <v>0.52800000000000002</v>
      </c>
      <c r="S713" s="32">
        <f t="shared" ref="S713" si="6858">AVERAGE(I713,M712)</f>
        <v>0.29499999999999998</v>
      </c>
      <c r="T713" s="32">
        <f t="shared" ref="T713" si="6859">AVERAGE(J713,N712)</f>
        <v>0.154</v>
      </c>
      <c r="U713" s="32">
        <f t="shared" ref="U713" si="6860">AVERAGE(K713,O712)</f>
        <v>0.23700000000000002</v>
      </c>
      <c r="V713" s="21">
        <f>Q713*Q712/'Advanced - Road'!$S$33</f>
        <v>98.505606161804025</v>
      </c>
      <c r="W713" s="21">
        <f t="shared" ref="W713" si="6861">W712</f>
        <v>98.508944874835748</v>
      </c>
      <c r="X713" s="21">
        <f t="shared" si="6428"/>
        <v>0</v>
      </c>
      <c r="Y713" s="23">
        <f>ROUND(Regression!$B$17+Regression!$B$18*Games!R713+Regression!$B$19*Games!T713+Regression!$B$20*Games!U713+Regression!$B$21*Games!S713+Regression!$B$22*Games!W713,0)</f>
        <v>109</v>
      </c>
      <c r="Z713" s="23">
        <f t="shared" ref="Z713" si="6862">-Z712</f>
        <v>-2</v>
      </c>
      <c r="AA713" s="23">
        <f t="shared" ref="AA713" si="6863">AA712</f>
        <v>216</v>
      </c>
      <c r="AB713" s="22"/>
      <c r="AC713" s="22"/>
      <c r="AD713" s="22">
        <f t="shared" si="6433"/>
        <v>109</v>
      </c>
    </row>
    <row r="714" spans="1:30" x14ac:dyDescent="0.3">
      <c r="A714" t="s">
        <v>133</v>
      </c>
      <c r="B714" s="8" t="s">
        <v>65</v>
      </c>
      <c r="C714" t="str">
        <f>VLOOKUP(B714,'Team Lookup'!A:B,2,FALSE)</f>
        <v>Indiana Pacers</v>
      </c>
      <c r="D714" s="6"/>
      <c r="E714" s="6"/>
      <c r="F714" s="7" t="str">
        <f>B715</f>
        <v>SAS</v>
      </c>
      <c r="G714" t="str">
        <f t="shared" ref="G714" si="6864">C715</f>
        <v>San Antonio Spurs</v>
      </c>
      <c r="H714" s="31">
        <f>VLOOKUP($C714,'Four Factors - Road'!$B:$O,7,FALSE)/100</f>
        <v>0.503</v>
      </c>
      <c r="I714" s="31">
        <f>VLOOKUP($C714,'Four Factors - Road'!$B:$O,8,FALSE)</f>
        <v>0.28899999999999998</v>
      </c>
      <c r="J714" s="31">
        <f>VLOOKUP($C714,'Four Factors - Road'!$B:$O,9,FALSE)/100</f>
        <v>0.14800000000000002</v>
      </c>
      <c r="K714" s="31">
        <f>VLOOKUP($C714,'Four Factors - Road'!$B:$O,10,FALSE)/100</f>
        <v>0.20300000000000001</v>
      </c>
      <c r="L714" s="31">
        <f>VLOOKUP($C714,'Four Factors - Road'!$B:$O,11,FALSE)/100</f>
        <v>0.52900000000000003</v>
      </c>
      <c r="M714" s="31">
        <f>VLOOKUP($C714,'Four Factors - Road'!$B:$O,12,FALSE)</f>
        <v>0.28799999999999998</v>
      </c>
      <c r="N714" s="31">
        <f>VLOOKUP($C714,'Four Factors - Road'!$B:$O,13,FALSE)/100</f>
        <v>0.151</v>
      </c>
      <c r="O714" s="31">
        <f>VLOOKUP($C714,'Four Factors - Road'!$B:$O,14,FALSE)/100</f>
        <v>0.26300000000000001</v>
      </c>
      <c r="P714" s="17">
        <f>VLOOKUP($C714,'Advanced - Road'!B:T,18,FALSE)</f>
        <v>99.24</v>
      </c>
      <c r="Q714" s="17">
        <f>(P714+'Advanced - Road'!$S$33)/2</f>
        <v>99.050263459335625</v>
      </c>
      <c r="R714" s="31">
        <f t="shared" ref="R714" si="6865">AVERAGE(H714,L715)</f>
        <v>0.4955</v>
      </c>
      <c r="S714" s="31">
        <f t="shared" ref="S714" si="6866">AVERAGE(I714,M715)</f>
        <v>0.26949999999999996</v>
      </c>
      <c r="T714" s="31">
        <f t="shared" ref="T714" si="6867">AVERAGE(J714,N715)</f>
        <v>0.14950000000000002</v>
      </c>
      <c r="U714" s="31">
        <f t="shared" ref="U714" si="6868">AVERAGE(K714,O715)</f>
        <v>0.20450000000000002</v>
      </c>
      <c r="V714" s="17">
        <f>Q714*Q715/'Advanced - Home'!$S$33</f>
        <v>98.36699545083664</v>
      </c>
      <c r="W714" s="17">
        <f t="shared" ref="W714" si="6869">AVERAGE(V714:V715)</f>
        <v>98.363661661814163</v>
      </c>
      <c r="X714" s="17">
        <f t="shared" si="6428"/>
        <v>0</v>
      </c>
      <c r="Y714" s="19">
        <f>ROUND(Regression!$B$17+Regression!$B$18*Games!R714+Regression!$B$19*Games!T714+Regression!$B$20*Games!U714+Regression!$B$21*Games!S714+Regression!$B$22*Games!W714,0)</f>
        <v>102</v>
      </c>
      <c r="Z714" s="19">
        <f t="shared" ref="Z714" si="6870">Y715-Y714</f>
        <v>8</v>
      </c>
      <c r="AA714" s="19">
        <f t="shared" ref="AA714" si="6871">Y714+Y715</f>
        <v>212</v>
      </c>
      <c r="AB714" s="4">
        <f t="shared" ref="AB714" si="6872">D714-Z714</f>
        <v>-8</v>
      </c>
      <c r="AC714" s="4">
        <f t="shared" ref="AC714" si="6873">AA714-E714</f>
        <v>212</v>
      </c>
      <c r="AD714" s="4">
        <f t="shared" si="6433"/>
        <v>102</v>
      </c>
    </row>
    <row r="715" spans="1:30" x14ac:dyDescent="0.3">
      <c r="A715" t="s">
        <v>134</v>
      </c>
      <c r="B715" s="8" t="s">
        <v>79</v>
      </c>
      <c r="C715" t="str">
        <f>VLOOKUP(B715,'Team Lookup'!A:B,2,FALSE)</f>
        <v>San Antonio Spurs</v>
      </c>
      <c r="D715" s="9">
        <f t="shared" ref="D715" si="6874">D714*-1</f>
        <v>0</v>
      </c>
      <c r="E715" s="9">
        <f t="shared" ref="E715" si="6875">E714</f>
        <v>0</v>
      </c>
      <c r="F715" t="str">
        <f>B714</f>
        <v>IND</v>
      </c>
      <c r="G715" t="str">
        <f t="shared" ref="G715" si="6876">C714</f>
        <v>Indiana Pacers</v>
      </c>
      <c r="H715" s="31">
        <f>VLOOKUP($C715,'Four Factors - Home'!$B:$O,7,FALSE)/100</f>
        <v>0.53299999999999992</v>
      </c>
      <c r="I715" s="31">
        <f>VLOOKUP($C715,'Four Factors - Home'!$B:$O,8,FALSE)</f>
        <v>0.29299999999999998</v>
      </c>
      <c r="J715" s="31">
        <f>VLOOKUP($C715,'Four Factors - Home'!$B:$O,9,FALSE)/100</f>
        <v>0.13500000000000001</v>
      </c>
      <c r="K715" s="31">
        <f>VLOOKUP($C715,'Four Factors - Home'!$B:$O,10,FALSE)/100</f>
        <v>0.22500000000000001</v>
      </c>
      <c r="L715" s="31">
        <f>VLOOKUP($C715,'Four Factors - Home'!$B:$O,11,FALSE)/100</f>
        <v>0.48799999999999999</v>
      </c>
      <c r="M715" s="31">
        <f>VLOOKUP($C715,'Four Factors - Home'!$B:$O,12,FALSE)</f>
        <v>0.25</v>
      </c>
      <c r="N715" s="31">
        <f>VLOOKUP($C715,'Four Factors - Home'!$B:$O,13,FALSE)/100</f>
        <v>0.151</v>
      </c>
      <c r="O715" s="31">
        <f>VLOOKUP($C715,'Four Factors - Home'!$B:$O,14,FALSE)/100</f>
        <v>0.20600000000000002</v>
      </c>
      <c r="P715" s="17">
        <f>VLOOKUP($C715,'Advanced - Home'!B:T,18,FALSE)</f>
        <v>97.49</v>
      </c>
      <c r="Q715" s="17">
        <f>(P715+'Advanced - Home'!$S$33)/2</f>
        <v>98.171912943871703</v>
      </c>
      <c r="R715" s="31">
        <f t="shared" ref="R715" si="6877">AVERAGE(H715,L714)</f>
        <v>0.53099999999999992</v>
      </c>
      <c r="S715" s="31">
        <f t="shared" ref="S715" si="6878">AVERAGE(I715,M714)</f>
        <v>0.29049999999999998</v>
      </c>
      <c r="T715" s="31">
        <f t="shared" ref="T715" si="6879">AVERAGE(J715,N714)</f>
        <v>0.14300000000000002</v>
      </c>
      <c r="U715" s="31">
        <f t="shared" ref="U715" si="6880">AVERAGE(K715,O714)</f>
        <v>0.24399999999999999</v>
      </c>
      <c r="V715" s="17">
        <f>Q715*Q714/'Advanced - Road'!$S$33</f>
        <v>98.360327872791686</v>
      </c>
      <c r="W715" s="17">
        <f t="shared" ref="W715" si="6881">W714</f>
        <v>98.363661661814163</v>
      </c>
      <c r="X715" s="17">
        <f t="shared" si="6428"/>
        <v>0</v>
      </c>
      <c r="Y715" s="19">
        <f>ROUND(Regression!$B$17+Regression!$B$18*Games!R715+Regression!$B$19*Games!T715+Regression!$B$20*Games!U715+Regression!$B$21*Games!S715+Regression!$B$22*Games!W715,0)</f>
        <v>110</v>
      </c>
      <c r="Z715" s="19">
        <f t="shared" ref="Z715" si="6882">-Z714</f>
        <v>-8</v>
      </c>
      <c r="AA715" s="19">
        <f t="shared" ref="AA715" si="6883">AA714</f>
        <v>212</v>
      </c>
      <c r="AB715" s="4"/>
      <c r="AC715" s="4"/>
      <c r="AD715" s="4">
        <f t="shared" si="6433"/>
        <v>110</v>
      </c>
    </row>
    <row r="716" spans="1:30" x14ac:dyDescent="0.3">
      <c r="A716" s="11" t="s">
        <v>133</v>
      </c>
      <c r="B716" s="14" t="s">
        <v>65</v>
      </c>
      <c r="C716" s="11" t="str">
        <f>VLOOKUP(B716,'Team Lookup'!A:B,2,FALSE)</f>
        <v>Indiana Pacers</v>
      </c>
      <c r="D716" s="12"/>
      <c r="E716" s="12"/>
      <c r="F716" s="13" t="str">
        <f>B717</f>
        <v>TOR</v>
      </c>
      <c r="G716" s="11" t="str">
        <f t="shared" ref="G716" si="6884">C717</f>
        <v>Toronto Raptors</v>
      </c>
      <c r="H716" s="32">
        <f>VLOOKUP($C716,'Four Factors - Road'!$B:$O,7,FALSE)/100</f>
        <v>0.503</v>
      </c>
      <c r="I716" s="32">
        <f>VLOOKUP($C716,'Four Factors - Road'!$B:$O,8,FALSE)</f>
        <v>0.28899999999999998</v>
      </c>
      <c r="J716" s="32">
        <f>VLOOKUP($C716,'Four Factors - Road'!$B:$O,9,FALSE)/100</f>
        <v>0.14800000000000002</v>
      </c>
      <c r="K716" s="32">
        <f>VLOOKUP($C716,'Four Factors - Road'!$B:$O,10,FALSE)/100</f>
        <v>0.20300000000000001</v>
      </c>
      <c r="L716" s="32">
        <f>VLOOKUP($C716,'Four Factors - Road'!$B:$O,11,FALSE)/100</f>
        <v>0.52900000000000003</v>
      </c>
      <c r="M716" s="32">
        <f>VLOOKUP($C716,'Four Factors - Road'!$B:$O,12,FALSE)</f>
        <v>0.28799999999999998</v>
      </c>
      <c r="N716" s="32">
        <f>VLOOKUP($C716,'Four Factors - Road'!$B:$O,13,FALSE)/100</f>
        <v>0.151</v>
      </c>
      <c r="O716" s="32">
        <f>VLOOKUP($C716,'Four Factors - Road'!$B:$O,14,FALSE)/100</f>
        <v>0.26300000000000001</v>
      </c>
      <c r="P716" s="21">
        <f>VLOOKUP($C716,'Advanced - Road'!B:T,18,FALSE)</f>
        <v>99.24</v>
      </c>
      <c r="Q716" s="21">
        <f>(P716+'Advanced - Road'!$S$33)/2</f>
        <v>99.050263459335625</v>
      </c>
      <c r="R716" s="32">
        <f t="shared" ref="R716" si="6885">AVERAGE(H716,L717)</f>
        <v>0.50350000000000006</v>
      </c>
      <c r="S716" s="32">
        <f t="shared" ref="S716" si="6886">AVERAGE(I716,M717)</f>
        <v>0.27900000000000003</v>
      </c>
      <c r="T716" s="32">
        <f t="shared" ref="T716" si="6887">AVERAGE(J716,N717)</f>
        <v>0.14650000000000002</v>
      </c>
      <c r="U716" s="32">
        <f t="shared" ref="U716" si="6888">AVERAGE(K716,O717)</f>
        <v>0.22550000000000001</v>
      </c>
      <c r="V716" s="21">
        <f>Q716*Q717/'Advanced - Home'!$S$33</f>
        <v>98.392045129635065</v>
      </c>
      <c r="W716" s="21">
        <f t="shared" ref="W716" si="6889">AVERAGE(V716:V717)</f>
        <v>98.388710491645469</v>
      </c>
      <c r="X716" s="21">
        <f t="shared" si="6428"/>
        <v>0</v>
      </c>
      <c r="Y716" s="23">
        <f>ROUND(Regression!$B$17+Regression!$B$18*Games!R716+Regression!$B$19*Games!T716+Regression!$B$20*Games!U716+Regression!$B$21*Games!S716+Regression!$B$22*Games!W716,0)</f>
        <v>105</v>
      </c>
      <c r="Z716" s="23">
        <f t="shared" ref="Z716" si="6890">Y717-Y716</f>
        <v>7</v>
      </c>
      <c r="AA716" s="23">
        <f t="shared" ref="AA716" si="6891">Y716+Y717</f>
        <v>217</v>
      </c>
      <c r="AB716" s="22">
        <f t="shared" ref="AB716" si="6892">D716-Z716</f>
        <v>-7</v>
      </c>
      <c r="AC716" s="22">
        <f t="shared" ref="AC716" si="6893">AA716-E716</f>
        <v>217</v>
      </c>
      <c r="AD716" s="22">
        <f t="shared" si="6433"/>
        <v>105</v>
      </c>
    </row>
    <row r="717" spans="1:30" x14ac:dyDescent="0.3">
      <c r="A717" s="11" t="s">
        <v>134</v>
      </c>
      <c r="B717" s="14" t="s">
        <v>80</v>
      </c>
      <c r="C717" s="11" t="str">
        <f>VLOOKUP(B717,'Team Lookup'!A:B,2,FALSE)</f>
        <v>Toronto Raptors</v>
      </c>
      <c r="D717" s="15">
        <f t="shared" ref="D717" si="6894">D716*-1</f>
        <v>0</v>
      </c>
      <c r="E717" s="15">
        <f t="shared" ref="E717" si="6895">E716</f>
        <v>0</v>
      </c>
      <c r="F717" s="11" t="str">
        <f>B716</f>
        <v>IND</v>
      </c>
      <c r="G717" s="11" t="str">
        <f t="shared" ref="G717" si="6896">C716</f>
        <v>Indiana Pacers</v>
      </c>
      <c r="H717" s="32">
        <f>VLOOKUP($C717,'Four Factors - Home'!$B:$O,7,FALSE)/100</f>
        <v>0.52900000000000003</v>
      </c>
      <c r="I717" s="32">
        <f>VLOOKUP($C717,'Four Factors - Home'!$B:$O,8,FALSE)</f>
        <v>0.315</v>
      </c>
      <c r="J717" s="32">
        <f>VLOOKUP($C717,'Four Factors - Home'!$B:$O,9,FALSE)/100</f>
        <v>0.128</v>
      </c>
      <c r="K717" s="32">
        <f>VLOOKUP($C717,'Four Factors - Home'!$B:$O,10,FALSE)/100</f>
        <v>0.27100000000000002</v>
      </c>
      <c r="L717" s="32">
        <f>VLOOKUP($C717,'Four Factors - Home'!$B:$O,11,FALSE)/100</f>
        <v>0.504</v>
      </c>
      <c r="M717" s="32">
        <f>VLOOKUP($C717,'Four Factors - Home'!$B:$O,12,FALSE)</f>
        <v>0.26900000000000002</v>
      </c>
      <c r="N717" s="32">
        <f>VLOOKUP($C717,'Four Factors - Home'!$B:$O,13,FALSE)/100</f>
        <v>0.14499999999999999</v>
      </c>
      <c r="O717" s="32">
        <f>VLOOKUP($C717,'Four Factors - Home'!$B:$O,14,FALSE)/100</f>
        <v>0.248</v>
      </c>
      <c r="P717" s="21">
        <f>VLOOKUP($C717,'Advanced - Home'!B:T,18,FALSE)</f>
        <v>97.54</v>
      </c>
      <c r="Q717" s="21">
        <f>(P717+'Advanced - Home'!$S$33)/2</f>
        <v>98.196912943871709</v>
      </c>
      <c r="R717" s="32">
        <f t="shared" ref="R717" si="6897">AVERAGE(H717,L716)</f>
        <v>0.52900000000000003</v>
      </c>
      <c r="S717" s="32">
        <f t="shared" ref="S717" si="6898">AVERAGE(I717,M716)</f>
        <v>0.30149999999999999</v>
      </c>
      <c r="T717" s="32">
        <f t="shared" ref="T717" si="6899">AVERAGE(J717,N716)</f>
        <v>0.13950000000000001</v>
      </c>
      <c r="U717" s="32">
        <f t="shared" ref="U717" si="6900">AVERAGE(K717,O716)</f>
        <v>0.26700000000000002</v>
      </c>
      <c r="V717" s="21">
        <f>Q717*Q716/'Advanced - Road'!$S$33</f>
        <v>98.385375853655887</v>
      </c>
      <c r="W717" s="21">
        <f t="shared" ref="W717" si="6901">W716</f>
        <v>98.388710491645469</v>
      </c>
      <c r="X717" s="21">
        <f t="shared" si="6428"/>
        <v>0</v>
      </c>
      <c r="Y717" s="23">
        <f>ROUND(Regression!$B$17+Regression!$B$18*Games!R717+Regression!$B$19*Games!T717+Regression!$B$20*Games!U717+Regression!$B$21*Games!S717+Regression!$B$22*Games!W717,0)</f>
        <v>112</v>
      </c>
      <c r="Z717" s="23">
        <f t="shared" ref="Z717" si="6902">-Z716</f>
        <v>-7</v>
      </c>
      <c r="AA717" s="23">
        <f t="shared" ref="AA717" si="6903">AA716</f>
        <v>217</v>
      </c>
      <c r="AB717" s="22"/>
      <c r="AC717" s="22"/>
      <c r="AD717" s="22">
        <f t="shared" si="6433"/>
        <v>112</v>
      </c>
    </row>
    <row r="718" spans="1:30" x14ac:dyDescent="0.3">
      <c r="A718" t="s">
        <v>133</v>
      </c>
      <c r="B718" s="8" t="s">
        <v>65</v>
      </c>
      <c r="C718" t="str">
        <f>VLOOKUP(B718,'Team Lookup'!A:B,2,FALSE)</f>
        <v>Indiana Pacers</v>
      </c>
      <c r="D718" s="6"/>
      <c r="E718" s="6"/>
      <c r="F718" s="7" t="str">
        <f>B719</f>
        <v>UTA</v>
      </c>
      <c r="G718" t="str">
        <f t="shared" ref="G718" si="6904">C719</f>
        <v>Utah Jazz</v>
      </c>
      <c r="H718" s="31">
        <f>VLOOKUP($C718,'Four Factors - Road'!$B:$O,7,FALSE)/100</f>
        <v>0.503</v>
      </c>
      <c r="I718" s="31">
        <f>VLOOKUP($C718,'Four Factors - Road'!$B:$O,8,FALSE)</f>
        <v>0.28899999999999998</v>
      </c>
      <c r="J718" s="31">
        <f>VLOOKUP($C718,'Four Factors - Road'!$B:$O,9,FALSE)/100</f>
        <v>0.14800000000000002</v>
      </c>
      <c r="K718" s="31">
        <f>VLOOKUP($C718,'Four Factors - Road'!$B:$O,10,FALSE)/100</f>
        <v>0.20300000000000001</v>
      </c>
      <c r="L718" s="31">
        <f>VLOOKUP($C718,'Four Factors - Road'!$B:$O,11,FALSE)/100</f>
        <v>0.52900000000000003</v>
      </c>
      <c r="M718" s="31">
        <f>VLOOKUP($C718,'Four Factors - Road'!$B:$O,12,FALSE)</f>
        <v>0.28799999999999998</v>
      </c>
      <c r="N718" s="31">
        <f>VLOOKUP($C718,'Four Factors - Road'!$B:$O,13,FALSE)/100</f>
        <v>0.151</v>
      </c>
      <c r="O718" s="31">
        <f>VLOOKUP($C718,'Four Factors - Road'!$B:$O,14,FALSE)/100</f>
        <v>0.26300000000000001</v>
      </c>
      <c r="P718" s="17">
        <f>VLOOKUP($C718,'Advanced - Road'!B:T,18,FALSE)</f>
        <v>99.24</v>
      </c>
      <c r="Q718" s="17">
        <f>(P718+'Advanced - Road'!$S$33)/2</f>
        <v>99.050263459335625</v>
      </c>
      <c r="R718" s="31">
        <f t="shared" ref="R718" si="6905">AVERAGE(H718,L719)</f>
        <v>0.4945</v>
      </c>
      <c r="S718" s="31">
        <f t="shared" ref="S718" si="6906">AVERAGE(I718,M719)</f>
        <v>0.26050000000000001</v>
      </c>
      <c r="T718" s="31">
        <f t="shared" ref="T718" si="6907">AVERAGE(J718,N719)</f>
        <v>0.14150000000000001</v>
      </c>
      <c r="U718" s="31">
        <f t="shared" ref="U718" si="6908">AVERAGE(K718,O719)</f>
        <v>0.20450000000000002</v>
      </c>
      <c r="V718" s="17">
        <f>Q718*Q719/'Advanced - Home'!$S$33</f>
        <v>96.423140376078877</v>
      </c>
      <c r="W718" s="17">
        <f t="shared" ref="W718" si="6909">AVERAGE(V718:V719)</f>
        <v>96.419872466904408</v>
      </c>
      <c r="X718" s="17">
        <f t="shared" si="6428"/>
        <v>0</v>
      </c>
      <c r="Y718" s="19">
        <f>ROUND(Regression!$B$17+Regression!$B$18*Games!R718+Regression!$B$19*Games!T718+Regression!$B$20*Games!U718+Regression!$B$21*Games!S718+Regression!$B$22*Games!W718,0)</f>
        <v>101</v>
      </c>
      <c r="Z718" s="19">
        <f t="shared" ref="Z718" si="6910">Y719-Y718</f>
        <v>7</v>
      </c>
      <c r="AA718" s="19">
        <f t="shared" ref="AA718" si="6911">Y718+Y719</f>
        <v>209</v>
      </c>
      <c r="AB718" s="4">
        <f t="shared" ref="AB718" si="6912">D718-Z718</f>
        <v>-7</v>
      </c>
      <c r="AC718" s="4">
        <f t="shared" ref="AC718" si="6913">AA718-E718</f>
        <v>209</v>
      </c>
      <c r="AD718" s="4">
        <f t="shared" si="6433"/>
        <v>101</v>
      </c>
    </row>
    <row r="719" spans="1:30" x14ac:dyDescent="0.3">
      <c r="A719" t="s">
        <v>134</v>
      </c>
      <c r="B719" s="8" t="s">
        <v>81</v>
      </c>
      <c r="C719" t="str">
        <f>VLOOKUP(B719,'Team Lookup'!A:B,2,FALSE)</f>
        <v>Utah Jazz</v>
      </c>
      <c r="D719" s="9">
        <f t="shared" ref="D719" si="6914">D718*-1</f>
        <v>0</v>
      </c>
      <c r="E719" s="9">
        <f t="shared" ref="E719" si="6915">E718</f>
        <v>0</v>
      </c>
      <c r="F719" t="str">
        <f>B718</f>
        <v>IND</v>
      </c>
      <c r="G719" t="str">
        <f t="shared" ref="G719" si="6916">C718</f>
        <v>Indiana Pacers</v>
      </c>
      <c r="H719" s="31">
        <f>VLOOKUP($C719,'Four Factors - Home'!$B:$O,7,FALSE)/100</f>
        <v>0.52800000000000002</v>
      </c>
      <c r="I719" s="31">
        <f>VLOOKUP($C719,'Four Factors - Home'!$B:$O,8,FALSE)</f>
        <v>0.314</v>
      </c>
      <c r="J719" s="31">
        <f>VLOOKUP($C719,'Four Factors - Home'!$B:$O,9,FALSE)/100</f>
        <v>0.14499999999999999</v>
      </c>
      <c r="K719" s="31">
        <f>VLOOKUP($C719,'Four Factors - Home'!$B:$O,10,FALSE)/100</f>
        <v>0.214</v>
      </c>
      <c r="L719" s="31">
        <f>VLOOKUP($C719,'Four Factors - Home'!$B:$O,11,FALSE)/100</f>
        <v>0.48599999999999999</v>
      </c>
      <c r="M719" s="31">
        <f>VLOOKUP($C719,'Four Factors - Home'!$B:$O,12,FALSE)</f>
        <v>0.23200000000000001</v>
      </c>
      <c r="N719" s="31">
        <f>VLOOKUP($C719,'Four Factors - Home'!$B:$O,13,FALSE)/100</f>
        <v>0.13500000000000001</v>
      </c>
      <c r="O719" s="31">
        <f>VLOOKUP($C719,'Four Factors - Home'!$B:$O,14,FALSE)/100</f>
        <v>0.20600000000000002</v>
      </c>
      <c r="P719" s="17">
        <f>VLOOKUP($C719,'Advanced - Home'!B:T,18,FALSE)</f>
        <v>93.61</v>
      </c>
      <c r="Q719" s="17">
        <f>(P719+'Advanced - Home'!$S$33)/2</f>
        <v>96.231912943871706</v>
      </c>
      <c r="R719" s="31">
        <f t="shared" ref="R719" si="6917">AVERAGE(H719,L718)</f>
        <v>0.52849999999999997</v>
      </c>
      <c r="S719" s="31">
        <f t="shared" ref="S719" si="6918">AVERAGE(I719,M718)</f>
        <v>0.30099999999999999</v>
      </c>
      <c r="T719" s="31">
        <f t="shared" ref="T719" si="6919">AVERAGE(J719,N718)</f>
        <v>0.14799999999999999</v>
      </c>
      <c r="U719" s="31">
        <f t="shared" ref="U719" si="6920">AVERAGE(K719,O718)</f>
        <v>0.23849999999999999</v>
      </c>
      <c r="V719" s="17">
        <f>Q719*Q718/'Advanced - Road'!$S$33</f>
        <v>96.41660455772994</v>
      </c>
      <c r="W719" s="17">
        <f t="shared" ref="W719" si="6921">W718</f>
        <v>96.419872466904408</v>
      </c>
      <c r="X719" s="17">
        <f t="shared" si="6428"/>
        <v>0</v>
      </c>
      <c r="Y719" s="19">
        <f>ROUND(Regression!$B$17+Regression!$B$18*Games!R719+Regression!$B$19*Games!T719+Regression!$B$20*Games!U719+Regression!$B$21*Games!S719+Regression!$B$22*Games!W719,0)</f>
        <v>108</v>
      </c>
      <c r="Z719" s="19">
        <f t="shared" ref="Z719" si="6922">-Z718</f>
        <v>-7</v>
      </c>
      <c r="AA719" s="19">
        <f t="shared" ref="AA719" si="6923">AA718</f>
        <v>209</v>
      </c>
      <c r="AB719" s="4"/>
      <c r="AC719" s="4"/>
      <c r="AD719" s="4">
        <f t="shared" si="6433"/>
        <v>108</v>
      </c>
    </row>
    <row r="720" spans="1:30" x14ac:dyDescent="0.3">
      <c r="A720" s="11" t="s">
        <v>133</v>
      </c>
      <c r="B720" s="14" t="s">
        <v>65</v>
      </c>
      <c r="C720" s="11" t="str">
        <f>VLOOKUP(B720,'Team Lookup'!A:B,2,FALSE)</f>
        <v>Indiana Pacers</v>
      </c>
      <c r="D720" s="12"/>
      <c r="E720" s="12"/>
      <c r="F720" s="13" t="str">
        <f>B721</f>
        <v>WAS</v>
      </c>
      <c r="G720" s="11" t="str">
        <f t="shared" ref="G720" si="6924">C721</f>
        <v>Washington Wizards</v>
      </c>
      <c r="H720" s="32">
        <f>VLOOKUP($C720,'Four Factors - Road'!$B:$O,7,FALSE)/100</f>
        <v>0.503</v>
      </c>
      <c r="I720" s="32">
        <f>VLOOKUP($C720,'Four Factors - Road'!$B:$O,8,FALSE)</f>
        <v>0.28899999999999998</v>
      </c>
      <c r="J720" s="32">
        <f>VLOOKUP($C720,'Four Factors - Road'!$B:$O,9,FALSE)/100</f>
        <v>0.14800000000000002</v>
      </c>
      <c r="K720" s="32">
        <f>VLOOKUP($C720,'Four Factors - Road'!$B:$O,10,FALSE)/100</f>
        <v>0.20300000000000001</v>
      </c>
      <c r="L720" s="32">
        <f>VLOOKUP($C720,'Four Factors - Road'!$B:$O,11,FALSE)/100</f>
        <v>0.52900000000000003</v>
      </c>
      <c r="M720" s="32">
        <f>VLOOKUP($C720,'Four Factors - Road'!$B:$O,12,FALSE)</f>
        <v>0.28799999999999998</v>
      </c>
      <c r="N720" s="32">
        <f>VLOOKUP($C720,'Four Factors - Road'!$B:$O,13,FALSE)/100</f>
        <v>0.151</v>
      </c>
      <c r="O720" s="32">
        <f>VLOOKUP($C720,'Four Factors - Road'!$B:$O,14,FALSE)/100</f>
        <v>0.26300000000000001</v>
      </c>
      <c r="P720" s="21">
        <f>VLOOKUP($C720,'Advanced - Road'!B:T,18,FALSE)</f>
        <v>99.24</v>
      </c>
      <c r="Q720" s="21">
        <f>(P720+'Advanced - Road'!$S$33)/2</f>
        <v>99.050263459335625</v>
      </c>
      <c r="R720" s="32">
        <f t="shared" ref="R720" si="6925">AVERAGE(H720,L721)</f>
        <v>0.50700000000000001</v>
      </c>
      <c r="S720" s="32">
        <f t="shared" ref="S720" si="6926">AVERAGE(I720,M721)</f>
        <v>0.28849999999999998</v>
      </c>
      <c r="T720" s="32">
        <f t="shared" ref="T720" si="6927">AVERAGE(J720,N721)</f>
        <v>0.15350000000000003</v>
      </c>
      <c r="U720" s="32">
        <f t="shared" ref="U720" si="6928">AVERAGE(K720,O721)</f>
        <v>0.22700000000000001</v>
      </c>
      <c r="V720" s="21">
        <f>Q720*Q721/'Advanced - Home'!$S$33</f>
        <v>99.198644786944357</v>
      </c>
      <c r="W720" s="21">
        <f t="shared" ref="W720" si="6929">AVERAGE(V720:V721)</f>
        <v>99.195282812213719</v>
      </c>
      <c r="X720" s="21">
        <f t="shared" si="6428"/>
        <v>0</v>
      </c>
      <c r="Y720" s="23">
        <f>ROUND(Regression!$B$17+Regression!$B$18*Games!R720+Regression!$B$19*Games!T720+Regression!$B$20*Games!U720+Regression!$B$21*Games!S720+Regression!$B$22*Games!W720,0)</f>
        <v>106</v>
      </c>
      <c r="Z720" s="23">
        <f t="shared" ref="Z720" si="6930">Y721-Y720</f>
        <v>6</v>
      </c>
      <c r="AA720" s="23">
        <f t="shared" ref="AA720" si="6931">Y720+Y721</f>
        <v>218</v>
      </c>
      <c r="AB720" s="22">
        <f t="shared" ref="AB720" si="6932">D720-Z720</f>
        <v>-6</v>
      </c>
      <c r="AC720" s="22">
        <f t="shared" ref="AC720" si="6933">AA720-E720</f>
        <v>218</v>
      </c>
      <c r="AD720" s="22">
        <f t="shared" si="6433"/>
        <v>106</v>
      </c>
    </row>
    <row r="721" spans="1:30" x14ac:dyDescent="0.3">
      <c r="A721" s="11" t="s">
        <v>134</v>
      </c>
      <c r="B721" s="14" t="s">
        <v>82</v>
      </c>
      <c r="C721" s="11" t="str">
        <f>VLOOKUP(B721,'Team Lookup'!A:B,2,FALSE)</f>
        <v>Washington Wizards</v>
      </c>
      <c r="D721" s="15">
        <f t="shared" ref="D721" si="6934">D720*-1</f>
        <v>0</v>
      </c>
      <c r="E721" s="15">
        <f t="shared" ref="E721" si="6935">E720</f>
        <v>0</v>
      </c>
      <c r="F721" s="11" t="str">
        <f>B720</f>
        <v>IND</v>
      </c>
      <c r="G721" s="11" t="str">
        <f t="shared" ref="G721" si="6936">C720</f>
        <v>Indiana Pacers</v>
      </c>
      <c r="H721" s="32">
        <f>VLOOKUP($C721,'Four Factors - Home'!$B:$O,7,FALSE)/100</f>
        <v>0.54700000000000004</v>
      </c>
      <c r="I721" s="32">
        <f>VLOOKUP($C721,'Four Factors - Home'!$B:$O,8,FALSE)</f>
        <v>0.26400000000000001</v>
      </c>
      <c r="J721" s="32">
        <f>VLOOKUP($C721,'Four Factors - Home'!$B:$O,9,FALSE)/100</f>
        <v>0.14899999999999999</v>
      </c>
      <c r="K721" s="32">
        <f>VLOOKUP($C721,'Four Factors - Home'!$B:$O,10,FALSE)/100</f>
        <v>0.252</v>
      </c>
      <c r="L721" s="32">
        <f>VLOOKUP($C721,'Four Factors - Home'!$B:$O,11,FALSE)/100</f>
        <v>0.51100000000000001</v>
      </c>
      <c r="M721" s="32">
        <f>VLOOKUP($C721,'Four Factors - Home'!$B:$O,12,FALSE)</f>
        <v>0.28799999999999998</v>
      </c>
      <c r="N721" s="32">
        <f>VLOOKUP($C721,'Four Factors - Home'!$B:$O,13,FALSE)/100</f>
        <v>0.159</v>
      </c>
      <c r="O721" s="32">
        <f>VLOOKUP($C721,'Four Factors - Home'!$B:$O,14,FALSE)/100</f>
        <v>0.251</v>
      </c>
      <c r="P721" s="21">
        <f>VLOOKUP($C721,'Advanced - Home'!B:T,18,FALSE)</f>
        <v>99.15</v>
      </c>
      <c r="Q721" s="21">
        <f>(P721+'Advanced - Home'!$S$33)/2</f>
        <v>99.001912943871702</v>
      </c>
      <c r="R721" s="32">
        <f t="shared" ref="R721" si="6937">AVERAGE(H721,L720)</f>
        <v>0.53800000000000003</v>
      </c>
      <c r="S721" s="32">
        <f t="shared" ref="S721" si="6938">AVERAGE(I721,M720)</f>
        <v>0.27600000000000002</v>
      </c>
      <c r="T721" s="32">
        <f t="shared" ref="T721" si="6939">AVERAGE(J721,N720)</f>
        <v>0.15</v>
      </c>
      <c r="U721" s="32">
        <f t="shared" ref="U721" si="6940">AVERAGE(K721,O720)</f>
        <v>0.25750000000000001</v>
      </c>
      <c r="V721" s="21">
        <f>Q721*Q720/'Advanced - Road'!$S$33</f>
        <v>99.191920837483067</v>
      </c>
      <c r="W721" s="21">
        <f t="shared" ref="W721" si="6941">W720</f>
        <v>99.195282812213719</v>
      </c>
      <c r="X721" s="21">
        <f t="shared" si="6428"/>
        <v>0</v>
      </c>
      <c r="Y721" s="23">
        <f>ROUND(Regression!$B$17+Regression!$B$18*Games!R721+Regression!$B$19*Games!T721+Regression!$B$20*Games!U721+Regression!$B$21*Games!S721+Regression!$B$22*Games!W721,0)</f>
        <v>112</v>
      </c>
      <c r="Z721" s="23">
        <f t="shared" ref="Z721" si="6942">-Z720</f>
        <v>-6</v>
      </c>
      <c r="AA721" s="23">
        <f t="shared" ref="AA721" si="6943">AA720</f>
        <v>218</v>
      </c>
      <c r="AB721" s="22"/>
      <c r="AC721" s="22"/>
      <c r="AD721" s="22">
        <f t="shared" si="6433"/>
        <v>112</v>
      </c>
    </row>
    <row r="722" spans="1:30" x14ac:dyDescent="0.3">
      <c r="A722" t="s">
        <v>133</v>
      </c>
      <c r="B722" s="8" t="s">
        <v>66</v>
      </c>
      <c r="C722" t="str">
        <f>VLOOKUP(B722,'Team Lookup'!A:B,2,FALSE)</f>
        <v>LA Clippers</v>
      </c>
      <c r="D722" s="6"/>
      <c r="E722" s="6"/>
      <c r="F722" s="7" t="str">
        <f>B723</f>
        <v>ATL</v>
      </c>
      <c r="G722" t="str">
        <f t="shared" ref="G722" si="6944">C723</f>
        <v>Atlanta Hawks</v>
      </c>
      <c r="H722" s="31">
        <f>VLOOKUP($C722,'Four Factors - Road'!$B:$O,7,FALSE)/100</f>
        <v>0.51900000000000002</v>
      </c>
      <c r="I722" s="31">
        <f>VLOOKUP($C722,'Four Factors - Road'!$B:$O,8,FALSE)</f>
        <v>0.30499999999999999</v>
      </c>
      <c r="J722" s="31">
        <f>VLOOKUP($C722,'Four Factors - Road'!$B:$O,9,FALSE)/100</f>
        <v>0.126</v>
      </c>
      <c r="K722" s="31">
        <f>VLOOKUP($C722,'Four Factors - Road'!$B:$O,10,FALSE)/100</f>
        <v>0.21899999999999997</v>
      </c>
      <c r="L722" s="31">
        <f>VLOOKUP($C722,'Four Factors - Road'!$B:$O,11,FALSE)/100</f>
        <v>0.51600000000000001</v>
      </c>
      <c r="M722" s="31">
        <f>VLOOKUP($C722,'Four Factors - Road'!$B:$O,12,FALSE)</f>
        <v>0.28499999999999998</v>
      </c>
      <c r="N722" s="31">
        <f>VLOOKUP($C722,'Four Factors - Road'!$B:$O,13,FALSE)/100</f>
        <v>0.122</v>
      </c>
      <c r="O722" s="31">
        <f>VLOOKUP($C722,'Four Factors - Road'!$B:$O,14,FALSE)/100</f>
        <v>0.22699999999999998</v>
      </c>
      <c r="P722" s="17">
        <f>VLOOKUP($C722,'Advanced - Road'!B:T,18,FALSE)</f>
        <v>98.9</v>
      </c>
      <c r="Q722" s="17">
        <f>(P722+'Advanced - Road'!$S$33)/2</f>
        <v>98.880263459335623</v>
      </c>
      <c r="R722" s="31">
        <f t="shared" ref="R722" si="6945">AVERAGE(H722,L723)</f>
        <v>0.51849999999999996</v>
      </c>
      <c r="S722" s="31">
        <f t="shared" ref="S722" si="6946">AVERAGE(I722,M723)</f>
        <v>0.26150000000000001</v>
      </c>
      <c r="T722" s="31">
        <f t="shared" ref="T722" si="6947">AVERAGE(J722,N723)</f>
        <v>0.14150000000000001</v>
      </c>
      <c r="U722" s="31">
        <f t="shared" ref="U722" si="6948">AVERAGE(K722,O723)</f>
        <v>0.23299999999999998</v>
      </c>
      <c r="V722" s="17">
        <f>Q722*Q723/'Advanced - Home'!$S$33</f>
        <v>98.888352678274757</v>
      </c>
      <c r="W722" s="17">
        <f t="shared" ref="W722" si="6949">AVERAGE(V722:V723)</f>
        <v>98.885001219758635</v>
      </c>
      <c r="X722" s="17">
        <f t="shared" si="6428"/>
        <v>0</v>
      </c>
      <c r="Y722" s="19">
        <f>ROUND(Regression!$B$17+Regression!$B$18*Games!R722+Regression!$B$19*Games!T722+Regression!$B$20*Games!U722+Regression!$B$21*Games!S722+Regression!$B$22*Games!W722,0)</f>
        <v>108</v>
      </c>
      <c r="Z722" s="19">
        <f t="shared" ref="Z722" si="6950">Y723-Y722</f>
        <v>1</v>
      </c>
      <c r="AA722" s="19">
        <f t="shared" ref="AA722" si="6951">Y722+Y723</f>
        <v>217</v>
      </c>
      <c r="AB722" s="4">
        <f t="shared" ref="AB722" si="6952">D722-Z722</f>
        <v>-1</v>
      </c>
      <c r="AC722" s="4">
        <f t="shared" ref="AC722" si="6953">AA722-E722</f>
        <v>217</v>
      </c>
      <c r="AD722" s="4">
        <f t="shared" si="6433"/>
        <v>108</v>
      </c>
    </row>
    <row r="723" spans="1:30" x14ac:dyDescent="0.3">
      <c r="A723" t="s">
        <v>134</v>
      </c>
      <c r="B723" s="8" t="s">
        <v>56</v>
      </c>
      <c r="C723" t="str">
        <f>VLOOKUP(B723,'Team Lookup'!A:B,2,FALSE)</f>
        <v>Atlanta Hawks</v>
      </c>
      <c r="D723" s="9">
        <f t="shared" ref="D723" si="6954">D722*-1</f>
        <v>0</v>
      </c>
      <c r="E723" s="9">
        <f t="shared" ref="E723" si="6955">E722</f>
        <v>0</v>
      </c>
      <c r="F723" t="str">
        <f>B722</f>
        <v>LAC</v>
      </c>
      <c r="G723" t="str">
        <f t="shared" ref="G723" si="6956">C722</f>
        <v>LA Clippers</v>
      </c>
      <c r="H723" s="31">
        <f>VLOOKUP($C723,'Four Factors - Home'!$B:$O,7,FALSE)/100</f>
        <v>0.51100000000000001</v>
      </c>
      <c r="I723" s="31">
        <f>VLOOKUP($C723,'Four Factors - Home'!$B:$O,8,FALSE)</f>
        <v>0.28199999999999997</v>
      </c>
      <c r="J723" s="31">
        <f>VLOOKUP($C723,'Four Factors - Home'!$B:$O,9,FALSE)/100</f>
        <v>0.14800000000000002</v>
      </c>
      <c r="K723" s="31">
        <f>VLOOKUP($C723,'Four Factors - Home'!$B:$O,10,FALSE)/100</f>
        <v>0.249</v>
      </c>
      <c r="L723" s="31">
        <f>VLOOKUP($C723,'Four Factors - Home'!$B:$O,11,FALSE)/100</f>
        <v>0.51800000000000002</v>
      </c>
      <c r="M723" s="31">
        <f>VLOOKUP($C723,'Four Factors - Home'!$B:$O,12,FALSE)</f>
        <v>0.218</v>
      </c>
      <c r="N723" s="31">
        <f>VLOOKUP($C723,'Four Factors - Home'!$B:$O,13,FALSE)/100</f>
        <v>0.157</v>
      </c>
      <c r="O723" s="31">
        <f>VLOOKUP($C723,'Four Factors - Home'!$B:$O,14,FALSE)/100</f>
        <v>0.247</v>
      </c>
      <c r="P723" s="17">
        <f>VLOOKUP($C723,'Advanced - Home'!B:T,18,FALSE)</f>
        <v>98.87</v>
      </c>
      <c r="Q723" s="17">
        <f>(P723+'Advanced - Home'!$S$33)/2</f>
        <v>98.861912943871715</v>
      </c>
      <c r="R723" s="31">
        <f t="shared" ref="R723" si="6957">AVERAGE(H723,L722)</f>
        <v>0.51350000000000007</v>
      </c>
      <c r="S723" s="31">
        <f t="shared" ref="S723" si="6958">AVERAGE(I723,M722)</f>
        <v>0.28349999999999997</v>
      </c>
      <c r="T723" s="31">
        <f t="shared" ref="T723" si="6959">AVERAGE(J723,N722)</f>
        <v>0.13500000000000001</v>
      </c>
      <c r="U723" s="31">
        <f t="shared" ref="U723" si="6960">AVERAGE(K723,O722)</f>
        <v>0.23799999999999999</v>
      </c>
      <c r="V723" s="17">
        <f>Q723*Q722/'Advanced - Road'!$S$33</f>
        <v>98.8816497612425</v>
      </c>
      <c r="W723" s="17">
        <f t="shared" ref="W723" si="6961">W722</f>
        <v>98.885001219758635</v>
      </c>
      <c r="X723" s="17">
        <f t="shared" si="6428"/>
        <v>0</v>
      </c>
      <c r="Y723" s="19">
        <f>ROUND(Regression!$B$17+Regression!$B$18*Games!R723+Regression!$B$19*Games!T723+Regression!$B$20*Games!U723+Regression!$B$21*Games!S723+Regression!$B$22*Games!W723,0)</f>
        <v>109</v>
      </c>
      <c r="Z723" s="19">
        <f t="shared" ref="Z723" si="6962">-Z722</f>
        <v>-1</v>
      </c>
      <c r="AA723" s="19">
        <f t="shared" ref="AA723" si="6963">AA722</f>
        <v>217</v>
      </c>
      <c r="AB723" s="4"/>
      <c r="AC723" s="4"/>
      <c r="AD723" s="4">
        <f t="shared" si="6433"/>
        <v>109</v>
      </c>
    </row>
    <row r="724" spans="1:30" x14ac:dyDescent="0.3">
      <c r="A724" s="11" t="s">
        <v>133</v>
      </c>
      <c r="B724" s="14" t="s">
        <v>66</v>
      </c>
      <c r="C724" s="11" t="str">
        <f>VLOOKUP(B724,'Team Lookup'!A:B,2,FALSE)</f>
        <v>LA Clippers</v>
      </c>
      <c r="D724" s="12"/>
      <c r="E724" s="12"/>
      <c r="F724" s="13" t="str">
        <f>B725</f>
        <v>BRK</v>
      </c>
      <c r="G724" s="11" t="str">
        <f t="shared" ref="G724" si="6964">C725</f>
        <v>Brooklyn Nets</v>
      </c>
      <c r="H724" s="32">
        <f>VLOOKUP($C724,'Four Factors - Road'!$B:$O,7,FALSE)/100</f>
        <v>0.51900000000000002</v>
      </c>
      <c r="I724" s="32">
        <f>VLOOKUP($C724,'Four Factors - Road'!$B:$O,8,FALSE)</f>
        <v>0.30499999999999999</v>
      </c>
      <c r="J724" s="32">
        <f>VLOOKUP($C724,'Four Factors - Road'!$B:$O,9,FALSE)/100</f>
        <v>0.126</v>
      </c>
      <c r="K724" s="32">
        <f>VLOOKUP($C724,'Four Factors - Road'!$B:$O,10,FALSE)/100</f>
        <v>0.21899999999999997</v>
      </c>
      <c r="L724" s="32">
        <f>VLOOKUP($C724,'Four Factors - Road'!$B:$O,11,FALSE)/100</f>
        <v>0.51600000000000001</v>
      </c>
      <c r="M724" s="32">
        <f>VLOOKUP($C724,'Four Factors - Road'!$B:$O,12,FALSE)</f>
        <v>0.28499999999999998</v>
      </c>
      <c r="N724" s="32">
        <f>VLOOKUP($C724,'Four Factors - Road'!$B:$O,13,FALSE)/100</f>
        <v>0.122</v>
      </c>
      <c r="O724" s="32">
        <f>VLOOKUP($C724,'Four Factors - Road'!$B:$O,14,FALSE)/100</f>
        <v>0.22699999999999998</v>
      </c>
      <c r="P724" s="21">
        <f>VLOOKUP($C724,'Advanced - Road'!B:T,18,FALSE)</f>
        <v>98.9</v>
      </c>
      <c r="Q724" s="21">
        <f>(P724+'Advanced - Road'!$S$33)/2</f>
        <v>98.880263459335623</v>
      </c>
      <c r="R724" s="32">
        <f t="shared" ref="R724" si="6965">AVERAGE(H724,L725)</f>
        <v>0.51350000000000007</v>
      </c>
      <c r="S724" s="32">
        <f t="shared" ref="S724" si="6966">AVERAGE(I724,M725)</f>
        <v>0.28649999999999998</v>
      </c>
      <c r="T724" s="32">
        <f t="shared" ref="T724" si="6967">AVERAGE(J724,N725)</f>
        <v>0.1275</v>
      </c>
      <c r="U724" s="32">
        <f t="shared" ref="U724" si="6968">AVERAGE(K724,O725)</f>
        <v>0.23349999999999999</v>
      </c>
      <c r="V724" s="21">
        <f>Q724*Q725/'Advanced - Home'!$S$33</f>
        <v>101.02892500213474</v>
      </c>
      <c r="W724" s="21">
        <f t="shared" ref="W724" si="6969">AVERAGE(V724:V725)</f>
        <v>101.02550099675997</v>
      </c>
      <c r="X724" s="21">
        <f t="shared" si="6428"/>
        <v>0</v>
      </c>
      <c r="Y724" s="23">
        <f>ROUND(Regression!$B$17+Regression!$B$18*Games!R724+Regression!$B$19*Games!T724+Regression!$B$20*Games!U724+Regression!$B$21*Games!S724+Regression!$B$22*Games!W724,0)</f>
        <v>112</v>
      </c>
      <c r="Z724" s="23">
        <f t="shared" ref="Z724" si="6970">Y725-Y724</f>
        <v>-4</v>
      </c>
      <c r="AA724" s="23">
        <f t="shared" ref="AA724" si="6971">Y724+Y725</f>
        <v>220</v>
      </c>
      <c r="AB724" s="22">
        <f t="shared" ref="AB724" si="6972">D724-Z724</f>
        <v>4</v>
      </c>
      <c r="AC724" s="22">
        <f t="shared" ref="AC724" si="6973">AA724-E724</f>
        <v>220</v>
      </c>
      <c r="AD724" s="22">
        <f t="shared" si="6433"/>
        <v>112</v>
      </c>
    </row>
    <row r="725" spans="1:30" x14ac:dyDescent="0.3">
      <c r="A725" s="11" t="s">
        <v>134</v>
      </c>
      <c r="B725" s="14" t="s">
        <v>57</v>
      </c>
      <c r="C725" s="11" t="str">
        <f>VLOOKUP(B725,'Team Lookup'!A:B,2,FALSE)</f>
        <v>Brooklyn Nets</v>
      </c>
      <c r="D725" s="15">
        <f t="shared" ref="D725" si="6974">D724*-1</f>
        <v>0</v>
      </c>
      <c r="E725" s="15">
        <f t="shared" ref="E725" si="6975">E724</f>
        <v>0</v>
      </c>
      <c r="F725" s="11" t="str">
        <f>B724</f>
        <v>LAC</v>
      </c>
      <c r="G725" s="11" t="str">
        <f t="shared" ref="G725" si="6976">C724</f>
        <v>LA Clippers</v>
      </c>
      <c r="H725" s="32">
        <f>VLOOKUP($C725,'Four Factors - Home'!$B:$O,7,FALSE)/100</f>
        <v>0.49700000000000005</v>
      </c>
      <c r="I725" s="32">
        <f>VLOOKUP($C725,'Four Factors - Home'!$B:$O,8,FALSE)</f>
        <v>0.27</v>
      </c>
      <c r="J725" s="32">
        <f>VLOOKUP($C725,'Four Factors - Home'!$B:$O,9,FALSE)/100</f>
        <v>0.16699999999999998</v>
      </c>
      <c r="K725" s="32">
        <f>VLOOKUP($C725,'Four Factors - Home'!$B:$O,10,FALSE)/100</f>
        <v>0.20600000000000002</v>
      </c>
      <c r="L725" s="32">
        <f>VLOOKUP($C725,'Four Factors - Home'!$B:$O,11,FALSE)/100</f>
        <v>0.50800000000000001</v>
      </c>
      <c r="M725" s="32">
        <f>VLOOKUP($C725,'Four Factors - Home'!$B:$O,12,FALSE)</f>
        <v>0.26800000000000002</v>
      </c>
      <c r="N725" s="32">
        <f>VLOOKUP($C725,'Four Factors - Home'!$B:$O,13,FALSE)/100</f>
        <v>0.129</v>
      </c>
      <c r="O725" s="32">
        <f>VLOOKUP($C725,'Four Factors - Home'!$B:$O,14,FALSE)/100</f>
        <v>0.248</v>
      </c>
      <c r="P725" s="21">
        <f>VLOOKUP($C725,'Advanced - Home'!B:T,18,FALSE)</f>
        <v>103.15</v>
      </c>
      <c r="Q725" s="21">
        <f>(P725+'Advanced - Home'!$S$33)/2</f>
        <v>101.0019129438717</v>
      </c>
      <c r="R725" s="32">
        <f t="shared" ref="R725" si="6977">AVERAGE(H725,L724)</f>
        <v>0.50650000000000006</v>
      </c>
      <c r="S725" s="32">
        <f t="shared" ref="S725" si="6978">AVERAGE(I725,M724)</f>
        <v>0.27749999999999997</v>
      </c>
      <c r="T725" s="32">
        <f t="shared" ref="T725" si="6979">AVERAGE(J725,N724)</f>
        <v>0.14449999999999999</v>
      </c>
      <c r="U725" s="32">
        <f t="shared" ref="U725" si="6980">AVERAGE(K725,O724)</f>
        <v>0.2165</v>
      </c>
      <c r="V725" s="21">
        <f>Q725*Q724/'Advanced - Road'!$S$33</f>
        <v>101.02207699138519</v>
      </c>
      <c r="W725" s="21">
        <f t="shared" ref="W725" si="6981">W724</f>
        <v>101.02550099675997</v>
      </c>
      <c r="X725" s="21">
        <f t="shared" si="6428"/>
        <v>0</v>
      </c>
      <c r="Y725" s="23">
        <f>ROUND(Regression!$B$17+Regression!$B$18*Games!R725+Regression!$B$19*Games!T725+Regression!$B$20*Games!U725+Regression!$B$21*Games!S725+Regression!$B$22*Games!W725,0)</f>
        <v>108</v>
      </c>
      <c r="Z725" s="23">
        <f t="shared" ref="Z725" si="6982">-Z724</f>
        <v>4</v>
      </c>
      <c r="AA725" s="23">
        <f t="shared" ref="AA725" si="6983">AA724</f>
        <v>220</v>
      </c>
      <c r="AB725" s="22"/>
      <c r="AC725" s="22"/>
      <c r="AD725" s="22">
        <f t="shared" si="6433"/>
        <v>108</v>
      </c>
    </row>
    <row r="726" spans="1:30" x14ac:dyDescent="0.3">
      <c r="A726" t="s">
        <v>133</v>
      </c>
      <c r="B726" s="8" t="s">
        <v>66</v>
      </c>
      <c r="C726" t="str">
        <f>VLOOKUP(B726,'Team Lookup'!A:B,2,FALSE)</f>
        <v>LA Clippers</v>
      </c>
      <c r="D726" s="6"/>
      <c r="E726" s="6"/>
      <c r="F726" s="7" t="str">
        <f>B727</f>
        <v>BOS</v>
      </c>
      <c r="G726" t="str">
        <f t="shared" ref="G726" si="6984">C727</f>
        <v>Boston Celtics</v>
      </c>
      <c r="H726" s="31">
        <f>VLOOKUP($C726,'Four Factors - Road'!$B:$O,7,FALSE)/100</f>
        <v>0.51900000000000002</v>
      </c>
      <c r="I726" s="31">
        <f>VLOOKUP($C726,'Four Factors - Road'!$B:$O,8,FALSE)</f>
        <v>0.30499999999999999</v>
      </c>
      <c r="J726" s="31">
        <f>VLOOKUP($C726,'Four Factors - Road'!$B:$O,9,FALSE)/100</f>
        <v>0.126</v>
      </c>
      <c r="K726" s="31">
        <f>VLOOKUP($C726,'Four Factors - Road'!$B:$O,10,FALSE)/100</f>
        <v>0.21899999999999997</v>
      </c>
      <c r="L726" s="31">
        <f>VLOOKUP($C726,'Four Factors - Road'!$B:$O,11,FALSE)/100</f>
        <v>0.51600000000000001</v>
      </c>
      <c r="M726" s="31">
        <f>VLOOKUP($C726,'Four Factors - Road'!$B:$O,12,FALSE)</f>
        <v>0.28499999999999998</v>
      </c>
      <c r="N726" s="31">
        <f>VLOOKUP($C726,'Four Factors - Road'!$B:$O,13,FALSE)/100</f>
        <v>0.122</v>
      </c>
      <c r="O726" s="31">
        <f>VLOOKUP($C726,'Four Factors - Road'!$B:$O,14,FALSE)/100</f>
        <v>0.22699999999999998</v>
      </c>
      <c r="P726" s="17">
        <f>VLOOKUP($C726,'Advanced - Road'!B:T,18,FALSE)</f>
        <v>98.9</v>
      </c>
      <c r="Q726" s="17">
        <f>(P726+'Advanced - Road'!$S$33)/2</f>
        <v>98.880263459335623</v>
      </c>
      <c r="R726" s="31">
        <f t="shared" ref="R726" si="6985">AVERAGE(H726,L727)</f>
        <v>0.51150000000000007</v>
      </c>
      <c r="S726" s="31">
        <f t="shared" ref="S726" si="6986">AVERAGE(I726,M727)</f>
        <v>0.28449999999999998</v>
      </c>
      <c r="T726" s="31">
        <f t="shared" ref="T726" si="6987">AVERAGE(J726,N727)</f>
        <v>0.13150000000000001</v>
      </c>
      <c r="U726" s="31">
        <f t="shared" ref="U726" si="6988">AVERAGE(K726,O727)</f>
        <v>0.23599999999999999</v>
      </c>
      <c r="V726" s="17">
        <f>Q726*Q727/'Advanced - Home'!$S$33</f>
        <v>99.318467677928865</v>
      </c>
      <c r="W726" s="17">
        <f t="shared" ref="W726" si="6989">AVERAGE(V726:V727)</f>
        <v>99.315101642240208</v>
      </c>
      <c r="X726" s="17">
        <f t="shared" si="6428"/>
        <v>0</v>
      </c>
      <c r="Y726" s="19">
        <f>ROUND(Regression!$B$17+Regression!$B$18*Games!R726+Regression!$B$19*Games!T726+Regression!$B$20*Games!U726+Regression!$B$21*Games!S726+Regression!$B$22*Games!W726,0)</f>
        <v>110</v>
      </c>
      <c r="Z726" s="19">
        <f t="shared" ref="Z726" si="6990">Y727-Y726</f>
        <v>1</v>
      </c>
      <c r="AA726" s="19">
        <f t="shared" ref="AA726" si="6991">Y726+Y727</f>
        <v>221</v>
      </c>
      <c r="AB726" s="4">
        <f t="shared" ref="AB726" si="6992">D726-Z726</f>
        <v>-1</v>
      </c>
      <c r="AC726" s="4">
        <f t="shared" ref="AC726" si="6993">AA726-E726</f>
        <v>221</v>
      </c>
      <c r="AD726" s="4">
        <f t="shared" si="6433"/>
        <v>110</v>
      </c>
    </row>
    <row r="727" spans="1:30" x14ac:dyDescent="0.3">
      <c r="A727" t="s">
        <v>134</v>
      </c>
      <c r="B727" s="8" t="s">
        <v>58</v>
      </c>
      <c r="C727" t="str">
        <f>VLOOKUP(B727,'Team Lookup'!A:B,2,FALSE)</f>
        <v>Boston Celtics</v>
      </c>
      <c r="D727" s="9">
        <f t="shared" ref="D727" si="6994">D726*-1</f>
        <v>0</v>
      </c>
      <c r="E727" s="9">
        <f t="shared" ref="E727" si="6995">E726</f>
        <v>0</v>
      </c>
      <c r="F727" t="str">
        <f>B726</f>
        <v>LAC</v>
      </c>
      <c r="G727" t="str">
        <f t="shared" ref="G727" si="6996">C726</f>
        <v>LA Clippers</v>
      </c>
      <c r="H727" s="31">
        <f>VLOOKUP($C727,'Four Factors - Home'!$B:$O,7,FALSE)/100</f>
        <v>0.53100000000000003</v>
      </c>
      <c r="I727" s="31">
        <f>VLOOKUP($C727,'Four Factors - Home'!$B:$O,8,FALSE)</f>
        <v>0.26600000000000001</v>
      </c>
      <c r="J727" s="31">
        <f>VLOOKUP($C727,'Four Factors - Home'!$B:$O,9,FALSE)/100</f>
        <v>0.13800000000000001</v>
      </c>
      <c r="K727" s="31">
        <f>VLOOKUP($C727,'Four Factors - Home'!$B:$O,10,FALSE)/100</f>
        <v>0.22500000000000001</v>
      </c>
      <c r="L727" s="31">
        <f>VLOOKUP($C727,'Four Factors - Home'!$B:$O,11,FALSE)/100</f>
        <v>0.504</v>
      </c>
      <c r="M727" s="31">
        <f>VLOOKUP($C727,'Four Factors - Home'!$B:$O,12,FALSE)</f>
        <v>0.26400000000000001</v>
      </c>
      <c r="N727" s="31">
        <f>VLOOKUP($C727,'Four Factors - Home'!$B:$O,13,FALSE)/100</f>
        <v>0.13699999999999998</v>
      </c>
      <c r="O727" s="31">
        <f>VLOOKUP($C727,'Four Factors - Home'!$B:$O,14,FALSE)/100</f>
        <v>0.253</v>
      </c>
      <c r="P727" s="17">
        <f>VLOOKUP($C727,'Advanced - Home'!B:T,18,FALSE)</f>
        <v>99.73</v>
      </c>
      <c r="Q727" s="17">
        <f>(P727+'Advanced - Home'!$S$33)/2</f>
        <v>99.291912943871708</v>
      </c>
      <c r="R727" s="31">
        <f t="shared" ref="R727" si="6997">AVERAGE(H727,L726)</f>
        <v>0.52350000000000008</v>
      </c>
      <c r="S727" s="31">
        <f t="shared" ref="S727" si="6998">AVERAGE(I727,M726)</f>
        <v>0.27549999999999997</v>
      </c>
      <c r="T727" s="31">
        <f t="shared" ref="T727" si="6999">AVERAGE(J727,N726)</f>
        <v>0.13</v>
      </c>
      <c r="U727" s="31">
        <f t="shared" ref="U727" si="7000">AVERAGE(K727,O726)</f>
        <v>0.22599999999999998</v>
      </c>
      <c r="V727" s="17">
        <f>Q727*Q726/'Advanced - Road'!$S$33</f>
        <v>99.311735606551551</v>
      </c>
      <c r="W727" s="17">
        <f t="shared" ref="W727" si="7001">W726</f>
        <v>99.315101642240208</v>
      </c>
      <c r="X727" s="17">
        <f t="shared" si="6428"/>
        <v>0</v>
      </c>
      <c r="Y727" s="19">
        <f>ROUND(Regression!$B$17+Regression!$B$18*Games!R727+Regression!$B$19*Games!T727+Regression!$B$20*Games!U727+Regression!$B$21*Games!S727+Regression!$B$22*Games!W727,0)</f>
        <v>111</v>
      </c>
      <c r="Z727" s="19">
        <f t="shared" ref="Z727" si="7002">-Z726</f>
        <v>-1</v>
      </c>
      <c r="AA727" s="19">
        <f t="shared" ref="AA727" si="7003">AA726</f>
        <v>221</v>
      </c>
      <c r="AB727" s="4"/>
      <c r="AC727" s="4"/>
      <c r="AD727" s="4">
        <f t="shared" si="6433"/>
        <v>111</v>
      </c>
    </row>
    <row r="728" spans="1:30" x14ac:dyDescent="0.3">
      <c r="A728" s="11" t="s">
        <v>133</v>
      </c>
      <c r="B728" s="14" t="s">
        <v>66</v>
      </c>
      <c r="C728" s="11" t="str">
        <f>VLOOKUP(B728,'Team Lookup'!A:B,2,FALSE)</f>
        <v>LA Clippers</v>
      </c>
      <c r="D728" s="12"/>
      <c r="E728" s="12"/>
      <c r="F728" s="13" t="str">
        <f>B729</f>
        <v>CHO</v>
      </c>
      <c r="G728" s="11" t="str">
        <f t="shared" ref="G728" si="7004">C729</f>
        <v>Charlotte Hornets</v>
      </c>
      <c r="H728" s="32">
        <f>VLOOKUP($C728,'Four Factors - Road'!$B:$O,7,FALSE)/100</f>
        <v>0.51900000000000002</v>
      </c>
      <c r="I728" s="32">
        <f>VLOOKUP($C728,'Four Factors - Road'!$B:$O,8,FALSE)</f>
        <v>0.30499999999999999</v>
      </c>
      <c r="J728" s="32">
        <f>VLOOKUP($C728,'Four Factors - Road'!$B:$O,9,FALSE)/100</f>
        <v>0.126</v>
      </c>
      <c r="K728" s="32">
        <f>VLOOKUP($C728,'Four Factors - Road'!$B:$O,10,FALSE)/100</f>
        <v>0.21899999999999997</v>
      </c>
      <c r="L728" s="32">
        <f>VLOOKUP($C728,'Four Factors - Road'!$B:$O,11,FALSE)/100</f>
        <v>0.51600000000000001</v>
      </c>
      <c r="M728" s="32">
        <f>VLOOKUP($C728,'Four Factors - Road'!$B:$O,12,FALSE)</f>
        <v>0.28499999999999998</v>
      </c>
      <c r="N728" s="32">
        <f>VLOOKUP($C728,'Four Factors - Road'!$B:$O,13,FALSE)/100</f>
        <v>0.122</v>
      </c>
      <c r="O728" s="32">
        <f>VLOOKUP($C728,'Four Factors - Road'!$B:$O,14,FALSE)/100</f>
        <v>0.22699999999999998</v>
      </c>
      <c r="P728" s="21">
        <f>VLOOKUP($C728,'Advanced - Road'!B:T,18,FALSE)</f>
        <v>98.9</v>
      </c>
      <c r="Q728" s="21">
        <f>(P728+'Advanced - Road'!$S$33)/2</f>
        <v>98.880263459335623</v>
      </c>
      <c r="R728" s="32">
        <f t="shared" ref="R728" si="7005">AVERAGE(H728,L729)</f>
        <v>0.51100000000000001</v>
      </c>
      <c r="S728" s="32">
        <f t="shared" ref="S728" si="7006">AVERAGE(I728,M729)</f>
        <v>0.251</v>
      </c>
      <c r="T728" s="32">
        <f t="shared" ref="T728" si="7007">AVERAGE(J728,N729)</f>
        <v>0.128</v>
      </c>
      <c r="U728" s="32">
        <f t="shared" ref="U728" si="7008">AVERAGE(K728,O729)</f>
        <v>0.20749999999999999</v>
      </c>
      <c r="V728" s="21">
        <f>Q728*Q729/'Advanced - Home'!$S$33</f>
        <v>98.968374073559232</v>
      </c>
      <c r="W728" s="21">
        <f t="shared" ref="W728" si="7009">AVERAGE(V728:V729)</f>
        <v>98.965019903011012</v>
      </c>
      <c r="X728" s="21">
        <f t="shared" si="6428"/>
        <v>0</v>
      </c>
      <c r="Y728" s="23">
        <f>ROUND(Regression!$B$17+Regression!$B$18*Games!R728+Regression!$B$19*Games!T728+Regression!$B$20*Games!U728+Regression!$B$21*Games!S728+Regression!$B$22*Games!W728,0)</f>
        <v>107</v>
      </c>
      <c r="Z728" s="23">
        <f t="shared" ref="Z728" si="7010">Y729-Y728</f>
        <v>2</v>
      </c>
      <c r="AA728" s="23">
        <f t="shared" ref="AA728" si="7011">Y728+Y729</f>
        <v>216</v>
      </c>
      <c r="AB728" s="22">
        <f t="shared" ref="AB728" si="7012">D728-Z728</f>
        <v>-2</v>
      </c>
      <c r="AC728" s="22">
        <f t="shared" ref="AC728" si="7013">AA728-E728</f>
        <v>216</v>
      </c>
      <c r="AD728" s="22">
        <f t="shared" si="6433"/>
        <v>107</v>
      </c>
    </row>
    <row r="729" spans="1:30" x14ac:dyDescent="0.3">
      <c r="A729" s="11" t="s">
        <v>134</v>
      </c>
      <c r="B729" s="14" t="s">
        <v>59</v>
      </c>
      <c r="C729" s="11" t="str">
        <f>VLOOKUP(B729,'Team Lookup'!A:B,2,FALSE)</f>
        <v>Charlotte Hornets</v>
      </c>
      <c r="D729" s="15">
        <f t="shared" ref="D729" si="7014">D728*-1</f>
        <v>0</v>
      </c>
      <c r="E729" s="15">
        <f t="shared" ref="E729" si="7015">E728</f>
        <v>0</v>
      </c>
      <c r="F729" s="11" t="str">
        <f>B728</f>
        <v>LAC</v>
      </c>
      <c r="G729" s="11" t="str">
        <f t="shared" ref="G729" si="7016">C728</f>
        <v>LA Clippers</v>
      </c>
      <c r="H729" s="32">
        <f>VLOOKUP($C729,'Four Factors - Home'!$B:$O,7,FALSE)/100</f>
        <v>0.499</v>
      </c>
      <c r="I729" s="32">
        <f>VLOOKUP($C729,'Four Factors - Home'!$B:$O,8,FALSE)</f>
        <v>0.307</v>
      </c>
      <c r="J729" s="32">
        <f>VLOOKUP($C729,'Four Factors - Home'!$B:$O,9,FALSE)/100</f>
        <v>0.11900000000000001</v>
      </c>
      <c r="K729" s="32">
        <f>VLOOKUP($C729,'Four Factors - Home'!$B:$O,10,FALSE)/100</f>
        <v>0.20499999999999999</v>
      </c>
      <c r="L729" s="32">
        <f>VLOOKUP($C729,'Four Factors - Home'!$B:$O,11,FALSE)/100</f>
        <v>0.503</v>
      </c>
      <c r="M729" s="32">
        <f>VLOOKUP($C729,'Four Factors - Home'!$B:$O,12,FALSE)</f>
        <v>0.19700000000000001</v>
      </c>
      <c r="N729" s="32">
        <f>VLOOKUP($C729,'Four Factors - Home'!$B:$O,13,FALSE)/100</f>
        <v>0.13</v>
      </c>
      <c r="O729" s="32">
        <f>VLOOKUP($C729,'Four Factors - Home'!$B:$O,14,FALSE)/100</f>
        <v>0.19600000000000001</v>
      </c>
      <c r="P729" s="21">
        <f>VLOOKUP($C729,'Advanced - Home'!B:T,18,FALSE)</f>
        <v>99.03</v>
      </c>
      <c r="Q729" s="21">
        <f>(P729+'Advanced - Home'!$S$33)/2</f>
        <v>98.941912943871699</v>
      </c>
      <c r="R729" s="32">
        <f t="shared" ref="R729" si="7017">AVERAGE(H729,L728)</f>
        <v>0.50750000000000006</v>
      </c>
      <c r="S729" s="32">
        <f t="shared" ref="S729" si="7018">AVERAGE(I729,M728)</f>
        <v>0.29599999999999999</v>
      </c>
      <c r="T729" s="32">
        <f t="shared" ref="T729" si="7019">AVERAGE(J729,N728)</f>
        <v>0.1205</v>
      </c>
      <c r="U729" s="32">
        <f t="shared" ref="U729" si="7020">AVERAGE(K729,O728)</f>
        <v>0.21599999999999997</v>
      </c>
      <c r="V729" s="21">
        <f>Q729*Q728/'Advanced - Road'!$S$33</f>
        <v>98.961665732462777</v>
      </c>
      <c r="W729" s="21">
        <f t="shared" ref="W729" si="7021">W728</f>
        <v>98.965019903011012</v>
      </c>
      <c r="X729" s="21">
        <f t="shared" si="6428"/>
        <v>0</v>
      </c>
      <c r="Y729" s="23">
        <f>ROUND(Regression!$B$17+Regression!$B$18*Games!R729+Regression!$B$19*Games!T729+Regression!$B$20*Games!U729+Regression!$B$21*Games!S729+Regression!$B$22*Games!W729,0)</f>
        <v>109</v>
      </c>
      <c r="Z729" s="23">
        <f t="shared" ref="Z729" si="7022">-Z728</f>
        <v>-2</v>
      </c>
      <c r="AA729" s="23">
        <f t="shared" ref="AA729" si="7023">AA728</f>
        <v>216</v>
      </c>
      <c r="AB729" s="22"/>
      <c r="AC729" s="22"/>
      <c r="AD729" s="22">
        <f t="shared" si="6433"/>
        <v>109</v>
      </c>
    </row>
    <row r="730" spans="1:30" x14ac:dyDescent="0.3">
      <c r="A730" t="s">
        <v>133</v>
      </c>
      <c r="B730" s="5" t="s">
        <v>66</v>
      </c>
      <c r="C730" t="str">
        <f>VLOOKUP(B730,'Team Lookup'!A:B,2,FALSE)</f>
        <v>LA Clippers</v>
      </c>
      <c r="D730" s="6"/>
      <c r="E730" s="6"/>
      <c r="F730" s="7" t="str">
        <f>B731</f>
        <v>CHI</v>
      </c>
      <c r="G730" t="str">
        <f t="shared" ref="G730" si="7024">C731</f>
        <v>Chicago Bulls</v>
      </c>
      <c r="H730" s="31">
        <f>VLOOKUP($C730,'Four Factors - Road'!$B:$O,7,FALSE)/100</f>
        <v>0.51900000000000002</v>
      </c>
      <c r="I730" s="31">
        <f>VLOOKUP($C730,'Four Factors - Road'!$B:$O,8,FALSE)</f>
        <v>0.30499999999999999</v>
      </c>
      <c r="J730" s="31">
        <f>VLOOKUP($C730,'Four Factors - Road'!$B:$O,9,FALSE)/100</f>
        <v>0.126</v>
      </c>
      <c r="K730" s="31">
        <f>VLOOKUP($C730,'Four Factors - Road'!$B:$O,10,FALSE)/100</f>
        <v>0.21899999999999997</v>
      </c>
      <c r="L730" s="31">
        <f>VLOOKUP($C730,'Four Factors - Road'!$B:$O,11,FALSE)/100</f>
        <v>0.51600000000000001</v>
      </c>
      <c r="M730" s="31">
        <f>VLOOKUP($C730,'Four Factors - Road'!$B:$O,12,FALSE)</f>
        <v>0.28499999999999998</v>
      </c>
      <c r="N730" s="31">
        <f>VLOOKUP($C730,'Four Factors - Road'!$B:$O,13,FALSE)/100</f>
        <v>0.122</v>
      </c>
      <c r="O730" s="31">
        <f>VLOOKUP($C730,'Four Factors - Road'!$B:$O,14,FALSE)/100</f>
        <v>0.22699999999999998</v>
      </c>
      <c r="P730" s="17">
        <f>VLOOKUP($C730,'Advanced - Road'!B:T,18,FALSE)</f>
        <v>98.9</v>
      </c>
      <c r="Q730" s="17">
        <f>(P730+'Advanced - Road'!$S$33)/2</f>
        <v>98.880263459335623</v>
      </c>
      <c r="R730" s="31">
        <f t="shared" ref="R730" si="7025">AVERAGE(H730,L731)</f>
        <v>0.51800000000000002</v>
      </c>
      <c r="S730" s="31">
        <f t="shared" ref="S730" si="7026">AVERAGE(I730,M731)</f>
        <v>0.26300000000000001</v>
      </c>
      <c r="T730" s="31">
        <f t="shared" ref="T730" si="7027">AVERAGE(J730,N731)</f>
        <v>0.1305</v>
      </c>
      <c r="U730" s="31">
        <f t="shared" ref="U730" si="7028">AVERAGE(K730,O731)</f>
        <v>0.21149999999999997</v>
      </c>
      <c r="V730" s="17">
        <f>Q730*Q731/'Advanced - Home'!$S$33</f>
        <v>98.133150760277417</v>
      </c>
      <c r="W730" s="17">
        <f t="shared" ref="W730" si="7029">AVERAGE(V730:V731)</f>
        <v>98.12982489656423</v>
      </c>
      <c r="X730" s="17">
        <f t="shared" si="6428"/>
        <v>0</v>
      </c>
      <c r="Y730" s="19">
        <f>ROUND(Regression!$B$17+Regression!$B$18*Games!R730+Regression!$B$19*Games!T730+Regression!$B$20*Games!U730+Regression!$B$21*Games!S730+Regression!$B$22*Games!W730,0)</f>
        <v>108</v>
      </c>
      <c r="Z730" s="19">
        <f t="shared" ref="Z730" si="7030">Y731-Y730</f>
        <v>0</v>
      </c>
      <c r="AA730" s="19">
        <f t="shared" ref="AA730" si="7031">Y730+Y731</f>
        <v>216</v>
      </c>
      <c r="AB730" s="4">
        <f t="shared" ref="AB730" si="7032">D730-Z730</f>
        <v>0</v>
      </c>
      <c r="AC730" s="4">
        <f t="shared" ref="AC730" si="7033">AA730-E730</f>
        <v>216</v>
      </c>
      <c r="AD730" s="4">
        <f t="shared" si="6433"/>
        <v>108</v>
      </c>
    </row>
    <row r="731" spans="1:30" x14ac:dyDescent="0.3">
      <c r="A731" t="s">
        <v>134</v>
      </c>
      <c r="B731" s="8" t="s">
        <v>60</v>
      </c>
      <c r="C731" t="str">
        <f>VLOOKUP(B731,'Team Lookup'!A:B,2,FALSE)</f>
        <v>Chicago Bulls</v>
      </c>
      <c r="D731" s="9">
        <f t="shared" ref="D731" si="7034">D730*-1</f>
        <v>0</v>
      </c>
      <c r="E731" s="9">
        <f t="shared" ref="E731" si="7035">E730</f>
        <v>0</v>
      </c>
      <c r="F731" t="str">
        <f>B730</f>
        <v>LAC</v>
      </c>
      <c r="G731" t="str">
        <f t="shared" ref="G731" si="7036">C730</f>
        <v>LA Clippers</v>
      </c>
      <c r="H731" s="31">
        <f>VLOOKUP($C731,'Four Factors - Home'!$B:$O,7,FALSE)/100</f>
        <v>0.47100000000000003</v>
      </c>
      <c r="I731" s="31">
        <f>VLOOKUP($C731,'Four Factors - Home'!$B:$O,8,FALSE)</f>
        <v>0.29599999999999999</v>
      </c>
      <c r="J731" s="31">
        <f>VLOOKUP($C731,'Four Factors - Home'!$B:$O,9,FALSE)/100</f>
        <v>0.129</v>
      </c>
      <c r="K731" s="31">
        <f>VLOOKUP($C731,'Four Factors - Home'!$B:$O,10,FALSE)/100</f>
        <v>0.30199999999999999</v>
      </c>
      <c r="L731" s="31">
        <f>VLOOKUP($C731,'Four Factors - Home'!$B:$O,11,FALSE)/100</f>
        <v>0.51700000000000002</v>
      </c>
      <c r="M731" s="31">
        <f>VLOOKUP($C731,'Four Factors - Home'!$B:$O,12,FALSE)</f>
        <v>0.221</v>
      </c>
      <c r="N731" s="31">
        <f>VLOOKUP($C731,'Four Factors - Home'!$B:$O,13,FALSE)/100</f>
        <v>0.13500000000000001</v>
      </c>
      <c r="O731" s="31">
        <f>VLOOKUP($C731,'Four Factors - Home'!$B:$O,14,FALSE)/100</f>
        <v>0.20399999999999999</v>
      </c>
      <c r="P731" s="17">
        <f>VLOOKUP($C731,'Advanced - Home'!B:T,18,FALSE)</f>
        <v>97.36</v>
      </c>
      <c r="Q731" s="17">
        <f>(P731+'Advanced - Home'!$S$33)/2</f>
        <v>98.106912943871706</v>
      </c>
      <c r="R731" s="31">
        <f t="shared" ref="R731" si="7037">AVERAGE(H731,L730)</f>
        <v>0.49350000000000005</v>
      </c>
      <c r="S731" s="31">
        <f t="shared" ref="S731" si="7038">AVERAGE(I731,M730)</f>
        <v>0.29049999999999998</v>
      </c>
      <c r="T731" s="31">
        <f t="shared" ref="T731" si="7039">AVERAGE(J731,N730)</f>
        <v>0.1255</v>
      </c>
      <c r="U731" s="31">
        <f t="shared" ref="U731" si="7040">AVERAGE(K731,O730)</f>
        <v>0.26449999999999996</v>
      </c>
      <c r="V731" s="17">
        <f>Q731*Q730/'Advanced - Road'!$S$33</f>
        <v>98.126499032851044</v>
      </c>
      <c r="W731" s="17">
        <f t="shared" ref="W731" si="7041">W730</f>
        <v>98.12982489656423</v>
      </c>
      <c r="X731" s="17">
        <f t="shared" si="6428"/>
        <v>0</v>
      </c>
      <c r="Y731" s="19">
        <f>ROUND(Regression!$B$17+Regression!$B$18*Games!R731+Regression!$B$19*Games!T731+Regression!$B$20*Games!U731+Regression!$B$21*Games!S731+Regression!$B$22*Games!W731,0)</f>
        <v>108</v>
      </c>
      <c r="Z731" s="19">
        <f t="shared" ref="Z731" si="7042">-Z730</f>
        <v>0</v>
      </c>
      <c r="AA731" s="19">
        <f t="shared" ref="AA731" si="7043">AA730</f>
        <v>216</v>
      </c>
      <c r="AB731" s="4"/>
      <c r="AC731" s="4"/>
      <c r="AD731" s="4">
        <f t="shared" si="6433"/>
        <v>108</v>
      </c>
    </row>
    <row r="732" spans="1:30" x14ac:dyDescent="0.3">
      <c r="A732" s="11" t="s">
        <v>133</v>
      </c>
      <c r="B732" s="10" t="s">
        <v>66</v>
      </c>
      <c r="C732" s="11" t="str">
        <f>VLOOKUP(B732,'Team Lookup'!A:B,2,FALSE)</f>
        <v>LA Clippers</v>
      </c>
      <c r="D732" s="12"/>
      <c r="E732" s="12"/>
      <c r="F732" s="13" t="str">
        <f>B733</f>
        <v>CLE</v>
      </c>
      <c r="G732" s="11" t="str">
        <f t="shared" ref="G732" si="7044">C733</f>
        <v>Cleveland Cavaliers</v>
      </c>
      <c r="H732" s="32">
        <f>VLOOKUP($C732,'Four Factors - Road'!$B:$O,7,FALSE)/100</f>
        <v>0.51900000000000002</v>
      </c>
      <c r="I732" s="32">
        <f>VLOOKUP($C732,'Four Factors - Road'!$B:$O,8,FALSE)</f>
        <v>0.30499999999999999</v>
      </c>
      <c r="J732" s="32">
        <f>VLOOKUP($C732,'Four Factors - Road'!$B:$O,9,FALSE)/100</f>
        <v>0.126</v>
      </c>
      <c r="K732" s="32">
        <f>VLOOKUP($C732,'Four Factors - Road'!$B:$O,10,FALSE)/100</f>
        <v>0.21899999999999997</v>
      </c>
      <c r="L732" s="32">
        <f>VLOOKUP($C732,'Four Factors - Road'!$B:$O,11,FALSE)/100</f>
        <v>0.51600000000000001</v>
      </c>
      <c r="M732" s="32">
        <f>VLOOKUP($C732,'Four Factors - Road'!$B:$O,12,FALSE)</f>
        <v>0.28499999999999998</v>
      </c>
      <c r="N732" s="32">
        <f>VLOOKUP($C732,'Four Factors - Road'!$B:$O,13,FALSE)/100</f>
        <v>0.122</v>
      </c>
      <c r="O732" s="32">
        <f>VLOOKUP($C732,'Four Factors - Road'!$B:$O,14,FALSE)/100</f>
        <v>0.22699999999999998</v>
      </c>
      <c r="P732" s="21">
        <f>VLOOKUP($C732,'Advanced - Road'!B:T,18,FALSE)</f>
        <v>98.9</v>
      </c>
      <c r="Q732" s="21">
        <f>(P732+'Advanced - Road'!$S$33)/2</f>
        <v>98.880263459335623</v>
      </c>
      <c r="R732" s="32">
        <f t="shared" ref="R732" si="7045">AVERAGE(H732,L733)</f>
        <v>0.50950000000000006</v>
      </c>
      <c r="S732" s="32">
        <f t="shared" ref="S732" si="7046">AVERAGE(I732,M733)</f>
        <v>0.26</v>
      </c>
      <c r="T732" s="32">
        <f t="shared" ref="T732" si="7047">AVERAGE(J732,N733)</f>
        <v>0.127</v>
      </c>
      <c r="U732" s="32">
        <f t="shared" ref="U732" si="7048">AVERAGE(K732,O733)</f>
        <v>0.22999999999999998</v>
      </c>
      <c r="V732" s="21">
        <f>Q732*Q733/'Advanced - Home'!$S$33</f>
        <v>98.908358027095858</v>
      </c>
      <c r="W732" s="21">
        <f t="shared" ref="W732" si="7049">AVERAGE(V732:V733)</f>
        <v>98.905005890571715</v>
      </c>
      <c r="X732" s="21">
        <f t="shared" si="6428"/>
        <v>0</v>
      </c>
      <c r="Y732" s="23">
        <f>ROUND(Regression!$B$17+Regression!$B$18*Games!R732+Regression!$B$19*Games!T732+Regression!$B$20*Games!U732+Regression!$B$21*Games!S732+Regression!$B$22*Games!W732,0)</f>
        <v>108</v>
      </c>
      <c r="Z732" s="23">
        <f t="shared" ref="Z732" si="7050">Y733-Y732</f>
        <v>5</v>
      </c>
      <c r="AA732" s="23">
        <f t="shared" ref="AA732" si="7051">Y732+Y733</f>
        <v>221</v>
      </c>
      <c r="AB732" s="22">
        <f t="shared" ref="AB732" si="7052">D732-Z732</f>
        <v>-5</v>
      </c>
      <c r="AC732" s="22">
        <f t="shared" ref="AC732" si="7053">AA732-E732</f>
        <v>221</v>
      </c>
      <c r="AD732" s="22">
        <f t="shared" si="6433"/>
        <v>108</v>
      </c>
    </row>
    <row r="733" spans="1:30" x14ac:dyDescent="0.3">
      <c r="A733" s="11" t="s">
        <v>134</v>
      </c>
      <c r="B733" s="14" t="s">
        <v>54</v>
      </c>
      <c r="C733" s="11" t="str">
        <f>VLOOKUP(B733,'Team Lookup'!A:B,2,FALSE)</f>
        <v>Cleveland Cavaliers</v>
      </c>
      <c r="D733" s="15">
        <f t="shared" ref="D733" si="7054">D732*-1</f>
        <v>0</v>
      </c>
      <c r="E733" s="15">
        <f t="shared" ref="E733" si="7055">E732</f>
        <v>0</v>
      </c>
      <c r="F733" s="11" t="str">
        <f>B732</f>
        <v>LAC</v>
      </c>
      <c r="G733" s="11" t="str">
        <f t="shared" ref="G733" si="7056">C732</f>
        <v>LA Clippers</v>
      </c>
      <c r="H733" s="32">
        <f>VLOOKUP($C733,'Four Factors - Home'!$B:$O,7,FALSE)/100</f>
        <v>0.55700000000000005</v>
      </c>
      <c r="I733" s="32">
        <f>VLOOKUP($C733,'Four Factors - Home'!$B:$O,8,FALSE)</f>
        <v>0.27700000000000002</v>
      </c>
      <c r="J733" s="32">
        <f>VLOOKUP($C733,'Four Factors - Home'!$B:$O,9,FALSE)/100</f>
        <v>0.129</v>
      </c>
      <c r="K733" s="32">
        <f>VLOOKUP($C733,'Four Factors - Home'!$B:$O,10,FALSE)/100</f>
        <v>0.23899999999999999</v>
      </c>
      <c r="L733" s="32">
        <f>VLOOKUP($C733,'Four Factors - Home'!$B:$O,11,FALSE)/100</f>
        <v>0.5</v>
      </c>
      <c r="M733" s="32">
        <f>VLOOKUP($C733,'Four Factors - Home'!$B:$O,12,FALSE)</f>
        <v>0.215</v>
      </c>
      <c r="N733" s="32">
        <f>VLOOKUP($C733,'Four Factors - Home'!$B:$O,13,FALSE)/100</f>
        <v>0.128</v>
      </c>
      <c r="O733" s="32">
        <f>VLOOKUP($C733,'Four Factors - Home'!$B:$O,14,FALSE)/100</f>
        <v>0.24100000000000002</v>
      </c>
      <c r="P733" s="21">
        <f>VLOOKUP($C733,'Advanced - Home'!B:T,18,FALSE)</f>
        <v>98.91</v>
      </c>
      <c r="Q733" s="21">
        <f>(P733+'Advanced - Home'!$S$33)/2</f>
        <v>98.881912943871697</v>
      </c>
      <c r="R733" s="32">
        <f t="shared" ref="R733" si="7057">AVERAGE(H733,L732)</f>
        <v>0.53649999999999998</v>
      </c>
      <c r="S733" s="32">
        <f t="shared" ref="S733" si="7058">AVERAGE(I733,M732)</f>
        <v>0.28100000000000003</v>
      </c>
      <c r="T733" s="32">
        <f t="shared" ref="T733" si="7059">AVERAGE(J733,N732)</f>
        <v>0.1255</v>
      </c>
      <c r="U733" s="32">
        <f t="shared" ref="U733" si="7060">AVERAGE(K733,O732)</f>
        <v>0.23299999999999998</v>
      </c>
      <c r="V733" s="21">
        <f>Q733*Q732/'Advanced - Road'!$S$33</f>
        <v>98.901653754047558</v>
      </c>
      <c r="W733" s="21">
        <f t="shared" ref="W733" si="7061">W732</f>
        <v>98.905005890571715</v>
      </c>
      <c r="X733" s="21">
        <f t="shared" si="6428"/>
        <v>0</v>
      </c>
      <c r="Y733" s="23">
        <f>ROUND(Regression!$B$17+Regression!$B$18*Games!R733+Regression!$B$19*Games!T733+Regression!$B$20*Games!U733+Regression!$B$21*Games!S733+Regression!$B$22*Games!W733,0)</f>
        <v>113</v>
      </c>
      <c r="Z733" s="23">
        <f t="shared" ref="Z733" si="7062">-Z732</f>
        <v>-5</v>
      </c>
      <c r="AA733" s="23">
        <f t="shared" ref="AA733" si="7063">AA732</f>
        <v>221</v>
      </c>
      <c r="AB733" s="22"/>
      <c r="AC733" s="22"/>
      <c r="AD733" s="22">
        <f t="shared" si="6433"/>
        <v>113</v>
      </c>
    </row>
    <row r="734" spans="1:30" x14ac:dyDescent="0.3">
      <c r="A734" t="s">
        <v>133</v>
      </c>
      <c r="B734" s="5" t="s">
        <v>66</v>
      </c>
      <c r="C734" t="str">
        <f>VLOOKUP(B734,'Team Lookup'!A:B,2,FALSE)</f>
        <v>LA Clippers</v>
      </c>
      <c r="D734" s="6"/>
      <c r="E734" s="6"/>
      <c r="F734" s="7" t="str">
        <f>B735</f>
        <v>DAL</v>
      </c>
      <c r="G734" t="str">
        <f t="shared" ref="G734" si="7064">C735</f>
        <v>Dallas Mavericks</v>
      </c>
      <c r="H734" s="31">
        <f>VLOOKUP($C734,'Four Factors - Road'!$B:$O,7,FALSE)/100</f>
        <v>0.51900000000000002</v>
      </c>
      <c r="I734" s="31">
        <f>VLOOKUP($C734,'Four Factors - Road'!$B:$O,8,FALSE)</f>
        <v>0.30499999999999999</v>
      </c>
      <c r="J734" s="31">
        <f>VLOOKUP($C734,'Four Factors - Road'!$B:$O,9,FALSE)/100</f>
        <v>0.126</v>
      </c>
      <c r="K734" s="31">
        <f>VLOOKUP($C734,'Four Factors - Road'!$B:$O,10,FALSE)/100</f>
        <v>0.21899999999999997</v>
      </c>
      <c r="L734" s="31">
        <f>VLOOKUP($C734,'Four Factors - Road'!$B:$O,11,FALSE)/100</f>
        <v>0.51600000000000001</v>
      </c>
      <c r="M734" s="31">
        <f>VLOOKUP($C734,'Four Factors - Road'!$B:$O,12,FALSE)</f>
        <v>0.28499999999999998</v>
      </c>
      <c r="N734" s="31">
        <f>VLOOKUP($C734,'Four Factors - Road'!$B:$O,13,FALSE)/100</f>
        <v>0.122</v>
      </c>
      <c r="O734" s="31">
        <f>VLOOKUP($C734,'Four Factors - Road'!$B:$O,14,FALSE)/100</f>
        <v>0.22699999999999998</v>
      </c>
      <c r="P734" s="17">
        <f>VLOOKUP($C734,'Advanced - Road'!B:T,18,FALSE)</f>
        <v>98.9</v>
      </c>
      <c r="Q734" s="17">
        <f>(P734+'Advanced - Road'!$S$33)/2</f>
        <v>98.880263459335623</v>
      </c>
      <c r="R734" s="31">
        <f t="shared" ref="R734" si="7065">AVERAGE(H734,L735)</f>
        <v>0.51249999999999996</v>
      </c>
      <c r="S734" s="31">
        <f t="shared" ref="S734" si="7066">AVERAGE(I734,M735)</f>
        <v>0.29149999999999998</v>
      </c>
      <c r="T734" s="31">
        <f t="shared" ref="T734" si="7067">AVERAGE(J734,N735)</f>
        <v>0.14450000000000002</v>
      </c>
      <c r="U734" s="31">
        <f t="shared" ref="U734" si="7068">AVERAGE(K734,O735)</f>
        <v>0.22249999999999998</v>
      </c>
      <c r="V734" s="17">
        <f>Q734*Q735/'Advanced - Home'!$S$33</f>
        <v>96.292658668734262</v>
      </c>
      <c r="W734" s="17">
        <f t="shared" ref="W734" si="7069">AVERAGE(V734:V735)</f>
        <v>96.289395181759346</v>
      </c>
      <c r="X734" s="17">
        <f t="shared" ref="X734:X797" si="7070">E734/2-D734/2</f>
        <v>0</v>
      </c>
      <c r="Y734" s="19">
        <f>ROUND(Regression!$B$17+Regression!$B$18*Games!R734+Regression!$B$19*Games!T734+Regression!$B$20*Games!U734+Regression!$B$21*Games!S734+Regression!$B$22*Games!W734,0)</f>
        <v>105</v>
      </c>
      <c r="Z734" s="19">
        <f t="shared" ref="Z734" si="7071">Y735-Y734</f>
        <v>1</v>
      </c>
      <c r="AA734" s="19">
        <f t="shared" ref="AA734" si="7072">Y734+Y735</f>
        <v>211</v>
      </c>
      <c r="AB734" s="4">
        <f t="shared" ref="AB734" si="7073">D734-Z734</f>
        <v>-1</v>
      </c>
      <c r="AC734" s="4">
        <f t="shared" ref="AC734" si="7074">AA734-E734</f>
        <v>211</v>
      </c>
      <c r="AD734" s="4">
        <f t="shared" ref="AD734:AD797" si="7075">Y734-X734</f>
        <v>105</v>
      </c>
    </row>
    <row r="735" spans="1:30" x14ac:dyDescent="0.3">
      <c r="A735" t="s">
        <v>134</v>
      </c>
      <c r="B735" s="8" t="s">
        <v>61</v>
      </c>
      <c r="C735" t="str">
        <f>VLOOKUP(B735,'Team Lookup'!A:B,2,FALSE)</f>
        <v>Dallas Mavericks</v>
      </c>
      <c r="D735" s="9">
        <f t="shared" ref="D735" si="7076">D734*-1</f>
        <v>0</v>
      </c>
      <c r="E735" s="9">
        <f t="shared" ref="E735" si="7077">E734</f>
        <v>0</v>
      </c>
      <c r="F735" t="str">
        <f>B734</f>
        <v>LAC</v>
      </c>
      <c r="G735" t="str">
        <f t="shared" ref="G735" si="7078">C734</f>
        <v>LA Clippers</v>
      </c>
      <c r="H735" s="31">
        <f>VLOOKUP($C735,'Four Factors - Home'!$B:$O,7,FALSE)/100</f>
        <v>0.51400000000000001</v>
      </c>
      <c r="I735" s="31">
        <f>VLOOKUP($C735,'Four Factors - Home'!$B:$O,8,FALSE)</f>
        <v>0.24299999999999999</v>
      </c>
      <c r="J735" s="31">
        <f>VLOOKUP($C735,'Four Factors - Home'!$B:$O,9,FALSE)/100</f>
        <v>0.129</v>
      </c>
      <c r="K735" s="31">
        <f>VLOOKUP($C735,'Four Factors - Home'!$B:$O,10,FALSE)/100</f>
        <v>0.188</v>
      </c>
      <c r="L735" s="31">
        <f>VLOOKUP($C735,'Four Factors - Home'!$B:$O,11,FALSE)/100</f>
        <v>0.50600000000000001</v>
      </c>
      <c r="M735" s="31">
        <f>VLOOKUP($C735,'Four Factors - Home'!$B:$O,12,FALSE)</f>
        <v>0.27800000000000002</v>
      </c>
      <c r="N735" s="31">
        <f>VLOOKUP($C735,'Four Factors - Home'!$B:$O,13,FALSE)/100</f>
        <v>0.16300000000000001</v>
      </c>
      <c r="O735" s="31">
        <f>VLOOKUP($C735,'Four Factors - Home'!$B:$O,14,FALSE)/100</f>
        <v>0.22600000000000001</v>
      </c>
      <c r="P735" s="17">
        <f>VLOOKUP($C735,'Advanced - Home'!B:T,18,FALSE)</f>
        <v>93.68</v>
      </c>
      <c r="Q735" s="17">
        <f>(P735+'Advanced - Home'!$S$33)/2</f>
        <v>96.266912943871716</v>
      </c>
      <c r="R735" s="31">
        <f t="shared" ref="R735" si="7079">AVERAGE(H735,L734)</f>
        <v>0.51500000000000001</v>
      </c>
      <c r="S735" s="31">
        <f t="shared" ref="S735" si="7080">AVERAGE(I735,M734)</f>
        <v>0.26400000000000001</v>
      </c>
      <c r="T735" s="31">
        <f t="shared" ref="T735" si="7081">AVERAGE(J735,N734)</f>
        <v>0.1255</v>
      </c>
      <c r="U735" s="31">
        <f t="shared" ref="U735" si="7082">AVERAGE(K735,O734)</f>
        <v>0.20749999999999999</v>
      </c>
      <c r="V735" s="17">
        <f>Q735*Q734/'Advanced - Road'!$S$33</f>
        <v>96.286131694784444</v>
      </c>
      <c r="W735" s="17">
        <f t="shared" ref="W735" si="7083">W734</f>
        <v>96.289395181759346</v>
      </c>
      <c r="X735" s="17">
        <f t="shared" si="7070"/>
        <v>0</v>
      </c>
      <c r="Y735" s="19">
        <f>ROUND(Regression!$B$17+Regression!$B$18*Games!R735+Regression!$B$19*Games!T735+Regression!$B$20*Games!U735+Regression!$B$21*Games!S735+Regression!$B$22*Games!W735,0)</f>
        <v>106</v>
      </c>
      <c r="Z735" s="19">
        <f t="shared" ref="Z735" si="7084">-Z734</f>
        <v>-1</v>
      </c>
      <c r="AA735" s="19">
        <f t="shared" ref="AA735" si="7085">AA734</f>
        <v>211</v>
      </c>
      <c r="AB735" s="4"/>
      <c r="AC735" s="4"/>
      <c r="AD735" s="4">
        <f t="shared" si="7075"/>
        <v>106</v>
      </c>
    </row>
    <row r="736" spans="1:30" x14ac:dyDescent="0.3">
      <c r="A736" s="11" t="s">
        <v>133</v>
      </c>
      <c r="B736" s="10" t="s">
        <v>66</v>
      </c>
      <c r="C736" s="11" t="str">
        <f>VLOOKUP(B736,'Team Lookup'!A:B,2,FALSE)</f>
        <v>LA Clippers</v>
      </c>
      <c r="D736" s="12"/>
      <c r="E736" s="12"/>
      <c r="F736" s="13" t="str">
        <f>B737</f>
        <v>DEN</v>
      </c>
      <c r="G736" s="11" t="str">
        <f t="shared" ref="G736" si="7086">C737</f>
        <v>Denver Nuggets</v>
      </c>
      <c r="H736" s="32">
        <f>VLOOKUP($C736,'Four Factors - Road'!$B:$O,7,FALSE)/100</f>
        <v>0.51900000000000002</v>
      </c>
      <c r="I736" s="32">
        <f>VLOOKUP($C736,'Four Factors - Road'!$B:$O,8,FALSE)</f>
        <v>0.30499999999999999</v>
      </c>
      <c r="J736" s="32">
        <f>VLOOKUP($C736,'Four Factors - Road'!$B:$O,9,FALSE)/100</f>
        <v>0.126</v>
      </c>
      <c r="K736" s="32">
        <f>VLOOKUP($C736,'Four Factors - Road'!$B:$O,10,FALSE)/100</f>
        <v>0.21899999999999997</v>
      </c>
      <c r="L736" s="32">
        <f>VLOOKUP($C736,'Four Factors - Road'!$B:$O,11,FALSE)/100</f>
        <v>0.51600000000000001</v>
      </c>
      <c r="M736" s="32">
        <f>VLOOKUP($C736,'Four Factors - Road'!$B:$O,12,FALSE)</f>
        <v>0.28499999999999998</v>
      </c>
      <c r="N736" s="32">
        <f>VLOOKUP($C736,'Four Factors - Road'!$B:$O,13,FALSE)/100</f>
        <v>0.122</v>
      </c>
      <c r="O736" s="32">
        <f>VLOOKUP($C736,'Four Factors - Road'!$B:$O,14,FALSE)/100</f>
        <v>0.22699999999999998</v>
      </c>
      <c r="P736" s="21">
        <f>VLOOKUP($C736,'Advanced - Road'!B:T,18,FALSE)</f>
        <v>98.9</v>
      </c>
      <c r="Q736" s="21">
        <f>(P736+'Advanced - Road'!$S$33)/2</f>
        <v>98.880263459335623</v>
      </c>
      <c r="R736" s="32">
        <f t="shared" ref="R736" si="7087">AVERAGE(H736,L737)</f>
        <v>0.52600000000000002</v>
      </c>
      <c r="S736" s="32">
        <f t="shared" ref="S736" si="7088">AVERAGE(I736,M737)</f>
        <v>0.28000000000000003</v>
      </c>
      <c r="T736" s="32">
        <f t="shared" ref="T736" si="7089">AVERAGE(J736,N737)</f>
        <v>0.1195</v>
      </c>
      <c r="U736" s="32">
        <f t="shared" ref="U736" si="7090">AVERAGE(K736,O737)</f>
        <v>0.21099999999999999</v>
      </c>
      <c r="V736" s="21">
        <f>Q736*Q737/'Advanced - Home'!$S$33</f>
        <v>99.698569305530157</v>
      </c>
      <c r="W736" s="21">
        <f t="shared" ref="W736" si="7091">AVERAGE(V736:V737)</f>
        <v>99.695190387689024</v>
      </c>
      <c r="X736" s="21">
        <f t="shared" si="7070"/>
        <v>0</v>
      </c>
      <c r="Y736" s="23">
        <f>ROUND(Regression!$B$17+Regression!$B$18*Games!R736+Regression!$B$19*Games!T736+Regression!$B$20*Games!U736+Regression!$B$21*Games!S736+Regression!$B$22*Games!W736,0)</f>
        <v>112</v>
      </c>
      <c r="Z736" s="23">
        <f t="shared" ref="Z736" si="7092">Y737-Y736</f>
        <v>1</v>
      </c>
      <c r="AA736" s="23">
        <f t="shared" ref="AA736" si="7093">Y736+Y737</f>
        <v>225</v>
      </c>
      <c r="AB736" s="22">
        <f t="shared" ref="AB736" si="7094">D736-Z736</f>
        <v>-1</v>
      </c>
      <c r="AC736" s="22">
        <f t="shared" ref="AC736" si="7095">AA736-E736</f>
        <v>225</v>
      </c>
      <c r="AD736" s="22">
        <f t="shared" si="7075"/>
        <v>112</v>
      </c>
    </row>
    <row r="737" spans="1:30" x14ac:dyDescent="0.3">
      <c r="A737" s="11" t="s">
        <v>134</v>
      </c>
      <c r="B737" s="14" t="s">
        <v>62</v>
      </c>
      <c r="C737" s="11" t="str">
        <f>VLOOKUP(B737,'Team Lookup'!A:B,2,FALSE)</f>
        <v>Denver Nuggets</v>
      </c>
      <c r="D737" s="15">
        <f t="shared" ref="D737" si="7096">D736*-1</f>
        <v>0</v>
      </c>
      <c r="E737" s="15">
        <f t="shared" ref="E737" si="7097">E736</f>
        <v>0</v>
      </c>
      <c r="F737" s="11" t="str">
        <f>B736</f>
        <v>LAC</v>
      </c>
      <c r="G737" s="11" t="str">
        <f t="shared" ref="G737" si="7098">C736</f>
        <v>LA Clippers</v>
      </c>
      <c r="H737" s="32">
        <f>VLOOKUP($C737,'Four Factors - Home'!$B:$O,7,FALSE)/100</f>
        <v>0.53900000000000003</v>
      </c>
      <c r="I737" s="32">
        <f>VLOOKUP($C737,'Four Factors - Home'!$B:$O,8,FALSE)</f>
        <v>0.28799999999999998</v>
      </c>
      <c r="J737" s="32">
        <f>VLOOKUP($C737,'Four Factors - Home'!$B:$O,9,FALSE)/100</f>
        <v>0.14400000000000002</v>
      </c>
      <c r="K737" s="32">
        <f>VLOOKUP($C737,'Four Factors - Home'!$B:$O,10,FALSE)/100</f>
        <v>0.28399999999999997</v>
      </c>
      <c r="L737" s="32">
        <f>VLOOKUP($C737,'Four Factors - Home'!$B:$O,11,FALSE)/100</f>
        <v>0.53299999999999992</v>
      </c>
      <c r="M737" s="32">
        <f>VLOOKUP($C737,'Four Factors - Home'!$B:$O,12,FALSE)</f>
        <v>0.255</v>
      </c>
      <c r="N737" s="32">
        <f>VLOOKUP($C737,'Four Factors - Home'!$B:$O,13,FALSE)/100</f>
        <v>0.113</v>
      </c>
      <c r="O737" s="32">
        <f>VLOOKUP($C737,'Four Factors - Home'!$B:$O,14,FALSE)/100</f>
        <v>0.20300000000000001</v>
      </c>
      <c r="P737" s="21">
        <f>VLOOKUP($C737,'Advanced - Home'!B:T,18,FALSE)</f>
        <v>100.49</v>
      </c>
      <c r="Q737" s="21">
        <f>(P737+'Advanced - Home'!$S$33)/2</f>
        <v>99.671912943871703</v>
      </c>
      <c r="R737" s="32">
        <f t="shared" ref="R737" si="7099">AVERAGE(H737,L736)</f>
        <v>0.52750000000000008</v>
      </c>
      <c r="S737" s="32">
        <f t="shared" ref="S737" si="7100">AVERAGE(I737,M736)</f>
        <v>0.28649999999999998</v>
      </c>
      <c r="T737" s="32">
        <f t="shared" ref="T737" si="7101">AVERAGE(J737,N736)</f>
        <v>0.13300000000000001</v>
      </c>
      <c r="U737" s="32">
        <f t="shared" ref="U737" si="7102">AVERAGE(K737,O736)</f>
        <v>0.25549999999999995</v>
      </c>
      <c r="V737" s="21">
        <f>Q737*Q736/'Advanced - Road'!$S$33</f>
        <v>99.691811469847892</v>
      </c>
      <c r="W737" s="21">
        <f t="shared" ref="W737" si="7103">W736</f>
        <v>99.695190387689024</v>
      </c>
      <c r="X737" s="21">
        <f t="shared" si="7070"/>
        <v>0</v>
      </c>
      <c r="Y737" s="23">
        <f>ROUND(Regression!$B$17+Regression!$B$18*Games!R737+Regression!$B$19*Games!T737+Regression!$B$20*Games!U737+Regression!$B$21*Games!S737+Regression!$B$22*Games!W737,0)</f>
        <v>113</v>
      </c>
      <c r="Z737" s="23">
        <f t="shared" ref="Z737" si="7104">-Z736</f>
        <v>-1</v>
      </c>
      <c r="AA737" s="23">
        <f t="shared" ref="AA737" si="7105">AA736</f>
        <v>225</v>
      </c>
      <c r="AB737" s="22"/>
      <c r="AC737" s="22"/>
      <c r="AD737" s="22">
        <f t="shared" si="7075"/>
        <v>113</v>
      </c>
    </row>
    <row r="738" spans="1:30" x14ac:dyDescent="0.3">
      <c r="A738" t="s">
        <v>133</v>
      </c>
      <c r="B738" s="8" t="s">
        <v>66</v>
      </c>
      <c r="C738" t="str">
        <f>VLOOKUP(B738,'Team Lookup'!A:B,2,FALSE)</f>
        <v>LA Clippers</v>
      </c>
      <c r="D738" s="6"/>
      <c r="E738" s="6"/>
      <c r="F738" s="7" t="str">
        <f>B739</f>
        <v>DET</v>
      </c>
      <c r="G738" t="str">
        <f t="shared" ref="G738" si="7106">C739</f>
        <v>Detroit Pistons</v>
      </c>
      <c r="H738" s="31">
        <f>VLOOKUP($C738,'Four Factors - Road'!$B:$O,7,FALSE)/100</f>
        <v>0.51900000000000002</v>
      </c>
      <c r="I738" s="31">
        <f>VLOOKUP($C738,'Four Factors - Road'!$B:$O,8,FALSE)</f>
        <v>0.30499999999999999</v>
      </c>
      <c r="J738" s="31">
        <f>VLOOKUP($C738,'Four Factors - Road'!$B:$O,9,FALSE)/100</f>
        <v>0.126</v>
      </c>
      <c r="K738" s="31">
        <f>VLOOKUP($C738,'Four Factors - Road'!$B:$O,10,FALSE)/100</f>
        <v>0.21899999999999997</v>
      </c>
      <c r="L738" s="31">
        <f>VLOOKUP($C738,'Four Factors - Road'!$B:$O,11,FALSE)/100</f>
        <v>0.51600000000000001</v>
      </c>
      <c r="M738" s="31">
        <f>VLOOKUP($C738,'Four Factors - Road'!$B:$O,12,FALSE)</f>
        <v>0.28499999999999998</v>
      </c>
      <c r="N738" s="31">
        <f>VLOOKUP($C738,'Four Factors - Road'!$B:$O,13,FALSE)/100</f>
        <v>0.122</v>
      </c>
      <c r="O738" s="31">
        <f>VLOOKUP($C738,'Four Factors - Road'!$B:$O,14,FALSE)/100</f>
        <v>0.22699999999999998</v>
      </c>
      <c r="P738" s="17">
        <f>VLOOKUP($C738,'Advanced - Road'!B:T,18,FALSE)</f>
        <v>98.9</v>
      </c>
      <c r="Q738" s="17">
        <f>(P738+'Advanced - Road'!$S$33)/2</f>
        <v>98.880263459335623</v>
      </c>
      <c r="R738" s="31">
        <f t="shared" ref="R738" si="7107">AVERAGE(H738,L739)</f>
        <v>0.504</v>
      </c>
      <c r="S738" s="31">
        <f t="shared" ref="S738" si="7108">AVERAGE(I738,M739)</f>
        <v>0.28800000000000003</v>
      </c>
      <c r="T738" s="31">
        <f t="shared" ref="T738" si="7109">AVERAGE(J738,N739)</f>
        <v>0.1305</v>
      </c>
      <c r="U738" s="31">
        <f t="shared" ref="U738" si="7110">AVERAGE(K738,O739)</f>
        <v>0.20399999999999996</v>
      </c>
      <c r="V738" s="17">
        <f>Q738*Q739/'Advanced - Home'!$S$33</f>
        <v>98.488245701852321</v>
      </c>
      <c r="W738" s="17">
        <f t="shared" ref="W738" si="7111">AVERAGE(V738:V739)</f>
        <v>98.484907803496696</v>
      </c>
      <c r="X738" s="17">
        <f t="shared" si="7070"/>
        <v>0</v>
      </c>
      <c r="Y738" s="19">
        <f>ROUND(Regression!$B$17+Regression!$B$18*Games!R738+Regression!$B$19*Games!T738+Regression!$B$20*Games!U738+Regression!$B$21*Games!S738+Regression!$B$22*Games!W738,0)</f>
        <v>106</v>
      </c>
      <c r="Z738" s="19">
        <f t="shared" ref="Z738" si="7112">Y739-Y738</f>
        <v>3</v>
      </c>
      <c r="AA738" s="19">
        <f t="shared" ref="AA738" si="7113">Y738+Y739</f>
        <v>215</v>
      </c>
      <c r="AB738" s="4">
        <f t="shared" ref="AB738" si="7114">D738-Z738</f>
        <v>-3</v>
      </c>
      <c r="AC738" s="4">
        <f t="shared" ref="AC738" si="7115">AA738-E738</f>
        <v>215</v>
      </c>
      <c r="AD738" s="4">
        <f t="shared" si="7075"/>
        <v>106</v>
      </c>
    </row>
    <row r="739" spans="1:30" x14ac:dyDescent="0.3">
      <c r="A739" t="s">
        <v>134</v>
      </c>
      <c r="B739" s="8" t="s">
        <v>63</v>
      </c>
      <c r="C739" t="str">
        <f>VLOOKUP(B739,'Team Lookup'!A:B,2,FALSE)</f>
        <v>Detroit Pistons</v>
      </c>
      <c r="D739" s="9">
        <f t="shared" ref="D739" si="7116">D738*-1</f>
        <v>0</v>
      </c>
      <c r="E739" s="9">
        <f t="shared" ref="E739" si="7117">E738</f>
        <v>0</v>
      </c>
      <c r="F739" t="str">
        <f>B738</f>
        <v>LAC</v>
      </c>
      <c r="G739" t="str">
        <f t="shared" ref="G739" si="7118">C738</f>
        <v>LA Clippers</v>
      </c>
      <c r="H739" s="31">
        <f>VLOOKUP($C739,'Four Factors - Home'!$B:$O,7,FALSE)/100</f>
        <v>0.505</v>
      </c>
      <c r="I739" s="31">
        <f>VLOOKUP($C739,'Four Factors - Home'!$B:$O,8,FALSE)</f>
        <v>0.217</v>
      </c>
      <c r="J739" s="31">
        <f>VLOOKUP($C739,'Four Factors - Home'!$B:$O,9,FALSE)/100</f>
        <v>0.124</v>
      </c>
      <c r="K739" s="31">
        <f>VLOOKUP($C739,'Four Factors - Home'!$B:$O,10,FALSE)/100</f>
        <v>0.24299999999999999</v>
      </c>
      <c r="L739" s="31">
        <f>VLOOKUP($C739,'Four Factors - Home'!$B:$O,11,FALSE)/100</f>
        <v>0.48899999999999999</v>
      </c>
      <c r="M739" s="31">
        <f>VLOOKUP($C739,'Four Factors - Home'!$B:$O,12,FALSE)</f>
        <v>0.27100000000000002</v>
      </c>
      <c r="N739" s="31">
        <f>VLOOKUP($C739,'Four Factors - Home'!$B:$O,13,FALSE)/100</f>
        <v>0.13500000000000001</v>
      </c>
      <c r="O739" s="31">
        <f>VLOOKUP($C739,'Four Factors - Home'!$B:$O,14,FALSE)/100</f>
        <v>0.18899999999999997</v>
      </c>
      <c r="P739" s="17">
        <f>VLOOKUP($C739,'Advanced - Home'!B:T,18,FALSE)</f>
        <v>98.07</v>
      </c>
      <c r="Q739" s="17">
        <f>(P739+'Advanced - Home'!$S$33)/2</f>
        <v>98.46191294387171</v>
      </c>
      <c r="R739" s="31">
        <f t="shared" ref="R739" si="7119">AVERAGE(H739,L738)</f>
        <v>0.51049999999999995</v>
      </c>
      <c r="S739" s="31">
        <f t="shared" ref="S739" si="7120">AVERAGE(I739,M738)</f>
        <v>0.251</v>
      </c>
      <c r="T739" s="31">
        <f t="shared" ref="T739" si="7121">AVERAGE(J739,N738)</f>
        <v>0.123</v>
      </c>
      <c r="U739" s="31">
        <f t="shared" ref="U739" si="7122">AVERAGE(K739,O738)</f>
        <v>0.23499999999999999</v>
      </c>
      <c r="V739" s="17">
        <f>Q739*Q738/'Advanced - Road'!$S$33</f>
        <v>98.481569905141072</v>
      </c>
      <c r="W739" s="17">
        <f t="shared" ref="W739" si="7123">W738</f>
        <v>98.484907803496696</v>
      </c>
      <c r="X739" s="17">
        <f t="shared" si="7070"/>
        <v>0</v>
      </c>
      <c r="Y739" s="19">
        <f>ROUND(Regression!$B$17+Regression!$B$18*Games!R739+Regression!$B$19*Games!T739+Regression!$B$20*Games!U739+Regression!$B$21*Games!S739+Regression!$B$22*Games!W739,0)</f>
        <v>109</v>
      </c>
      <c r="Z739" s="19">
        <f t="shared" ref="Z739" si="7124">-Z738</f>
        <v>-3</v>
      </c>
      <c r="AA739" s="19">
        <f t="shared" ref="AA739" si="7125">AA738</f>
        <v>215</v>
      </c>
      <c r="AB739" s="4"/>
      <c r="AC739" s="4"/>
      <c r="AD739" s="4">
        <f t="shared" si="7075"/>
        <v>109</v>
      </c>
    </row>
    <row r="740" spans="1:30" x14ac:dyDescent="0.3">
      <c r="A740" s="11" t="s">
        <v>133</v>
      </c>
      <c r="B740" s="14" t="s">
        <v>66</v>
      </c>
      <c r="C740" s="11" t="str">
        <f>VLOOKUP(B740,'Team Lookup'!A:B,2,FALSE)</f>
        <v>LA Clippers</v>
      </c>
      <c r="D740" s="12"/>
      <c r="E740" s="12"/>
      <c r="F740" s="13" t="str">
        <f>B741</f>
        <v>GSW</v>
      </c>
      <c r="G740" s="11" t="str">
        <f t="shared" ref="G740" si="7126">C741</f>
        <v>Golden State Warriors</v>
      </c>
      <c r="H740" s="32">
        <f>VLOOKUP($C740,'Four Factors - Road'!$B:$O,7,FALSE)/100</f>
        <v>0.51900000000000002</v>
      </c>
      <c r="I740" s="32">
        <f>VLOOKUP($C740,'Four Factors - Road'!$B:$O,8,FALSE)</f>
        <v>0.30499999999999999</v>
      </c>
      <c r="J740" s="32">
        <f>VLOOKUP($C740,'Four Factors - Road'!$B:$O,9,FALSE)/100</f>
        <v>0.126</v>
      </c>
      <c r="K740" s="32">
        <f>VLOOKUP($C740,'Four Factors - Road'!$B:$O,10,FALSE)/100</f>
        <v>0.21899999999999997</v>
      </c>
      <c r="L740" s="32">
        <f>VLOOKUP($C740,'Four Factors - Road'!$B:$O,11,FALSE)/100</f>
        <v>0.51600000000000001</v>
      </c>
      <c r="M740" s="32">
        <f>VLOOKUP($C740,'Four Factors - Road'!$B:$O,12,FALSE)</f>
        <v>0.28499999999999998</v>
      </c>
      <c r="N740" s="32">
        <f>VLOOKUP($C740,'Four Factors - Road'!$B:$O,13,FALSE)/100</f>
        <v>0.122</v>
      </c>
      <c r="O740" s="32">
        <f>VLOOKUP($C740,'Four Factors - Road'!$B:$O,14,FALSE)/100</f>
        <v>0.22699999999999998</v>
      </c>
      <c r="P740" s="21">
        <f>VLOOKUP($C740,'Advanced - Road'!B:T,18,FALSE)</f>
        <v>98.9</v>
      </c>
      <c r="Q740" s="21">
        <f>(P740+'Advanced - Road'!$S$33)/2</f>
        <v>98.880263459335623</v>
      </c>
      <c r="R740" s="32">
        <f t="shared" ref="R740" si="7127">AVERAGE(H740,L741)</f>
        <v>0.498</v>
      </c>
      <c r="S740" s="32">
        <f t="shared" ref="S740" si="7128">AVERAGE(I740,M741)</f>
        <v>0.27949999999999997</v>
      </c>
      <c r="T740" s="32">
        <f t="shared" ref="T740" si="7129">AVERAGE(J740,N741)</f>
        <v>0.13400000000000001</v>
      </c>
      <c r="U740" s="32">
        <f t="shared" ref="U740" si="7130">AVERAGE(K740,O741)</f>
        <v>0.22699999999999998</v>
      </c>
      <c r="V740" s="21">
        <f>Q740*Q741/'Advanced - Home'!$S$33</f>
        <v>100.8088661651024</v>
      </c>
      <c r="W740" s="21">
        <f t="shared" ref="W740" si="7131">AVERAGE(V740:V741)</f>
        <v>100.8054496178159</v>
      </c>
      <c r="X740" s="21">
        <f t="shared" si="7070"/>
        <v>0</v>
      </c>
      <c r="Y740" s="23">
        <f>ROUND(Regression!$B$17+Regression!$B$18*Games!R740+Regression!$B$19*Games!T740+Regression!$B$20*Games!U740+Regression!$B$21*Games!S740+Regression!$B$22*Games!W740,0)</f>
        <v>108</v>
      </c>
      <c r="Z740" s="23">
        <f t="shared" ref="Z740" si="7132">Y741-Y740</f>
        <v>8</v>
      </c>
      <c r="AA740" s="23">
        <f t="shared" ref="AA740" si="7133">Y740+Y741</f>
        <v>224</v>
      </c>
      <c r="AB740" s="22">
        <f t="shared" ref="AB740" si="7134">D740-Z740</f>
        <v>-8</v>
      </c>
      <c r="AC740" s="22">
        <f t="shared" ref="AC740" si="7135">AA740-E740</f>
        <v>224</v>
      </c>
      <c r="AD740" s="22">
        <f t="shared" si="7075"/>
        <v>108</v>
      </c>
    </row>
    <row r="741" spans="1:30" x14ac:dyDescent="0.3">
      <c r="A741" s="11" t="s">
        <v>134</v>
      </c>
      <c r="B741" s="14" t="s">
        <v>55</v>
      </c>
      <c r="C741" s="11" t="str">
        <f>VLOOKUP(B741,'Team Lookup'!A:B,2,FALSE)</f>
        <v>Golden State Warriors</v>
      </c>
      <c r="D741" s="15">
        <f t="shared" ref="D741" si="7136">D740*-1</f>
        <v>0</v>
      </c>
      <c r="E741" s="15">
        <f t="shared" ref="E741" si="7137">E740</f>
        <v>0</v>
      </c>
      <c r="F741" s="11" t="str">
        <f>B740</f>
        <v>LAC</v>
      </c>
      <c r="G741" s="11" t="str">
        <f t="shared" ref="G741" si="7138">C740</f>
        <v>LA Clippers</v>
      </c>
      <c r="H741" s="32">
        <f>VLOOKUP($C741,'Four Factors - Home'!$B:$O,7,FALSE)/100</f>
        <v>0.59099999999999997</v>
      </c>
      <c r="I741" s="32">
        <f>VLOOKUP($C741,'Four Factors - Home'!$B:$O,8,FALSE)</f>
        <v>0.255</v>
      </c>
      <c r="J741" s="32">
        <f>VLOOKUP($C741,'Four Factors - Home'!$B:$O,9,FALSE)/100</f>
        <v>0.14099999999999999</v>
      </c>
      <c r="K741" s="32">
        <f>VLOOKUP($C741,'Four Factors - Home'!$B:$O,10,FALSE)/100</f>
        <v>0.22600000000000001</v>
      </c>
      <c r="L741" s="32">
        <f>VLOOKUP($C741,'Four Factors - Home'!$B:$O,11,FALSE)/100</f>
        <v>0.47700000000000004</v>
      </c>
      <c r="M741" s="32">
        <f>VLOOKUP($C741,'Four Factors - Home'!$B:$O,12,FALSE)</f>
        <v>0.254</v>
      </c>
      <c r="N741" s="32">
        <f>VLOOKUP($C741,'Four Factors - Home'!$B:$O,13,FALSE)/100</f>
        <v>0.14199999999999999</v>
      </c>
      <c r="O741" s="32">
        <f>VLOOKUP($C741,'Four Factors - Home'!$B:$O,14,FALSE)/100</f>
        <v>0.23499999999999999</v>
      </c>
      <c r="P741" s="21">
        <f>VLOOKUP($C741,'Advanced - Home'!B:T,18,FALSE)</f>
        <v>102.71</v>
      </c>
      <c r="Q741" s="21">
        <f>(P741+'Advanced - Home'!$S$33)/2</f>
        <v>100.7819129438717</v>
      </c>
      <c r="R741" s="32">
        <f t="shared" ref="R741" si="7139">AVERAGE(H741,L740)</f>
        <v>0.55349999999999999</v>
      </c>
      <c r="S741" s="32">
        <f t="shared" ref="S741" si="7140">AVERAGE(I741,M740)</f>
        <v>0.27</v>
      </c>
      <c r="T741" s="32">
        <f t="shared" ref="T741" si="7141">AVERAGE(J741,N740)</f>
        <v>0.13150000000000001</v>
      </c>
      <c r="U741" s="32">
        <f t="shared" ref="U741" si="7142">AVERAGE(K741,O740)</f>
        <v>0.22649999999999998</v>
      </c>
      <c r="V741" s="21">
        <f>Q741*Q740/'Advanced - Road'!$S$33</f>
        <v>100.80203307052939</v>
      </c>
      <c r="W741" s="21">
        <f t="shared" ref="W741" si="7143">W740</f>
        <v>100.8054496178159</v>
      </c>
      <c r="X741" s="21">
        <f t="shared" si="7070"/>
        <v>0</v>
      </c>
      <c r="Y741" s="23">
        <f>ROUND(Regression!$B$17+Regression!$B$18*Games!R741+Regression!$B$19*Games!T741+Regression!$B$20*Games!U741+Regression!$B$21*Games!S741+Regression!$B$22*Games!W741,0)</f>
        <v>116</v>
      </c>
      <c r="Z741" s="23">
        <f t="shared" ref="Z741" si="7144">-Z740</f>
        <v>-8</v>
      </c>
      <c r="AA741" s="23">
        <f t="shared" ref="AA741" si="7145">AA740</f>
        <v>224</v>
      </c>
      <c r="AB741" s="22"/>
      <c r="AC741" s="22"/>
      <c r="AD741" s="22">
        <f t="shared" si="7075"/>
        <v>116</v>
      </c>
    </row>
    <row r="742" spans="1:30" x14ac:dyDescent="0.3">
      <c r="A742" t="s">
        <v>133</v>
      </c>
      <c r="B742" s="8" t="s">
        <v>66</v>
      </c>
      <c r="C742" t="str">
        <f>VLOOKUP(B742,'Team Lookup'!A:B,2,FALSE)</f>
        <v>LA Clippers</v>
      </c>
      <c r="D742" s="6"/>
      <c r="E742" s="6"/>
      <c r="F742" s="7" t="str">
        <f>B743</f>
        <v>HOU</v>
      </c>
      <c r="G742" t="str">
        <f t="shared" ref="G742" si="7146">C743</f>
        <v>Houston Rockets</v>
      </c>
      <c r="H742" s="31">
        <f>VLOOKUP($C742,'Four Factors - Road'!$B:$O,7,FALSE)/100</f>
        <v>0.51900000000000002</v>
      </c>
      <c r="I742" s="31">
        <f>VLOOKUP($C742,'Four Factors - Road'!$B:$O,8,FALSE)</f>
        <v>0.30499999999999999</v>
      </c>
      <c r="J742" s="31">
        <f>VLOOKUP($C742,'Four Factors - Road'!$B:$O,9,FALSE)/100</f>
        <v>0.126</v>
      </c>
      <c r="K742" s="31">
        <f>VLOOKUP($C742,'Four Factors - Road'!$B:$O,10,FALSE)/100</f>
        <v>0.21899999999999997</v>
      </c>
      <c r="L742" s="31">
        <f>VLOOKUP($C742,'Four Factors - Road'!$B:$O,11,FALSE)/100</f>
        <v>0.51600000000000001</v>
      </c>
      <c r="M742" s="31">
        <f>VLOOKUP($C742,'Four Factors - Road'!$B:$O,12,FALSE)</f>
        <v>0.28499999999999998</v>
      </c>
      <c r="N742" s="31">
        <f>VLOOKUP($C742,'Four Factors - Road'!$B:$O,13,FALSE)/100</f>
        <v>0.122</v>
      </c>
      <c r="O742" s="31">
        <f>VLOOKUP($C742,'Four Factors - Road'!$B:$O,14,FALSE)/100</f>
        <v>0.22699999999999998</v>
      </c>
      <c r="P742" s="17">
        <f>VLOOKUP($C742,'Advanced - Road'!B:T,18,FALSE)</f>
        <v>98.9</v>
      </c>
      <c r="Q742" s="17">
        <f>(P742+'Advanced - Road'!$S$33)/2</f>
        <v>98.880263459335623</v>
      </c>
      <c r="R742" s="31">
        <f t="shared" ref="R742" si="7147">AVERAGE(H742,L743)</f>
        <v>0.51400000000000001</v>
      </c>
      <c r="S742" s="31">
        <f t="shared" ref="S742" si="7148">AVERAGE(I742,M743)</f>
        <v>0.27049999999999996</v>
      </c>
      <c r="T742" s="31">
        <f t="shared" ref="T742" si="7149">AVERAGE(J742,N743)</f>
        <v>0.13800000000000001</v>
      </c>
      <c r="U742" s="31">
        <f t="shared" ref="U742" si="7150">AVERAGE(K742,O743)</f>
        <v>0.22899999999999998</v>
      </c>
      <c r="V742" s="17">
        <f>Q742*Q743/'Advanced - Home'!$S$33</f>
        <v>100.65382471173872</v>
      </c>
      <c r="W742" s="17">
        <f t="shared" ref="W742" si="7151">AVERAGE(V742:V743)</f>
        <v>100.6504134190144</v>
      </c>
      <c r="X742" s="17">
        <f t="shared" si="7070"/>
        <v>0</v>
      </c>
      <c r="Y742" s="19">
        <f>ROUND(Regression!$B$17+Regression!$B$18*Games!R742+Regression!$B$19*Games!T742+Regression!$B$20*Games!U742+Regression!$B$21*Games!S742+Regression!$B$22*Games!W742,0)</f>
        <v>110</v>
      </c>
      <c r="Z742" s="19">
        <f t="shared" ref="Z742" si="7152">Y743-Y742</f>
        <v>4</v>
      </c>
      <c r="AA742" s="19">
        <f t="shared" ref="AA742" si="7153">Y742+Y743</f>
        <v>224</v>
      </c>
      <c r="AB742" s="4">
        <f t="shared" ref="AB742" si="7154">D742-Z742</f>
        <v>-4</v>
      </c>
      <c r="AC742" s="4">
        <f t="shared" ref="AC742" si="7155">AA742-E742</f>
        <v>224</v>
      </c>
      <c r="AD742" s="4">
        <f t="shared" si="7075"/>
        <v>110</v>
      </c>
    </row>
    <row r="743" spans="1:30" x14ac:dyDescent="0.3">
      <c r="A743" t="s">
        <v>134</v>
      </c>
      <c r="B743" s="8" t="s">
        <v>64</v>
      </c>
      <c r="C743" t="str">
        <f>VLOOKUP(B743,'Team Lookup'!A:B,2,FALSE)</f>
        <v>Houston Rockets</v>
      </c>
      <c r="D743" s="9">
        <f t="shared" ref="D743" si="7156">D742*-1</f>
        <v>0</v>
      </c>
      <c r="E743" s="9">
        <f t="shared" ref="E743" si="7157">E742</f>
        <v>0</v>
      </c>
      <c r="F743" t="str">
        <f>B742</f>
        <v>LAC</v>
      </c>
      <c r="G743" t="str">
        <f t="shared" ref="G743" si="7158">C742</f>
        <v>LA Clippers</v>
      </c>
      <c r="H743" s="31">
        <f>VLOOKUP($C743,'Four Factors - Home'!$B:$O,7,FALSE)/100</f>
        <v>0.54799999999999993</v>
      </c>
      <c r="I743" s="31">
        <f>VLOOKUP($C743,'Four Factors - Home'!$B:$O,8,FALSE)</f>
        <v>0.30199999999999999</v>
      </c>
      <c r="J743" s="31">
        <f>VLOOKUP($C743,'Four Factors - Home'!$B:$O,9,FALSE)/100</f>
        <v>0.13900000000000001</v>
      </c>
      <c r="K743" s="31">
        <f>VLOOKUP($C743,'Four Factors - Home'!$B:$O,10,FALSE)/100</f>
        <v>0.252</v>
      </c>
      <c r="L743" s="31">
        <f>VLOOKUP($C743,'Four Factors - Home'!$B:$O,11,FALSE)/100</f>
        <v>0.50900000000000001</v>
      </c>
      <c r="M743" s="31">
        <f>VLOOKUP($C743,'Four Factors - Home'!$B:$O,12,FALSE)</f>
        <v>0.23599999999999999</v>
      </c>
      <c r="N743" s="31">
        <f>VLOOKUP($C743,'Four Factors - Home'!$B:$O,13,FALSE)/100</f>
        <v>0.15</v>
      </c>
      <c r="O743" s="31">
        <f>VLOOKUP($C743,'Four Factors - Home'!$B:$O,14,FALSE)/100</f>
        <v>0.23899999999999999</v>
      </c>
      <c r="P743" s="17">
        <f>VLOOKUP($C743,'Advanced - Home'!B:T,18,FALSE)</f>
        <v>102.4</v>
      </c>
      <c r="Q743" s="17">
        <f>(P743+'Advanced - Home'!$S$33)/2</f>
        <v>100.6269129438717</v>
      </c>
      <c r="R743" s="31">
        <f t="shared" ref="R743" si="7159">AVERAGE(H743,L742)</f>
        <v>0.53200000000000003</v>
      </c>
      <c r="S743" s="31">
        <f t="shared" ref="S743" si="7160">AVERAGE(I743,M742)</f>
        <v>0.29349999999999998</v>
      </c>
      <c r="T743" s="31">
        <f t="shared" ref="T743" si="7161">AVERAGE(J743,N742)</f>
        <v>0.1305</v>
      </c>
      <c r="U743" s="31">
        <f t="shared" ref="U743" si="7162">AVERAGE(K743,O742)</f>
        <v>0.23949999999999999</v>
      </c>
      <c r="V743" s="17">
        <f>Q743*Q742/'Advanced - Road'!$S$33</f>
        <v>100.64700212629009</v>
      </c>
      <c r="W743" s="17">
        <f t="shared" ref="W743" si="7163">W742</f>
        <v>100.6504134190144</v>
      </c>
      <c r="X743" s="17">
        <f t="shared" si="7070"/>
        <v>0</v>
      </c>
      <c r="Y743" s="19">
        <f>ROUND(Regression!$B$17+Regression!$B$18*Games!R743+Regression!$B$19*Games!T743+Regression!$B$20*Games!U743+Regression!$B$21*Games!S743+Regression!$B$22*Games!W743,0)</f>
        <v>114</v>
      </c>
      <c r="Z743" s="19">
        <f t="shared" ref="Z743" si="7164">-Z742</f>
        <v>-4</v>
      </c>
      <c r="AA743" s="19">
        <f t="shared" ref="AA743" si="7165">AA742</f>
        <v>224</v>
      </c>
      <c r="AB743" s="4"/>
      <c r="AC743" s="4"/>
      <c r="AD743" s="4">
        <f t="shared" si="7075"/>
        <v>114</v>
      </c>
    </row>
    <row r="744" spans="1:30" x14ac:dyDescent="0.3">
      <c r="A744" s="11" t="s">
        <v>133</v>
      </c>
      <c r="B744" s="14" t="s">
        <v>66</v>
      </c>
      <c r="C744" s="11" t="str">
        <f>VLOOKUP(B744,'Team Lookup'!A:B,2,FALSE)</f>
        <v>LA Clippers</v>
      </c>
      <c r="D744" s="12"/>
      <c r="E744" s="12"/>
      <c r="F744" s="13" t="str">
        <f>B745</f>
        <v>IND</v>
      </c>
      <c r="G744" s="11" t="str">
        <f t="shared" ref="G744" si="7166">C745</f>
        <v>Indiana Pacers</v>
      </c>
      <c r="H744" s="32">
        <f>VLOOKUP($C744,'Four Factors - Road'!$B:$O,7,FALSE)/100</f>
        <v>0.51900000000000002</v>
      </c>
      <c r="I744" s="32">
        <f>VLOOKUP($C744,'Four Factors - Road'!$B:$O,8,FALSE)</f>
        <v>0.30499999999999999</v>
      </c>
      <c r="J744" s="32">
        <f>VLOOKUP($C744,'Four Factors - Road'!$B:$O,9,FALSE)/100</f>
        <v>0.126</v>
      </c>
      <c r="K744" s="32">
        <f>VLOOKUP($C744,'Four Factors - Road'!$B:$O,10,FALSE)/100</f>
        <v>0.21899999999999997</v>
      </c>
      <c r="L744" s="32">
        <f>VLOOKUP($C744,'Four Factors - Road'!$B:$O,11,FALSE)/100</f>
        <v>0.51600000000000001</v>
      </c>
      <c r="M744" s="32">
        <f>VLOOKUP($C744,'Four Factors - Road'!$B:$O,12,FALSE)</f>
        <v>0.28499999999999998</v>
      </c>
      <c r="N744" s="32">
        <f>VLOOKUP($C744,'Four Factors - Road'!$B:$O,13,FALSE)/100</f>
        <v>0.122</v>
      </c>
      <c r="O744" s="32">
        <f>VLOOKUP($C744,'Four Factors - Road'!$B:$O,14,FALSE)/100</f>
        <v>0.22699999999999998</v>
      </c>
      <c r="P744" s="21">
        <f>VLOOKUP($C744,'Advanced - Road'!B:T,18,FALSE)</f>
        <v>98.9</v>
      </c>
      <c r="Q744" s="21">
        <f>(P744+'Advanced - Road'!$S$33)/2</f>
        <v>98.880263459335623</v>
      </c>
      <c r="R744" s="32">
        <f t="shared" ref="R744" si="7167">AVERAGE(H744,L745)</f>
        <v>0.50800000000000001</v>
      </c>
      <c r="S744" s="32">
        <f t="shared" ref="S744" si="7168">AVERAGE(I744,M745)</f>
        <v>0.29300000000000004</v>
      </c>
      <c r="T744" s="32">
        <f t="shared" ref="T744" si="7169">AVERAGE(J744,N745)</f>
        <v>0.13800000000000001</v>
      </c>
      <c r="U744" s="32">
        <f t="shared" ref="U744" si="7170">AVERAGE(K744,O745)</f>
        <v>0.22899999999999998</v>
      </c>
      <c r="V744" s="21">
        <f>Q744*Q745/'Advanced - Home'!$S$33</f>
        <v>98.778323259758579</v>
      </c>
      <c r="W744" s="21">
        <f t="shared" ref="W744" si="7171">AVERAGE(V744:V745)</f>
        <v>98.774975530286582</v>
      </c>
      <c r="X744" s="21">
        <f t="shared" si="7070"/>
        <v>0</v>
      </c>
      <c r="Y744" s="23">
        <f>ROUND(Regression!$B$17+Regression!$B$18*Games!R744+Regression!$B$19*Games!T744+Regression!$B$20*Games!U744+Regression!$B$21*Games!S744+Regression!$B$22*Games!W744,0)</f>
        <v>108</v>
      </c>
      <c r="Z744" s="23">
        <f t="shared" ref="Z744" si="7172">Y745-Y744</f>
        <v>1</v>
      </c>
      <c r="AA744" s="23">
        <f t="shared" ref="AA744" si="7173">Y744+Y745</f>
        <v>217</v>
      </c>
      <c r="AB744" s="22">
        <f t="shared" ref="AB744" si="7174">D744-Z744</f>
        <v>-1</v>
      </c>
      <c r="AC744" s="22">
        <f t="shared" ref="AC744" si="7175">AA744-E744</f>
        <v>217</v>
      </c>
      <c r="AD744" s="22">
        <f t="shared" si="7075"/>
        <v>108</v>
      </c>
    </row>
    <row r="745" spans="1:30" x14ac:dyDescent="0.3">
      <c r="A745" s="11" t="s">
        <v>134</v>
      </c>
      <c r="B745" s="14" t="s">
        <v>65</v>
      </c>
      <c r="C745" s="11" t="str">
        <f>VLOOKUP(B745,'Team Lookup'!A:B,2,FALSE)</f>
        <v>Indiana Pacers</v>
      </c>
      <c r="D745" s="15">
        <f t="shared" ref="D745" si="7176">D744*-1</f>
        <v>0</v>
      </c>
      <c r="E745" s="15">
        <f t="shared" ref="E745" si="7177">E744</f>
        <v>0</v>
      </c>
      <c r="F745" s="11" t="str">
        <f>B744</f>
        <v>LAC</v>
      </c>
      <c r="G745" s="11" t="str">
        <f t="shared" ref="G745" si="7178">C744</f>
        <v>LA Clippers</v>
      </c>
      <c r="H745" s="32">
        <f>VLOOKUP($C745,'Four Factors - Home'!$B:$O,7,FALSE)/100</f>
        <v>0.52400000000000002</v>
      </c>
      <c r="I745" s="32">
        <f>VLOOKUP($C745,'Four Factors - Home'!$B:$O,8,FALSE)</f>
        <v>0.251</v>
      </c>
      <c r="J745" s="32">
        <f>VLOOKUP($C745,'Four Factors - Home'!$B:$O,9,FALSE)/100</f>
        <v>0.13200000000000001</v>
      </c>
      <c r="K745" s="32">
        <f>VLOOKUP($C745,'Four Factors - Home'!$B:$O,10,FALSE)/100</f>
        <v>0.19600000000000001</v>
      </c>
      <c r="L745" s="32">
        <f>VLOOKUP($C745,'Four Factors - Home'!$B:$O,11,FALSE)/100</f>
        <v>0.49700000000000005</v>
      </c>
      <c r="M745" s="32">
        <f>VLOOKUP($C745,'Four Factors - Home'!$B:$O,12,FALSE)</f>
        <v>0.28100000000000003</v>
      </c>
      <c r="N745" s="32">
        <f>VLOOKUP($C745,'Four Factors - Home'!$B:$O,13,FALSE)/100</f>
        <v>0.15</v>
      </c>
      <c r="O745" s="32">
        <f>VLOOKUP($C745,'Four Factors - Home'!$B:$O,14,FALSE)/100</f>
        <v>0.23899999999999999</v>
      </c>
      <c r="P745" s="21">
        <f>VLOOKUP($C745,'Advanced - Home'!B:T,18,FALSE)</f>
        <v>98.65</v>
      </c>
      <c r="Q745" s="21">
        <f>(P745+'Advanced - Home'!$S$33)/2</f>
        <v>98.751912943871702</v>
      </c>
      <c r="R745" s="32">
        <f t="shared" ref="R745" si="7179">AVERAGE(H745,L744)</f>
        <v>0.52</v>
      </c>
      <c r="S745" s="32">
        <f t="shared" ref="S745" si="7180">AVERAGE(I745,M744)</f>
        <v>0.26800000000000002</v>
      </c>
      <c r="T745" s="32">
        <f t="shared" ref="T745" si="7181">AVERAGE(J745,N744)</f>
        <v>0.127</v>
      </c>
      <c r="U745" s="32">
        <f t="shared" ref="U745" si="7182">AVERAGE(K745,O744)</f>
        <v>0.21149999999999999</v>
      </c>
      <c r="V745" s="21">
        <f>Q745*Q744/'Advanced - Road'!$S$33</f>
        <v>98.771627800814599</v>
      </c>
      <c r="W745" s="21">
        <f t="shared" ref="W745" si="7183">W744</f>
        <v>98.774975530286582</v>
      </c>
      <c r="X745" s="21">
        <f t="shared" si="7070"/>
        <v>0</v>
      </c>
      <c r="Y745" s="23">
        <f>ROUND(Regression!$B$17+Regression!$B$18*Games!R745+Regression!$B$19*Games!T745+Regression!$B$20*Games!U745+Regression!$B$21*Games!S745+Regression!$B$22*Games!W745,0)</f>
        <v>109</v>
      </c>
      <c r="Z745" s="23">
        <f t="shared" ref="Z745" si="7184">-Z744</f>
        <v>-1</v>
      </c>
      <c r="AA745" s="23">
        <f t="shared" ref="AA745" si="7185">AA744</f>
        <v>217</v>
      </c>
      <c r="AB745" s="22"/>
      <c r="AC745" s="22"/>
      <c r="AD745" s="22">
        <f t="shared" si="7075"/>
        <v>109</v>
      </c>
    </row>
    <row r="746" spans="1:30" x14ac:dyDescent="0.3">
      <c r="A746" t="s">
        <v>133</v>
      </c>
      <c r="B746" s="8" t="s">
        <v>66</v>
      </c>
      <c r="C746" t="str">
        <f>VLOOKUP(B746,'Team Lookup'!A:B,2,FALSE)</f>
        <v>LA Clippers</v>
      </c>
      <c r="D746" s="6"/>
      <c r="E746" s="6"/>
      <c r="F746" s="7" t="str">
        <f>B747</f>
        <v>LAC</v>
      </c>
      <c r="G746" t="str">
        <f t="shared" ref="G746" si="7186">C747</f>
        <v>LA Clippers</v>
      </c>
      <c r="H746" s="31">
        <f>VLOOKUP($C746,'Four Factors - Road'!$B:$O,7,FALSE)/100</f>
        <v>0.51900000000000002</v>
      </c>
      <c r="I746" s="31">
        <f>VLOOKUP($C746,'Four Factors - Road'!$B:$O,8,FALSE)</f>
        <v>0.30499999999999999</v>
      </c>
      <c r="J746" s="31">
        <f>VLOOKUP($C746,'Four Factors - Road'!$B:$O,9,FALSE)/100</f>
        <v>0.126</v>
      </c>
      <c r="K746" s="31">
        <f>VLOOKUP($C746,'Four Factors - Road'!$B:$O,10,FALSE)/100</f>
        <v>0.21899999999999997</v>
      </c>
      <c r="L746" s="31">
        <f>VLOOKUP($C746,'Four Factors - Road'!$B:$O,11,FALSE)/100</f>
        <v>0.51600000000000001</v>
      </c>
      <c r="M746" s="31">
        <f>VLOOKUP($C746,'Four Factors - Road'!$B:$O,12,FALSE)</f>
        <v>0.28499999999999998</v>
      </c>
      <c r="N746" s="31">
        <f>VLOOKUP($C746,'Four Factors - Road'!$B:$O,13,FALSE)/100</f>
        <v>0.122</v>
      </c>
      <c r="O746" s="31">
        <f>VLOOKUP($C746,'Four Factors - Road'!$B:$O,14,FALSE)/100</f>
        <v>0.22699999999999998</v>
      </c>
      <c r="P746" s="17">
        <f>VLOOKUP($C746,'Advanced - Road'!B:T,18,FALSE)</f>
        <v>98.9</v>
      </c>
      <c r="Q746" s="17">
        <f>(P746+'Advanced - Road'!$S$33)/2</f>
        <v>98.880263459335623</v>
      </c>
      <c r="R746" s="31">
        <f t="shared" ref="R746" si="7187">AVERAGE(H746,L747)</f>
        <v>0.501</v>
      </c>
      <c r="S746" s="31">
        <f t="shared" ref="S746" si="7188">AVERAGE(I746,M747)</f>
        <v>0.28949999999999998</v>
      </c>
      <c r="T746" s="31">
        <f t="shared" ref="T746" si="7189">AVERAGE(J746,N747)</f>
        <v>0.13800000000000001</v>
      </c>
      <c r="U746" s="31">
        <f t="shared" ref="U746" si="7190">AVERAGE(K746,O747)</f>
        <v>0.23199999999999998</v>
      </c>
      <c r="V746" s="17">
        <f>Q746*Q747/'Advanced - Home'!$S$33</f>
        <v>98.738312562116349</v>
      </c>
      <c r="W746" s="17">
        <f t="shared" ref="W746" si="7191">AVERAGE(V746:V747)</f>
        <v>98.734966188660408</v>
      </c>
      <c r="X746" s="17">
        <f t="shared" si="7070"/>
        <v>0</v>
      </c>
      <c r="Y746" s="19">
        <f>ROUND(Regression!$B$17+Regression!$B$18*Games!R746+Regression!$B$19*Games!T746+Regression!$B$20*Games!U746+Regression!$B$21*Games!S746+Regression!$B$22*Games!W746,0)</f>
        <v>107</v>
      </c>
      <c r="Z746" s="19">
        <f t="shared" ref="Z746" si="7192">Y747-Y746</f>
        <v>4</v>
      </c>
      <c r="AA746" s="19">
        <f t="shared" ref="AA746" si="7193">Y746+Y747</f>
        <v>218</v>
      </c>
      <c r="AB746" s="4">
        <f t="shared" ref="AB746" si="7194">D746-Z746</f>
        <v>-4</v>
      </c>
      <c r="AC746" s="4">
        <f t="shared" ref="AC746" si="7195">AA746-E746</f>
        <v>218</v>
      </c>
      <c r="AD746" s="4">
        <f t="shared" si="7075"/>
        <v>107</v>
      </c>
    </row>
    <row r="747" spans="1:30" x14ac:dyDescent="0.3">
      <c r="A747" t="s">
        <v>134</v>
      </c>
      <c r="B747" s="8" t="s">
        <v>66</v>
      </c>
      <c r="C747" t="str">
        <f>VLOOKUP(B747,'Team Lookup'!A:B,2,FALSE)</f>
        <v>LA Clippers</v>
      </c>
      <c r="D747" s="9">
        <f t="shared" ref="D747" si="7196">D746*-1</f>
        <v>0</v>
      </c>
      <c r="E747" s="9">
        <f t="shared" ref="E747" si="7197">E746</f>
        <v>0</v>
      </c>
      <c r="F747" t="str">
        <f>B746</f>
        <v>LAC</v>
      </c>
      <c r="G747" t="str">
        <f t="shared" ref="G747" si="7198">C746</f>
        <v>LA Clippers</v>
      </c>
      <c r="H747" s="31">
        <f>VLOOKUP($C747,'Four Factors - Home'!$B:$O,7,FALSE)/100</f>
        <v>0.54100000000000004</v>
      </c>
      <c r="I747" s="31">
        <f>VLOOKUP($C747,'Four Factors - Home'!$B:$O,8,FALSE)</f>
        <v>0.3</v>
      </c>
      <c r="J747" s="31">
        <f>VLOOKUP($C747,'Four Factors - Home'!$B:$O,9,FALSE)/100</f>
        <v>0.14099999999999999</v>
      </c>
      <c r="K747" s="31">
        <f>VLOOKUP($C747,'Four Factors - Home'!$B:$O,10,FALSE)/100</f>
        <v>0.22</v>
      </c>
      <c r="L747" s="31">
        <f>VLOOKUP($C747,'Four Factors - Home'!$B:$O,11,FALSE)/100</f>
        <v>0.48299999999999998</v>
      </c>
      <c r="M747" s="31">
        <f>VLOOKUP($C747,'Four Factors - Home'!$B:$O,12,FALSE)</f>
        <v>0.27400000000000002</v>
      </c>
      <c r="N747" s="31">
        <f>VLOOKUP($C747,'Four Factors - Home'!$B:$O,13,FALSE)/100</f>
        <v>0.15</v>
      </c>
      <c r="O747" s="31">
        <f>VLOOKUP($C747,'Four Factors - Home'!$B:$O,14,FALSE)/100</f>
        <v>0.245</v>
      </c>
      <c r="P747" s="17">
        <f>VLOOKUP($C747,'Advanced - Home'!B:T,18,FALSE)</f>
        <v>98.57</v>
      </c>
      <c r="Q747" s="17">
        <f>(P747+'Advanced - Home'!$S$33)/2</f>
        <v>98.71191294387171</v>
      </c>
      <c r="R747" s="31">
        <f t="shared" ref="R747" si="7199">AVERAGE(H747,L746)</f>
        <v>0.52849999999999997</v>
      </c>
      <c r="S747" s="31">
        <f t="shared" ref="S747" si="7200">AVERAGE(I747,M746)</f>
        <v>0.29249999999999998</v>
      </c>
      <c r="T747" s="31">
        <f t="shared" ref="T747" si="7201">AVERAGE(J747,N746)</f>
        <v>0.13150000000000001</v>
      </c>
      <c r="U747" s="31">
        <f t="shared" ref="U747" si="7202">AVERAGE(K747,O746)</f>
        <v>0.22349999999999998</v>
      </c>
      <c r="V747" s="17">
        <f>Q747*Q746/'Advanced - Road'!$S$33</f>
        <v>98.731619815204468</v>
      </c>
      <c r="W747" s="17">
        <f t="shared" ref="W747" si="7203">W746</f>
        <v>98.734966188660408</v>
      </c>
      <c r="X747" s="17">
        <f t="shared" si="7070"/>
        <v>0</v>
      </c>
      <c r="Y747" s="19">
        <f>ROUND(Regression!$B$17+Regression!$B$18*Games!R747+Regression!$B$19*Games!T747+Regression!$B$20*Games!U747+Regression!$B$21*Games!S747+Regression!$B$22*Games!W747,0)</f>
        <v>111</v>
      </c>
      <c r="Z747" s="19">
        <f t="shared" ref="Z747" si="7204">-Z746</f>
        <v>-4</v>
      </c>
      <c r="AA747" s="19">
        <f t="shared" ref="AA747" si="7205">AA746</f>
        <v>218</v>
      </c>
      <c r="AB747" s="4"/>
      <c r="AC747" s="4"/>
      <c r="AD747" s="4">
        <f t="shared" si="7075"/>
        <v>111</v>
      </c>
    </row>
    <row r="748" spans="1:30" x14ac:dyDescent="0.3">
      <c r="A748" s="11" t="s">
        <v>133</v>
      </c>
      <c r="B748" s="14" t="s">
        <v>66</v>
      </c>
      <c r="C748" s="11" t="str">
        <f>VLOOKUP(B748,'Team Lookup'!A:B,2,FALSE)</f>
        <v>LA Clippers</v>
      </c>
      <c r="D748" s="12"/>
      <c r="E748" s="12"/>
      <c r="F748" s="13" t="str">
        <f>B749</f>
        <v>LAL</v>
      </c>
      <c r="G748" s="11" t="str">
        <f t="shared" ref="G748" si="7206">C749</f>
        <v>Los Angeles Lakers</v>
      </c>
      <c r="H748" s="32">
        <f>VLOOKUP($C748,'Four Factors - Road'!$B:$O,7,FALSE)/100</f>
        <v>0.51900000000000002</v>
      </c>
      <c r="I748" s="32">
        <f>VLOOKUP($C748,'Four Factors - Road'!$B:$O,8,FALSE)</f>
        <v>0.30499999999999999</v>
      </c>
      <c r="J748" s="32">
        <f>VLOOKUP($C748,'Four Factors - Road'!$B:$O,9,FALSE)/100</f>
        <v>0.126</v>
      </c>
      <c r="K748" s="32">
        <f>VLOOKUP($C748,'Four Factors - Road'!$B:$O,10,FALSE)/100</f>
        <v>0.21899999999999997</v>
      </c>
      <c r="L748" s="32">
        <f>VLOOKUP($C748,'Four Factors - Road'!$B:$O,11,FALSE)/100</f>
        <v>0.51600000000000001</v>
      </c>
      <c r="M748" s="32">
        <f>VLOOKUP($C748,'Four Factors - Road'!$B:$O,12,FALSE)</f>
        <v>0.28499999999999998</v>
      </c>
      <c r="N748" s="32">
        <f>VLOOKUP($C748,'Four Factors - Road'!$B:$O,13,FALSE)/100</f>
        <v>0.122</v>
      </c>
      <c r="O748" s="32">
        <f>VLOOKUP($C748,'Four Factors - Road'!$B:$O,14,FALSE)/100</f>
        <v>0.22699999999999998</v>
      </c>
      <c r="P748" s="21">
        <f>VLOOKUP($C748,'Advanced - Road'!B:T,18,FALSE)</f>
        <v>98.9</v>
      </c>
      <c r="Q748" s="21">
        <f>(P748+'Advanced - Road'!$S$33)/2</f>
        <v>98.880263459335623</v>
      </c>
      <c r="R748" s="32">
        <f t="shared" ref="R748" si="7207">AVERAGE(H748,L749)</f>
        <v>0.52500000000000002</v>
      </c>
      <c r="S748" s="32">
        <f t="shared" ref="S748" si="7208">AVERAGE(I748,M749)</f>
        <v>0.28600000000000003</v>
      </c>
      <c r="T748" s="32">
        <f t="shared" ref="T748" si="7209">AVERAGE(J748,N749)</f>
        <v>0.13550000000000001</v>
      </c>
      <c r="U748" s="32">
        <f t="shared" ref="U748" si="7210">AVERAGE(K748,O749)</f>
        <v>0.22499999999999998</v>
      </c>
      <c r="V748" s="21">
        <f>Q748*Q749/'Advanced - Home'!$S$33</f>
        <v>99.543527852166477</v>
      </c>
      <c r="W748" s="21">
        <f t="shared" ref="W748" si="7211">AVERAGE(V748:V749)</f>
        <v>99.540154188887541</v>
      </c>
      <c r="X748" s="21">
        <f t="shared" si="7070"/>
        <v>0</v>
      </c>
      <c r="Y748" s="23">
        <f>ROUND(Regression!$B$17+Regression!$B$18*Games!R748+Regression!$B$19*Games!T748+Regression!$B$20*Games!U748+Regression!$B$21*Games!S748+Regression!$B$22*Games!W748,0)</f>
        <v>111</v>
      </c>
      <c r="Z748" s="23">
        <f t="shared" ref="Z748" si="7212">Y749-Y748</f>
        <v>0</v>
      </c>
      <c r="AA748" s="23">
        <f t="shared" ref="AA748" si="7213">Y748+Y749</f>
        <v>222</v>
      </c>
      <c r="AB748" s="22">
        <f t="shared" ref="AB748" si="7214">D748-Z748</f>
        <v>0</v>
      </c>
      <c r="AC748" s="22">
        <f t="shared" ref="AC748" si="7215">AA748-E748</f>
        <v>222</v>
      </c>
      <c r="AD748" s="22">
        <f t="shared" si="7075"/>
        <v>111</v>
      </c>
    </row>
    <row r="749" spans="1:30" x14ac:dyDescent="0.3">
      <c r="A749" s="11" t="s">
        <v>134</v>
      </c>
      <c r="B749" s="14" t="s">
        <v>67</v>
      </c>
      <c r="C749" s="11" t="str">
        <f>VLOOKUP(B749,'Team Lookup'!A:B,2,FALSE)</f>
        <v>Los Angeles Lakers</v>
      </c>
      <c r="D749" s="15">
        <f t="shared" ref="D749" si="7216">D748*-1</f>
        <v>0</v>
      </c>
      <c r="E749" s="15">
        <f t="shared" ref="E749" si="7217">E748</f>
        <v>0</v>
      </c>
      <c r="F749" s="11" t="str">
        <f>B748</f>
        <v>LAC</v>
      </c>
      <c r="G749" s="11" t="str">
        <f t="shared" ref="G749" si="7218">C748</f>
        <v>LA Clippers</v>
      </c>
      <c r="H749" s="32">
        <f>VLOOKUP($C749,'Four Factors - Home'!$B:$O,7,FALSE)/100</f>
        <v>0.51600000000000001</v>
      </c>
      <c r="I749" s="32">
        <f>VLOOKUP($C749,'Four Factors - Home'!$B:$O,8,FALSE)</f>
        <v>0.27200000000000002</v>
      </c>
      <c r="J749" s="32">
        <f>VLOOKUP($C749,'Four Factors - Home'!$B:$O,9,FALSE)/100</f>
        <v>0.14300000000000002</v>
      </c>
      <c r="K749" s="32">
        <f>VLOOKUP($C749,'Four Factors - Home'!$B:$O,10,FALSE)/100</f>
        <v>0.27300000000000002</v>
      </c>
      <c r="L749" s="32">
        <f>VLOOKUP($C749,'Four Factors - Home'!$B:$O,11,FALSE)/100</f>
        <v>0.53100000000000003</v>
      </c>
      <c r="M749" s="32">
        <f>VLOOKUP($C749,'Four Factors - Home'!$B:$O,12,FALSE)</f>
        <v>0.26700000000000002</v>
      </c>
      <c r="N749" s="32">
        <f>VLOOKUP($C749,'Four Factors - Home'!$B:$O,13,FALSE)/100</f>
        <v>0.14499999999999999</v>
      </c>
      <c r="O749" s="32">
        <f>VLOOKUP($C749,'Four Factors - Home'!$B:$O,14,FALSE)/100</f>
        <v>0.23100000000000001</v>
      </c>
      <c r="P749" s="21">
        <f>VLOOKUP($C749,'Advanced - Home'!B:T,18,FALSE)</f>
        <v>100.18</v>
      </c>
      <c r="Q749" s="21">
        <f>(P749+'Advanced - Home'!$S$33)/2</f>
        <v>99.516912943871716</v>
      </c>
      <c r="R749" s="32">
        <f t="shared" ref="R749" si="7219">AVERAGE(H749,L748)</f>
        <v>0.51600000000000001</v>
      </c>
      <c r="S749" s="32">
        <f t="shared" ref="S749" si="7220">AVERAGE(I749,M748)</f>
        <v>0.27849999999999997</v>
      </c>
      <c r="T749" s="32">
        <f t="shared" ref="T749" si="7221">AVERAGE(J749,N748)</f>
        <v>0.13250000000000001</v>
      </c>
      <c r="U749" s="32">
        <f t="shared" ref="U749" si="7222">AVERAGE(K749,O748)</f>
        <v>0.25</v>
      </c>
      <c r="V749" s="21">
        <f>Q749*Q748/'Advanced - Road'!$S$33</f>
        <v>99.536780525608606</v>
      </c>
      <c r="W749" s="21">
        <f t="shared" ref="W749" si="7223">W748</f>
        <v>99.540154188887541</v>
      </c>
      <c r="X749" s="21">
        <f t="shared" si="7070"/>
        <v>0</v>
      </c>
      <c r="Y749" s="23">
        <f>ROUND(Regression!$B$17+Regression!$B$18*Games!R749+Regression!$B$19*Games!T749+Regression!$B$20*Games!U749+Regression!$B$21*Games!S749+Regression!$B$22*Games!W749,0)</f>
        <v>111</v>
      </c>
      <c r="Z749" s="23">
        <f t="shared" ref="Z749" si="7224">-Z748</f>
        <v>0</v>
      </c>
      <c r="AA749" s="23">
        <f t="shared" ref="AA749" si="7225">AA748</f>
        <v>222</v>
      </c>
      <c r="AB749" s="22"/>
      <c r="AC749" s="22"/>
      <c r="AD749" s="22">
        <f t="shared" si="7075"/>
        <v>111</v>
      </c>
    </row>
    <row r="750" spans="1:30" x14ac:dyDescent="0.3">
      <c r="A750" t="s">
        <v>133</v>
      </c>
      <c r="B750" s="8" t="s">
        <v>66</v>
      </c>
      <c r="C750" t="str">
        <f>VLOOKUP(B750,'Team Lookup'!A:B,2,FALSE)</f>
        <v>LA Clippers</v>
      </c>
      <c r="D750" s="6"/>
      <c r="E750" s="6"/>
      <c r="F750" s="7" t="str">
        <f>B751</f>
        <v>MEM</v>
      </c>
      <c r="G750" t="str">
        <f t="shared" ref="G750" si="7226">C751</f>
        <v>Memphis Grizzlies</v>
      </c>
      <c r="H750" s="31">
        <f>VLOOKUP($C750,'Four Factors - Road'!$B:$O,7,FALSE)/100</f>
        <v>0.51900000000000002</v>
      </c>
      <c r="I750" s="31">
        <f>VLOOKUP($C750,'Four Factors - Road'!$B:$O,8,FALSE)</f>
        <v>0.30499999999999999</v>
      </c>
      <c r="J750" s="31">
        <f>VLOOKUP($C750,'Four Factors - Road'!$B:$O,9,FALSE)/100</f>
        <v>0.126</v>
      </c>
      <c r="K750" s="31">
        <f>VLOOKUP($C750,'Four Factors - Road'!$B:$O,10,FALSE)/100</f>
        <v>0.21899999999999997</v>
      </c>
      <c r="L750" s="31">
        <f>VLOOKUP($C750,'Four Factors - Road'!$B:$O,11,FALSE)/100</f>
        <v>0.51600000000000001</v>
      </c>
      <c r="M750" s="31">
        <f>VLOOKUP($C750,'Four Factors - Road'!$B:$O,12,FALSE)</f>
        <v>0.28499999999999998</v>
      </c>
      <c r="N750" s="31">
        <f>VLOOKUP($C750,'Four Factors - Road'!$B:$O,13,FALSE)/100</f>
        <v>0.122</v>
      </c>
      <c r="O750" s="31">
        <f>VLOOKUP($C750,'Four Factors - Road'!$B:$O,14,FALSE)/100</f>
        <v>0.22699999999999998</v>
      </c>
      <c r="P750" s="17">
        <f>VLOOKUP($C750,'Advanced - Road'!B:T,18,FALSE)</f>
        <v>98.9</v>
      </c>
      <c r="Q750" s="17">
        <f>(P750+'Advanced - Road'!$S$33)/2</f>
        <v>98.880263459335623</v>
      </c>
      <c r="R750" s="31">
        <f t="shared" ref="R750" si="7227">AVERAGE(H750,L751)</f>
        <v>0.4965</v>
      </c>
      <c r="S750" s="31">
        <f t="shared" ref="S750" si="7228">AVERAGE(I750,M751)</f>
        <v>0.32950000000000002</v>
      </c>
      <c r="T750" s="31">
        <f t="shared" ref="T750" si="7229">AVERAGE(J750,N751)</f>
        <v>0.13900000000000001</v>
      </c>
      <c r="U750" s="31">
        <f t="shared" ref="U750" si="7230">AVERAGE(K750,O751)</f>
        <v>0.215</v>
      </c>
      <c r="V750" s="17">
        <f>Q750*Q751/'Advanced - Home'!$S$33</f>
        <v>97.372947505074805</v>
      </c>
      <c r="W750" s="17">
        <f t="shared" ref="W750" si="7231">AVERAGE(V750:V751)</f>
        <v>97.369647405666555</v>
      </c>
      <c r="X750" s="17">
        <f t="shared" si="7070"/>
        <v>0</v>
      </c>
      <c r="Y750" s="19">
        <f>ROUND(Regression!$B$17+Regression!$B$18*Games!R750+Regression!$B$19*Games!T750+Regression!$B$20*Games!U750+Regression!$B$21*Games!S750+Regression!$B$22*Games!W750,0)</f>
        <v>105</v>
      </c>
      <c r="Z750" s="19">
        <f t="shared" ref="Z750" si="7232">Y751-Y750</f>
        <v>0</v>
      </c>
      <c r="AA750" s="19">
        <f t="shared" ref="AA750" si="7233">Y750+Y751</f>
        <v>210</v>
      </c>
      <c r="AB750" s="4">
        <f t="shared" ref="AB750" si="7234">D750-Z750</f>
        <v>0</v>
      </c>
      <c r="AC750" s="4">
        <f t="shared" ref="AC750" si="7235">AA750-E750</f>
        <v>210</v>
      </c>
      <c r="AD750" s="4">
        <f t="shared" si="7075"/>
        <v>105</v>
      </c>
    </row>
    <row r="751" spans="1:30" x14ac:dyDescent="0.3">
      <c r="A751" t="s">
        <v>134</v>
      </c>
      <c r="B751" s="8" t="s">
        <v>68</v>
      </c>
      <c r="C751" t="str">
        <f>VLOOKUP(B751,'Team Lookup'!A:B,2,FALSE)</f>
        <v>Memphis Grizzlies</v>
      </c>
      <c r="D751" s="9">
        <f t="shared" ref="D751" si="7236">D750*-1</f>
        <v>0</v>
      </c>
      <c r="E751" s="9">
        <f t="shared" ref="E751" si="7237">E750</f>
        <v>0</v>
      </c>
      <c r="F751" t="str">
        <f>B750</f>
        <v>LAC</v>
      </c>
      <c r="G751" t="str">
        <f t="shared" ref="G751" si="7238">C750</f>
        <v>LA Clippers</v>
      </c>
      <c r="H751" s="31">
        <f>VLOOKUP($C751,'Four Factors - Home'!$B:$O,7,FALSE)/100</f>
        <v>0.46299999999999997</v>
      </c>
      <c r="I751" s="31">
        <f>VLOOKUP($C751,'Four Factors - Home'!$B:$O,8,FALSE)</f>
        <v>0.29599999999999999</v>
      </c>
      <c r="J751" s="31">
        <f>VLOOKUP($C751,'Four Factors - Home'!$B:$O,9,FALSE)/100</f>
        <v>0.14400000000000002</v>
      </c>
      <c r="K751" s="31">
        <f>VLOOKUP($C751,'Four Factors - Home'!$B:$O,10,FALSE)/100</f>
        <v>0.27300000000000002</v>
      </c>
      <c r="L751" s="31">
        <f>VLOOKUP($C751,'Four Factors - Home'!$B:$O,11,FALSE)/100</f>
        <v>0.47399999999999998</v>
      </c>
      <c r="M751" s="31">
        <f>VLOOKUP($C751,'Four Factors - Home'!$B:$O,12,FALSE)</f>
        <v>0.35399999999999998</v>
      </c>
      <c r="N751" s="31">
        <f>VLOOKUP($C751,'Four Factors - Home'!$B:$O,13,FALSE)/100</f>
        <v>0.152</v>
      </c>
      <c r="O751" s="31">
        <f>VLOOKUP($C751,'Four Factors - Home'!$B:$O,14,FALSE)/100</f>
        <v>0.21100000000000002</v>
      </c>
      <c r="P751" s="17">
        <f>VLOOKUP($C751,'Advanced - Home'!B:T,18,FALSE)</f>
        <v>95.84</v>
      </c>
      <c r="Q751" s="17">
        <f>(P751+'Advanced - Home'!$S$33)/2</f>
        <v>97.3469129438717</v>
      </c>
      <c r="R751" s="31">
        <f t="shared" ref="R751" si="7239">AVERAGE(H751,L750)</f>
        <v>0.48949999999999999</v>
      </c>
      <c r="S751" s="31">
        <f t="shared" ref="S751" si="7240">AVERAGE(I751,M750)</f>
        <v>0.29049999999999998</v>
      </c>
      <c r="T751" s="31">
        <f t="shared" ref="T751" si="7241">AVERAGE(J751,N750)</f>
        <v>0.13300000000000001</v>
      </c>
      <c r="U751" s="31">
        <f t="shared" ref="U751" si="7242">AVERAGE(K751,O750)</f>
        <v>0.25</v>
      </c>
      <c r="V751" s="17">
        <f>Q751*Q750/'Advanced - Road'!$S$33</f>
        <v>97.366347306258305</v>
      </c>
      <c r="W751" s="17">
        <f t="shared" ref="W751" si="7243">W750</f>
        <v>97.369647405666555</v>
      </c>
      <c r="X751" s="17">
        <f t="shared" si="7070"/>
        <v>0</v>
      </c>
      <c r="Y751" s="19">
        <f>ROUND(Regression!$B$17+Regression!$B$18*Games!R751+Regression!$B$19*Games!T751+Regression!$B$20*Games!U751+Regression!$B$21*Games!S751+Regression!$B$22*Games!W751,0)</f>
        <v>105</v>
      </c>
      <c r="Z751" s="19">
        <f t="shared" ref="Z751" si="7244">-Z750</f>
        <v>0</v>
      </c>
      <c r="AA751" s="19">
        <f t="shared" ref="AA751" si="7245">AA750</f>
        <v>210</v>
      </c>
      <c r="AB751" s="4"/>
      <c r="AC751" s="4"/>
      <c r="AD751" s="4">
        <f t="shared" si="7075"/>
        <v>105</v>
      </c>
    </row>
    <row r="752" spans="1:30" x14ac:dyDescent="0.3">
      <c r="A752" s="11" t="s">
        <v>133</v>
      </c>
      <c r="B752" s="14" t="s">
        <v>66</v>
      </c>
      <c r="C752" s="11" t="str">
        <f>VLOOKUP(B752,'Team Lookup'!A:B,2,FALSE)</f>
        <v>LA Clippers</v>
      </c>
      <c r="D752" s="12"/>
      <c r="E752" s="12"/>
      <c r="F752" s="13" t="str">
        <f>B753</f>
        <v>MIA</v>
      </c>
      <c r="G752" s="11" t="str">
        <f t="shared" ref="G752" si="7246">C753</f>
        <v>Miami Heat</v>
      </c>
      <c r="H752" s="32">
        <f>VLOOKUP($C752,'Four Factors - Road'!$B:$O,7,FALSE)/100</f>
        <v>0.51900000000000002</v>
      </c>
      <c r="I752" s="32">
        <f>VLOOKUP($C752,'Four Factors - Road'!$B:$O,8,FALSE)</f>
        <v>0.30499999999999999</v>
      </c>
      <c r="J752" s="32">
        <f>VLOOKUP($C752,'Four Factors - Road'!$B:$O,9,FALSE)/100</f>
        <v>0.126</v>
      </c>
      <c r="K752" s="32">
        <f>VLOOKUP($C752,'Four Factors - Road'!$B:$O,10,FALSE)/100</f>
        <v>0.21899999999999997</v>
      </c>
      <c r="L752" s="32">
        <f>VLOOKUP($C752,'Four Factors - Road'!$B:$O,11,FALSE)/100</f>
        <v>0.51600000000000001</v>
      </c>
      <c r="M752" s="32">
        <f>VLOOKUP($C752,'Four Factors - Road'!$B:$O,12,FALSE)</f>
        <v>0.28499999999999998</v>
      </c>
      <c r="N752" s="32">
        <f>VLOOKUP($C752,'Four Factors - Road'!$B:$O,13,FALSE)/100</f>
        <v>0.122</v>
      </c>
      <c r="O752" s="32">
        <f>VLOOKUP($C752,'Four Factors - Road'!$B:$O,14,FALSE)/100</f>
        <v>0.22699999999999998</v>
      </c>
      <c r="P752" s="21">
        <f>VLOOKUP($C752,'Advanced - Road'!B:T,18,FALSE)</f>
        <v>98.9</v>
      </c>
      <c r="Q752" s="21">
        <f>(P752+'Advanced - Road'!$S$33)/2</f>
        <v>98.880263459335623</v>
      </c>
      <c r="R752" s="32">
        <f t="shared" ref="R752" si="7247">AVERAGE(H752,L753)</f>
        <v>0.50350000000000006</v>
      </c>
      <c r="S752" s="32">
        <f t="shared" ref="S752" si="7248">AVERAGE(I752,M753)</f>
        <v>0.28349999999999997</v>
      </c>
      <c r="T752" s="32">
        <f t="shared" ref="T752" si="7249">AVERAGE(J752,N753)</f>
        <v>0.1285</v>
      </c>
      <c r="U752" s="32">
        <f t="shared" ref="U752" si="7250">AVERAGE(K752,O753)</f>
        <v>0.22099999999999997</v>
      </c>
      <c r="V752" s="21">
        <f>Q752*Q753/'Advanced - Home'!$S$33</f>
        <v>98.608277794779056</v>
      </c>
      <c r="W752" s="21">
        <f t="shared" ref="W752" si="7251">AVERAGE(V752:V753)</f>
        <v>98.604935828375289</v>
      </c>
      <c r="X752" s="21">
        <f t="shared" si="7070"/>
        <v>0</v>
      </c>
      <c r="Y752" s="23">
        <f>ROUND(Regression!$B$17+Regression!$B$18*Games!R752+Regression!$B$19*Games!T752+Regression!$B$20*Games!U752+Regression!$B$21*Games!S752+Regression!$B$22*Games!W752,0)</f>
        <v>107</v>
      </c>
      <c r="Z752" s="23">
        <f t="shared" ref="Z752" si="7252">Y753-Y752</f>
        <v>2</v>
      </c>
      <c r="AA752" s="23">
        <f t="shared" ref="AA752" si="7253">Y752+Y753</f>
        <v>216</v>
      </c>
      <c r="AB752" s="22">
        <f t="shared" ref="AB752" si="7254">D752-Z752</f>
        <v>-2</v>
      </c>
      <c r="AC752" s="22">
        <f t="shared" ref="AC752" si="7255">AA752-E752</f>
        <v>216</v>
      </c>
      <c r="AD752" s="22">
        <f t="shared" si="7075"/>
        <v>107</v>
      </c>
    </row>
    <row r="753" spans="1:30" x14ac:dyDescent="0.3">
      <c r="A753" s="11" t="s">
        <v>134</v>
      </c>
      <c r="B753" s="14" t="s">
        <v>69</v>
      </c>
      <c r="C753" s="11" t="str">
        <f>VLOOKUP(B753,'Team Lookup'!A:B,2,FALSE)</f>
        <v>Miami Heat</v>
      </c>
      <c r="D753" s="15">
        <f t="shared" ref="D753" si="7256">D752*-1</f>
        <v>0</v>
      </c>
      <c r="E753" s="15">
        <f t="shared" ref="E753" si="7257">E752</f>
        <v>0</v>
      </c>
      <c r="F753" s="11" t="str">
        <f>B752</f>
        <v>LAC</v>
      </c>
      <c r="G753" s="11" t="str">
        <f t="shared" ref="G753" si="7258">C752</f>
        <v>LA Clippers</v>
      </c>
      <c r="H753" s="32">
        <f>VLOOKUP($C753,'Four Factors - Home'!$B:$O,7,FALSE)/100</f>
        <v>0.52500000000000002</v>
      </c>
      <c r="I753" s="32">
        <f>VLOOKUP($C753,'Four Factors - Home'!$B:$O,8,FALSE)</f>
        <v>0.27700000000000002</v>
      </c>
      <c r="J753" s="32">
        <f>VLOOKUP($C753,'Four Factors - Home'!$B:$O,9,FALSE)/100</f>
        <v>0.14000000000000001</v>
      </c>
      <c r="K753" s="32">
        <f>VLOOKUP($C753,'Four Factors - Home'!$B:$O,10,FALSE)/100</f>
        <v>0.217</v>
      </c>
      <c r="L753" s="32">
        <f>VLOOKUP($C753,'Four Factors - Home'!$B:$O,11,FALSE)/100</f>
        <v>0.48799999999999999</v>
      </c>
      <c r="M753" s="32">
        <f>VLOOKUP($C753,'Four Factors - Home'!$B:$O,12,FALSE)</f>
        <v>0.26200000000000001</v>
      </c>
      <c r="N753" s="32">
        <f>VLOOKUP($C753,'Four Factors - Home'!$B:$O,13,FALSE)/100</f>
        <v>0.13100000000000001</v>
      </c>
      <c r="O753" s="32">
        <f>VLOOKUP($C753,'Four Factors - Home'!$B:$O,14,FALSE)/100</f>
        <v>0.223</v>
      </c>
      <c r="P753" s="21">
        <f>VLOOKUP($C753,'Advanced - Home'!B:T,18,FALSE)</f>
        <v>98.31</v>
      </c>
      <c r="Q753" s="21">
        <f>(P753+'Advanced - Home'!$S$33)/2</f>
        <v>98.581912943871714</v>
      </c>
      <c r="R753" s="32">
        <f t="shared" ref="R753" si="7259">AVERAGE(H753,L752)</f>
        <v>0.52049999999999996</v>
      </c>
      <c r="S753" s="32">
        <f t="shared" ref="S753" si="7260">AVERAGE(I753,M752)</f>
        <v>0.28100000000000003</v>
      </c>
      <c r="T753" s="32">
        <f t="shared" ref="T753" si="7261">AVERAGE(J753,N752)</f>
        <v>0.13100000000000001</v>
      </c>
      <c r="U753" s="32">
        <f t="shared" ref="U753" si="7262">AVERAGE(K753,O752)</f>
        <v>0.22199999999999998</v>
      </c>
      <c r="V753" s="21">
        <f>Q753*Q752/'Advanced - Road'!$S$33</f>
        <v>98.601593861971509</v>
      </c>
      <c r="W753" s="21">
        <f t="shared" ref="W753" si="7263">W752</f>
        <v>98.604935828375289</v>
      </c>
      <c r="X753" s="21">
        <f t="shared" si="7070"/>
        <v>0</v>
      </c>
      <c r="Y753" s="23">
        <f>ROUND(Regression!$B$17+Regression!$B$18*Games!R753+Regression!$B$19*Games!T753+Regression!$B$20*Games!U753+Regression!$B$21*Games!S753+Regression!$B$22*Games!W753,0)</f>
        <v>109</v>
      </c>
      <c r="Z753" s="23">
        <f t="shared" ref="Z753" si="7264">-Z752</f>
        <v>-2</v>
      </c>
      <c r="AA753" s="23">
        <f t="shared" ref="AA753" si="7265">AA752</f>
        <v>216</v>
      </c>
      <c r="AB753" s="22"/>
      <c r="AC753" s="22"/>
      <c r="AD753" s="22">
        <f t="shared" si="7075"/>
        <v>109</v>
      </c>
    </row>
    <row r="754" spans="1:30" x14ac:dyDescent="0.3">
      <c r="A754" t="s">
        <v>133</v>
      </c>
      <c r="B754" s="8" t="s">
        <v>66</v>
      </c>
      <c r="C754" t="str">
        <f>VLOOKUP(B754,'Team Lookup'!A:B,2,FALSE)</f>
        <v>LA Clippers</v>
      </c>
      <c r="D754" s="6"/>
      <c r="E754" s="6"/>
      <c r="F754" s="7" t="str">
        <f>B755</f>
        <v>MIL</v>
      </c>
      <c r="G754" t="str">
        <f t="shared" ref="G754" si="7266">C755</f>
        <v>Milwaukee Bucks</v>
      </c>
      <c r="H754" s="31">
        <f>VLOOKUP($C754,'Four Factors - Road'!$B:$O,7,FALSE)/100</f>
        <v>0.51900000000000002</v>
      </c>
      <c r="I754" s="31">
        <f>VLOOKUP($C754,'Four Factors - Road'!$B:$O,8,FALSE)</f>
        <v>0.30499999999999999</v>
      </c>
      <c r="J754" s="31">
        <f>VLOOKUP($C754,'Four Factors - Road'!$B:$O,9,FALSE)/100</f>
        <v>0.126</v>
      </c>
      <c r="K754" s="31">
        <f>VLOOKUP($C754,'Four Factors - Road'!$B:$O,10,FALSE)/100</f>
        <v>0.21899999999999997</v>
      </c>
      <c r="L754" s="31">
        <f>VLOOKUP($C754,'Four Factors - Road'!$B:$O,11,FALSE)/100</f>
        <v>0.51600000000000001</v>
      </c>
      <c r="M754" s="31">
        <f>VLOOKUP($C754,'Four Factors - Road'!$B:$O,12,FALSE)</f>
        <v>0.28499999999999998</v>
      </c>
      <c r="N754" s="31">
        <f>VLOOKUP($C754,'Four Factors - Road'!$B:$O,13,FALSE)/100</f>
        <v>0.122</v>
      </c>
      <c r="O754" s="31">
        <f>VLOOKUP($C754,'Four Factors - Road'!$B:$O,14,FALSE)/100</f>
        <v>0.22699999999999998</v>
      </c>
      <c r="P754" s="17">
        <f>VLOOKUP($C754,'Advanced - Road'!B:T,18,FALSE)</f>
        <v>98.9</v>
      </c>
      <c r="Q754" s="17">
        <f>(P754+'Advanced - Road'!$S$33)/2</f>
        <v>98.880263459335623</v>
      </c>
      <c r="R754" s="31">
        <f t="shared" ref="R754" si="7267">AVERAGE(H754,L755)</f>
        <v>0.52</v>
      </c>
      <c r="S754" s="31">
        <f t="shared" ref="S754" si="7268">AVERAGE(I754,M755)</f>
        <v>0.30399999999999999</v>
      </c>
      <c r="T754" s="31">
        <f t="shared" ref="T754" si="7269">AVERAGE(J754,N755)</f>
        <v>0.14250000000000002</v>
      </c>
      <c r="U754" s="31">
        <f t="shared" ref="U754" si="7270">AVERAGE(K754,O755)</f>
        <v>0.22549999999999998</v>
      </c>
      <c r="V754" s="17">
        <f>Q754*Q755/'Advanced - Home'!$S$33</f>
        <v>98.818333957400824</v>
      </c>
      <c r="W754" s="17">
        <f t="shared" ref="W754" si="7271">AVERAGE(V754:V755)</f>
        <v>98.814984871912785</v>
      </c>
      <c r="X754" s="17">
        <f t="shared" si="7070"/>
        <v>0</v>
      </c>
      <c r="Y754" s="19">
        <f>ROUND(Regression!$B$17+Regression!$B$18*Games!R754+Regression!$B$19*Games!T754+Regression!$B$20*Games!U754+Regression!$B$21*Games!S754+Regression!$B$22*Games!W754,0)</f>
        <v>109</v>
      </c>
      <c r="Z754" s="19">
        <f t="shared" ref="Z754" si="7272">Y755-Y754</f>
        <v>2</v>
      </c>
      <c r="AA754" s="19">
        <f t="shared" ref="AA754" si="7273">Y754+Y755</f>
        <v>220</v>
      </c>
      <c r="AB754" s="4">
        <f t="shared" ref="AB754" si="7274">D754-Z754</f>
        <v>-2</v>
      </c>
      <c r="AC754" s="4">
        <f t="shared" ref="AC754" si="7275">AA754-E754</f>
        <v>220</v>
      </c>
      <c r="AD754" s="4">
        <f t="shared" si="7075"/>
        <v>109</v>
      </c>
    </row>
    <row r="755" spans="1:30" x14ac:dyDescent="0.3">
      <c r="A755" t="s">
        <v>134</v>
      </c>
      <c r="B755" s="8" t="s">
        <v>70</v>
      </c>
      <c r="C755" t="str">
        <f>VLOOKUP(B755,'Team Lookup'!A:B,2,FALSE)</f>
        <v>Milwaukee Bucks</v>
      </c>
      <c r="D755" s="9">
        <f t="shared" ref="D755" si="7276">D754*-1</f>
        <v>0</v>
      </c>
      <c r="E755" s="9">
        <f t="shared" ref="E755" si="7277">E754</f>
        <v>0</v>
      </c>
      <c r="F755" t="str">
        <f>B754</f>
        <v>LAC</v>
      </c>
      <c r="G755" t="str">
        <f t="shared" ref="G755" si="7278">C754</f>
        <v>LA Clippers</v>
      </c>
      <c r="H755" s="31">
        <f>VLOOKUP($C755,'Four Factors - Home'!$B:$O,7,FALSE)/100</f>
        <v>0.53500000000000003</v>
      </c>
      <c r="I755" s="31">
        <f>VLOOKUP($C755,'Four Factors - Home'!$B:$O,8,FALSE)</f>
        <v>0.307</v>
      </c>
      <c r="J755" s="31">
        <f>VLOOKUP($C755,'Four Factors - Home'!$B:$O,9,FALSE)/100</f>
        <v>0.14199999999999999</v>
      </c>
      <c r="K755" s="31">
        <f>VLOOKUP($C755,'Four Factors - Home'!$B:$O,10,FALSE)/100</f>
        <v>0.21600000000000003</v>
      </c>
      <c r="L755" s="31">
        <f>VLOOKUP($C755,'Four Factors - Home'!$B:$O,11,FALSE)/100</f>
        <v>0.52100000000000002</v>
      </c>
      <c r="M755" s="31">
        <f>VLOOKUP($C755,'Four Factors - Home'!$B:$O,12,FALSE)</f>
        <v>0.30299999999999999</v>
      </c>
      <c r="N755" s="31">
        <f>VLOOKUP($C755,'Four Factors - Home'!$B:$O,13,FALSE)/100</f>
        <v>0.159</v>
      </c>
      <c r="O755" s="31">
        <f>VLOOKUP($C755,'Four Factors - Home'!$B:$O,14,FALSE)/100</f>
        <v>0.23199999999999998</v>
      </c>
      <c r="P755" s="17">
        <f>VLOOKUP($C755,'Advanced - Home'!B:T,18,FALSE)</f>
        <v>98.73</v>
      </c>
      <c r="Q755" s="17">
        <f>(P755+'Advanced - Home'!$S$33)/2</f>
        <v>98.791912943871708</v>
      </c>
      <c r="R755" s="31">
        <f t="shared" ref="R755" si="7279">AVERAGE(H755,L754)</f>
        <v>0.52550000000000008</v>
      </c>
      <c r="S755" s="31">
        <f t="shared" ref="S755" si="7280">AVERAGE(I755,M754)</f>
        <v>0.29599999999999999</v>
      </c>
      <c r="T755" s="31">
        <f t="shared" ref="T755" si="7281">AVERAGE(J755,N754)</f>
        <v>0.13200000000000001</v>
      </c>
      <c r="U755" s="31">
        <f t="shared" ref="U755" si="7282">AVERAGE(K755,O754)</f>
        <v>0.2215</v>
      </c>
      <c r="V755" s="17">
        <f>Q755*Q754/'Advanced - Road'!$S$33</f>
        <v>98.811635786424745</v>
      </c>
      <c r="W755" s="17">
        <f t="shared" ref="W755" si="7283">W754</f>
        <v>98.814984871912785</v>
      </c>
      <c r="X755" s="17">
        <f t="shared" si="7070"/>
        <v>0</v>
      </c>
      <c r="Y755" s="19">
        <f>ROUND(Regression!$B$17+Regression!$B$18*Games!R755+Regression!$B$19*Games!T755+Regression!$B$20*Games!U755+Regression!$B$21*Games!S755+Regression!$B$22*Games!W755,0)</f>
        <v>111</v>
      </c>
      <c r="Z755" s="19">
        <f t="shared" ref="Z755" si="7284">-Z754</f>
        <v>-2</v>
      </c>
      <c r="AA755" s="19">
        <f t="shared" ref="AA755" si="7285">AA754</f>
        <v>220</v>
      </c>
      <c r="AB755" s="4"/>
      <c r="AC755" s="4"/>
      <c r="AD755" s="4">
        <f t="shared" si="7075"/>
        <v>111</v>
      </c>
    </row>
    <row r="756" spans="1:30" x14ac:dyDescent="0.3">
      <c r="A756" s="11" t="s">
        <v>133</v>
      </c>
      <c r="B756" s="14" t="s">
        <v>66</v>
      </c>
      <c r="C756" s="11" t="str">
        <f>VLOOKUP(B756,'Team Lookup'!A:B,2,FALSE)</f>
        <v>LA Clippers</v>
      </c>
      <c r="D756" s="12"/>
      <c r="E756" s="12"/>
      <c r="F756" s="13" t="str">
        <f>B757</f>
        <v>MIN</v>
      </c>
      <c r="G756" s="11" t="str">
        <f t="shared" ref="G756" si="7286">C757</f>
        <v>Minnesota Timberwolves</v>
      </c>
      <c r="H756" s="32">
        <f>VLOOKUP($C756,'Four Factors - Road'!$B:$O,7,FALSE)/100</f>
        <v>0.51900000000000002</v>
      </c>
      <c r="I756" s="32">
        <f>VLOOKUP($C756,'Four Factors - Road'!$B:$O,8,FALSE)</f>
        <v>0.30499999999999999</v>
      </c>
      <c r="J756" s="32">
        <f>VLOOKUP($C756,'Four Factors - Road'!$B:$O,9,FALSE)/100</f>
        <v>0.126</v>
      </c>
      <c r="K756" s="32">
        <f>VLOOKUP($C756,'Four Factors - Road'!$B:$O,10,FALSE)/100</f>
        <v>0.21899999999999997</v>
      </c>
      <c r="L756" s="32">
        <f>VLOOKUP($C756,'Four Factors - Road'!$B:$O,11,FALSE)/100</f>
        <v>0.51600000000000001</v>
      </c>
      <c r="M756" s="32">
        <f>VLOOKUP($C756,'Four Factors - Road'!$B:$O,12,FALSE)</f>
        <v>0.28499999999999998</v>
      </c>
      <c r="N756" s="32">
        <f>VLOOKUP($C756,'Four Factors - Road'!$B:$O,13,FALSE)/100</f>
        <v>0.122</v>
      </c>
      <c r="O756" s="32">
        <f>VLOOKUP($C756,'Four Factors - Road'!$B:$O,14,FALSE)/100</f>
        <v>0.22699999999999998</v>
      </c>
      <c r="P756" s="21">
        <f>VLOOKUP($C756,'Advanced - Road'!B:T,18,FALSE)</f>
        <v>98.9</v>
      </c>
      <c r="Q756" s="21">
        <f>(P756+'Advanced - Road'!$S$33)/2</f>
        <v>98.880263459335623</v>
      </c>
      <c r="R756" s="32">
        <f t="shared" ref="R756" si="7287">AVERAGE(H756,L757)</f>
        <v>0.52449999999999997</v>
      </c>
      <c r="S756" s="32">
        <f t="shared" ref="S756" si="7288">AVERAGE(I756,M757)</f>
        <v>0.28900000000000003</v>
      </c>
      <c r="T756" s="32">
        <f t="shared" ref="T756" si="7289">AVERAGE(J756,N757)</f>
        <v>0.13900000000000001</v>
      </c>
      <c r="U756" s="32">
        <f t="shared" ref="U756" si="7290">AVERAGE(K756,O757)</f>
        <v>0.21799999999999997</v>
      </c>
      <c r="V756" s="21">
        <f>Q756*Q757/'Advanced - Home'!$S$33</f>
        <v>97.77305448149724</v>
      </c>
      <c r="W756" s="21">
        <f t="shared" ref="W756" si="7291">AVERAGE(V756:V757)</f>
        <v>97.769740821928494</v>
      </c>
      <c r="X756" s="21">
        <f t="shared" si="7070"/>
        <v>0</v>
      </c>
      <c r="Y756" s="23">
        <f>ROUND(Regression!$B$17+Regression!$B$18*Games!R756+Regression!$B$19*Games!T756+Regression!$B$20*Games!U756+Regression!$B$21*Games!S756+Regression!$B$22*Games!W756,0)</f>
        <v>108</v>
      </c>
      <c r="Z756" s="23">
        <f t="shared" ref="Z756" si="7292">Y757-Y756</f>
        <v>1</v>
      </c>
      <c r="AA756" s="23">
        <f t="shared" ref="AA756" si="7293">Y756+Y757</f>
        <v>217</v>
      </c>
      <c r="AB756" s="22">
        <f t="shared" ref="AB756" si="7294">D756-Z756</f>
        <v>-1</v>
      </c>
      <c r="AC756" s="22">
        <f t="shared" ref="AC756" si="7295">AA756-E756</f>
        <v>217</v>
      </c>
      <c r="AD756" s="22">
        <f t="shared" si="7075"/>
        <v>108</v>
      </c>
    </row>
    <row r="757" spans="1:30" x14ac:dyDescent="0.3">
      <c r="A757" s="11" t="s">
        <v>134</v>
      </c>
      <c r="B757" s="14" t="s">
        <v>34</v>
      </c>
      <c r="C757" s="11" t="str">
        <f>VLOOKUP(B757,'Team Lookup'!A:B,2,FALSE)</f>
        <v>Minnesota Timberwolves</v>
      </c>
      <c r="D757" s="15">
        <f t="shared" ref="D757" si="7296">D756*-1</f>
        <v>0</v>
      </c>
      <c r="E757" s="15">
        <f t="shared" ref="E757" si="7297">E756</f>
        <v>0</v>
      </c>
      <c r="F757" s="11" t="str">
        <f>B756</f>
        <v>LAC</v>
      </c>
      <c r="G757" s="11" t="str">
        <f t="shared" ref="G757" si="7298">C756</f>
        <v>LA Clippers</v>
      </c>
      <c r="H757" s="32">
        <f>VLOOKUP($C757,'Four Factors - Home'!$B:$O,7,FALSE)/100</f>
        <v>0.52400000000000002</v>
      </c>
      <c r="I757" s="32">
        <f>VLOOKUP($C757,'Four Factors - Home'!$B:$O,8,FALSE)</f>
        <v>0.29599999999999999</v>
      </c>
      <c r="J757" s="32">
        <f>VLOOKUP($C757,'Four Factors - Home'!$B:$O,9,FALSE)/100</f>
        <v>0.15</v>
      </c>
      <c r="K757" s="32">
        <f>VLOOKUP($C757,'Four Factors - Home'!$B:$O,10,FALSE)/100</f>
        <v>0.26899999999999996</v>
      </c>
      <c r="L757" s="32">
        <f>VLOOKUP($C757,'Four Factors - Home'!$B:$O,11,FALSE)/100</f>
        <v>0.53</v>
      </c>
      <c r="M757" s="32">
        <f>VLOOKUP($C757,'Four Factors - Home'!$B:$O,12,FALSE)</f>
        <v>0.27300000000000002</v>
      </c>
      <c r="N757" s="32">
        <f>VLOOKUP($C757,'Four Factors - Home'!$B:$O,13,FALSE)/100</f>
        <v>0.152</v>
      </c>
      <c r="O757" s="32">
        <f>VLOOKUP($C757,'Four Factors - Home'!$B:$O,14,FALSE)/100</f>
        <v>0.217</v>
      </c>
      <c r="P757" s="21">
        <f>VLOOKUP($C757,'Advanced - Home'!B:T,18,FALSE)</f>
        <v>96.64</v>
      </c>
      <c r="Q757" s="21">
        <f>(P757+'Advanced - Home'!$S$33)/2</f>
        <v>97.746912943871706</v>
      </c>
      <c r="R757" s="32">
        <f t="shared" ref="R757" si="7299">AVERAGE(H757,L756)</f>
        <v>0.52</v>
      </c>
      <c r="S757" s="32">
        <f t="shared" ref="S757" si="7300">AVERAGE(I757,M756)</f>
        <v>0.29049999999999998</v>
      </c>
      <c r="T757" s="32">
        <f t="shared" ref="T757" si="7301">AVERAGE(J757,N756)</f>
        <v>0.13600000000000001</v>
      </c>
      <c r="U757" s="32">
        <f t="shared" ref="U757" si="7302">AVERAGE(K757,O756)</f>
        <v>0.24799999999999997</v>
      </c>
      <c r="V757" s="21">
        <f>Q757*Q756/'Advanced - Road'!$S$33</f>
        <v>97.766427162359747</v>
      </c>
      <c r="W757" s="21">
        <f t="shared" ref="W757" si="7303">W756</f>
        <v>97.769740821928494</v>
      </c>
      <c r="X757" s="21">
        <f t="shared" si="7070"/>
        <v>0</v>
      </c>
      <c r="Y757" s="23">
        <f>ROUND(Regression!$B$17+Regression!$B$18*Games!R757+Regression!$B$19*Games!T757+Regression!$B$20*Games!U757+Regression!$B$21*Games!S757+Regression!$B$22*Games!W757,0)</f>
        <v>109</v>
      </c>
      <c r="Z757" s="23">
        <f t="shared" ref="Z757" si="7304">-Z756</f>
        <v>-1</v>
      </c>
      <c r="AA757" s="23">
        <f t="shared" ref="AA757" si="7305">AA756</f>
        <v>217</v>
      </c>
      <c r="AB757" s="22"/>
      <c r="AC757" s="22"/>
      <c r="AD757" s="22">
        <f t="shared" si="7075"/>
        <v>109</v>
      </c>
    </row>
    <row r="758" spans="1:30" x14ac:dyDescent="0.3">
      <c r="A758" t="s">
        <v>133</v>
      </c>
      <c r="B758" s="5" t="s">
        <v>66</v>
      </c>
      <c r="C758" t="str">
        <f>VLOOKUP(B758,'Team Lookup'!A:B,2,FALSE)</f>
        <v>LA Clippers</v>
      </c>
      <c r="D758" s="6"/>
      <c r="E758" s="6"/>
      <c r="F758" s="7" t="str">
        <f>B759</f>
        <v>NOP</v>
      </c>
      <c r="G758" t="str">
        <f t="shared" ref="G758" si="7306">C759</f>
        <v>New Orleans Pelicans</v>
      </c>
      <c r="H758" s="31">
        <f>VLOOKUP($C758,'Four Factors - Road'!$B:$O,7,FALSE)/100</f>
        <v>0.51900000000000002</v>
      </c>
      <c r="I758" s="31">
        <f>VLOOKUP($C758,'Four Factors - Road'!$B:$O,8,FALSE)</f>
        <v>0.30499999999999999</v>
      </c>
      <c r="J758" s="31">
        <f>VLOOKUP($C758,'Four Factors - Road'!$B:$O,9,FALSE)/100</f>
        <v>0.126</v>
      </c>
      <c r="K758" s="31">
        <f>VLOOKUP($C758,'Four Factors - Road'!$B:$O,10,FALSE)/100</f>
        <v>0.21899999999999997</v>
      </c>
      <c r="L758" s="31">
        <f>VLOOKUP($C758,'Four Factors - Road'!$B:$O,11,FALSE)/100</f>
        <v>0.51600000000000001</v>
      </c>
      <c r="M758" s="31">
        <f>VLOOKUP($C758,'Four Factors - Road'!$B:$O,12,FALSE)</f>
        <v>0.28499999999999998</v>
      </c>
      <c r="N758" s="31">
        <f>VLOOKUP($C758,'Four Factors - Road'!$B:$O,13,FALSE)/100</f>
        <v>0.122</v>
      </c>
      <c r="O758" s="31">
        <f>VLOOKUP($C758,'Four Factors - Road'!$B:$O,14,FALSE)/100</f>
        <v>0.22699999999999998</v>
      </c>
      <c r="P758" s="17">
        <f>VLOOKUP($C758,'Advanced - Road'!B:T,18,FALSE)</f>
        <v>98.9</v>
      </c>
      <c r="Q758" s="17">
        <f>(P758+'Advanced - Road'!$S$33)/2</f>
        <v>98.880263459335623</v>
      </c>
      <c r="R758" s="31">
        <f t="shared" ref="R758" si="7307">AVERAGE(H758,L759)</f>
        <v>0.51400000000000001</v>
      </c>
      <c r="S758" s="31">
        <f t="shared" ref="S758" si="7308">AVERAGE(I758,M759)</f>
        <v>0.27349999999999997</v>
      </c>
      <c r="T758" s="31">
        <f t="shared" ref="T758" si="7309">AVERAGE(J758,N759)</f>
        <v>0.13</v>
      </c>
      <c r="U758" s="31">
        <f t="shared" ref="U758" si="7310">AVERAGE(K758,O759)</f>
        <v>0.22049999999999997</v>
      </c>
      <c r="V758" s="17">
        <f>Q758*Q759/'Advanced - Home'!$S$33</f>
        <v>99.988646863436429</v>
      </c>
      <c r="W758" s="17">
        <f t="shared" ref="W758" si="7311">AVERAGE(V758:V759)</f>
        <v>99.985258114478938</v>
      </c>
      <c r="X758" s="17">
        <f t="shared" si="7070"/>
        <v>0</v>
      </c>
      <c r="Y758" s="19">
        <f>ROUND(Regression!$B$17+Regression!$B$18*Games!R758+Regression!$B$19*Games!T758+Regression!$B$20*Games!U758+Regression!$B$21*Games!S758+Regression!$B$22*Games!W758,0)</f>
        <v>110</v>
      </c>
      <c r="Z758" s="19">
        <f t="shared" ref="Z758" si="7312">Y759-Y758</f>
        <v>-1</v>
      </c>
      <c r="AA758" s="19">
        <f t="shared" ref="AA758" si="7313">Y758+Y759</f>
        <v>219</v>
      </c>
      <c r="AB758" s="4">
        <f t="shared" ref="AB758" si="7314">D758-Z758</f>
        <v>1</v>
      </c>
      <c r="AC758" s="4">
        <f t="shared" ref="AC758" si="7315">AA758-E758</f>
        <v>219</v>
      </c>
      <c r="AD758" s="4">
        <f t="shared" si="7075"/>
        <v>110</v>
      </c>
    </row>
    <row r="759" spans="1:30" x14ac:dyDescent="0.3">
      <c r="A759" t="s">
        <v>134</v>
      </c>
      <c r="B759" s="8" t="s">
        <v>71</v>
      </c>
      <c r="C759" t="str">
        <f>VLOOKUP(B759,'Team Lookup'!A:B,2,FALSE)</f>
        <v>New Orleans Pelicans</v>
      </c>
      <c r="D759" s="9">
        <f t="shared" ref="D759" si="7316">D758*-1</f>
        <v>0</v>
      </c>
      <c r="E759" s="9">
        <f t="shared" ref="E759" si="7317">E758</f>
        <v>0</v>
      </c>
      <c r="F759" t="str">
        <f>B758</f>
        <v>LAC</v>
      </c>
      <c r="G759" t="str">
        <f t="shared" ref="G759" si="7318">C758</f>
        <v>LA Clippers</v>
      </c>
      <c r="H759" s="31">
        <f>VLOOKUP($C759,'Four Factors - Home'!$B:$O,7,FALSE)/100</f>
        <v>0.504</v>
      </c>
      <c r="I759" s="31">
        <f>VLOOKUP($C759,'Four Factors - Home'!$B:$O,8,FALSE)</f>
        <v>0.26200000000000001</v>
      </c>
      <c r="J759" s="31">
        <f>VLOOKUP($C759,'Four Factors - Home'!$B:$O,9,FALSE)/100</f>
        <v>0.121</v>
      </c>
      <c r="K759" s="31">
        <f>VLOOKUP($C759,'Four Factors - Home'!$B:$O,10,FALSE)/100</f>
        <v>0.184</v>
      </c>
      <c r="L759" s="31">
        <f>VLOOKUP($C759,'Four Factors - Home'!$B:$O,11,FALSE)/100</f>
        <v>0.50900000000000001</v>
      </c>
      <c r="M759" s="31">
        <f>VLOOKUP($C759,'Four Factors - Home'!$B:$O,12,FALSE)</f>
        <v>0.24199999999999999</v>
      </c>
      <c r="N759" s="31">
        <f>VLOOKUP($C759,'Four Factors - Home'!$B:$O,13,FALSE)/100</f>
        <v>0.13400000000000001</v>
      </c>
      <c r="O759" s="31">
        <f>VLOOKUP($C759,'Four Factors - Home'!$B:$O,14,FALSE)/100</f>
        <v>0.222</v>
      </c>
      <c r="P759" s="17">
        <f>VLOOKUP($C759,'Advanced - Home'!B:T,18,FALSE)</f>
        <v>101.07</v>
      </c>
      <c r="Q759" s="17">
        <f>(P759+'Advanced - Home'!$S$33)/2</f>
        <v>99.96191294387171</v>
      </c>
      <c r="R759" s="31">
        <f t="shared" ref="R759" si="7319">AVERAGE(H759,L758)</f>
        <v>0.51</v>
      </c>
      <c r="S759" s="31">
        <f t="shared" ref="S759" si="7320">AVERAGE(I759,M758)</f>
        <v>0.27349999999999997</v>
      </c>
      <c r="T759" s="31">
        <f t="shared" ref="T759" si="7321">AVERAGE(J759,N758)</f>
        <v>0.1215</v>
      </c>
      <c r="U759" s="31">
        <f t="shared" ref="U759" si="7322">AVERAGE(K759,O758)</f>
        <v>0.20549999999999999</v>
      </c>
      <c r="V759" s="17">
        <f>Q759*Q758/'Advanced - Road'!$S$33</f>
        <v>99.981869365521447</v>
      </c>
      <c r="W759" s="17">
        <f t="shared" ref="W759" si="7323">W758</f>
        <v>99.985258114478938</v>
      </c>
      <c r="X759" s="17">
        <f t="shared" si="7070"/>
        <v>0</v>
      </c>
      <c r="Y759" s="19">
        <f>ROUND(Regression!$B$17+Regression!$B$18*Games!R759+Regression!$B$19*Games!T759+Regression!$B$20*Games!U759+Regression!$B$21*Games!S759+Regression!$B$22*Games!W759,0)</f>
        <v>109</v>
      </c>
      <c r="Z759" s="19">
        <f t="shared" ref="Z759" si="7324">-Z758</f>
        <v>1</v>
      </c>
      <c r="AA759" s="19">
        <f t="shared" ref="AA759" si="7325">AA758</f>
        <v>219</v>
      </c>
      <c r="AB759" s="4"/>
      <c r="AC759" s="4"/>
      <c r="AD759" s="4">
        <f t="shared" si="7075"/>
        <v>109</v>
      </c>
    </row>
    <row r="760" spans="1:30" x14ac:dyDescent="0.3">
      <c r="A760" s="11" t="s">
        <v>133</v>
      </c>
      <c r="B760" s="10" t="s">
        <v>66</v>
      </c>
      <c r="C760" s="11" t="str">
        <f>VLOOKUP(B760,'Team Lookup'!A:B,2,FALSE)</f>
        <v>LA Clippers</v>
      </c>
      <c r="D760" s="12"/>
      <c r="E760" s="12"/>
      <c r="F760" s="13" t="str">
        <f>B761</f>
        <v>NYK</v>
      </c>
      <c r="G760" s="11" t="str">
        <f t="shared" ref="G760" si="7326">C761</f>
        <v>New York Knicks</v>
      </c>
      <c r="H760" s="32">
        <f>VLOOKUP($C760,'Four Factors - Road'!$B:$O,7,FALSE)/100</f>
        <v>0.51900000000000002</v>
      </c>
      <c r="I760" s="32">
        <f>VLOOKUP($C760,'Four Factors - Road'!$B:$O,8,FALSE)</f>
        <v>0.30499999999999999</v>
      </c>
      <c r="J760" s="32">
        <f>VLOOKUP($C760,'Four Factors - Road'!$B:$O,9,FALSE)/100</f>
        <v>0.126</v>
      </c>
      <c r="K760" s="32">
        <f>VLOOKUP($C760,'Four Factors - Road'!$B:$O,10,FALSE)/100</f>
        <v>0.21899999999999997</v>
      </c>
      <c r="L760" s="32">
        <f>VLOOKUP($C760,'Four Factors - Road'!$B:$O,11,FALSE)/100</f>
        <v>0.51600000000000001</v>
      </c>
      <c r="M760" s="32">
        <f>VLOOKUP($C760,'Four Factors - Road'!$B:$O,12,FALSE)</f>
        <v>0.28499999999999998</v>
      </c>
      <c r="N760" s="32">
        <f>VLOOKUP($C760,'Four Factors - Road'!$B:$O,13,FALSE)/100</f>
        <v>0.122</v>
      </c>
      <c r="O760" s="32">
        <f>VLOOKUP($C760,'Four Factors - Road'!$B:$O,14,FALSE)/100</f>
        <v>0.22699999999999998</v>
      </c>
      <c r="P760" s="21">
        <f>VLOOKUP($C760,'Advanced - Road'!B:T,18,FALSE)</f>
        <v>98.9</v>
      </c>
      <c r="Q760" s="21">
        <f>(P760+'Advanced - Road'!$S$33)/2</f>
        <v>98.880263459335623</v>
      </c>
      <c r="R760" s="32">
        <f t="shared" ref="R760" si="7327">AVERAGE(H760,L761)</f>
        <v>0.51400000000000001</v>
      </c>
      <c r="S760" s="32">
        <f t="shared" ref="S760" si="7328">AVERAGE(I760,M761)</f>
        <v>0.28349999999999997</v>
      </c>
      <c r="T760" s="32">
        <f t="shared" ref="T760" si="7329">AVERAGE(J760,N761)</f>
        <v>0.128</v>
      </c>
      <c r="U760" s="32">
        <f t="shared" ref="U760" si="7330">AVERAGE(K760,O761)</f>
        <v>0.2445</v>
      </c>
      <c r="V760" s="21">
        <f>Q760*Q761/'Advanced - Home'!$S$33</f>
        <v>98.678296515652974</v>
      </c>
      <c r="W760" s="21">
        <f t="shared" ref="W760" si="7331">AVERAGE(V760:V761)</f>
        <v>98.674952176221112</v>
      </c>
      <c r="X760" s="21">
        <f t="shared" si="7070"/>
        <v>0</v>
      </c>
      <c r="Y760" s="23">
        <f>ROUND(Regression!$B$17+Regression!$B$18*Games!R760+Regression!$B$19*Games!T760+Regression!$B$20*Games!U760+Regression!$B$21*Games!S760+Regression!$B$22*Games!W760,0)</f>
        <v>110</v>
      </c>
      <c r="Z760" s="23">
        <f t="shared" ref="Z760" si="7332">Y761-Y760</f>
        <v>-1</v>
      </c>
      <c r="AA760" s="23">
        <f t="shared" ref="AA760" si="7333">Y760+Y761</f>
        <v>219</v>
      </c>
      <c r="AB760" s="22">
        <f t="shared" ref="AB760" si="7334">D760-Z760</f>
        <v>1</v>
      </c>
      <c r="AC760" s="22">
        <f t="shared" ref="AC760" si="7335">AA760-E760</f>
        <v>219</v>
      </c>
      <c r="AD760" s="22">
        <f t="shared" si="7075"/>
        <v>110</v>
      </c>
    </row>
    <row r="761" spans="1:30" x14ac:dyDescent="0.3">
      <c r="A761" s="11" t="s">
        <v>134</v>
      </c>
      <c r="B761" s="14" t="s">
        <v>72</v>
      </c>
      <c r="C761" s="11" t="str">
        <f>VLOOKUP(B761,'Team Lookup'!A:B,2,FALSE)</f>
        <v>New York Knicks</v>
      </c>
      <c r="D761" s="15">
        <f t="shared" ref="D761" si="7336">D760*-1</f>
        <v>0</v>
      </c>
      <c r="E761" s="15">
        <f t="shared" ref="E761" si="7337">E760</f>
        <v>0</v>
      </c>
      <c r="F761" s="11" t="str">
        <f>B760</f>
        <v>LAC</v>
      </c>
      <c r="G761" s="11" t="str">
        <f t="shared" ref="G761" si="7338">C760</f>
        <v>LA Clippers</v>
      </c>
      <c r="H761" s="32">
        <f>VLOOKUP($C761,'Four Factors - Home'!$B:$O,7,FALSE)/100</f>
        <v>0.52</v>
      </c>
      <c r="I761" s="32">
        <f>VLOOKUP($C761,'Four Factors - Home'!$B:$O,8,FALSE)</f>
        <v>0.22700000000000001</v>
      </c>
      <c r="J761" s="32">
        <f>VLOOKUP($C761,'Four Factors - Home'!$B:$O,9,FALSE)/100</f>
        <v>0.14300000000000002</v>
      </c>
      <c r="K761" s="32">
        <f>VLOOKUP($C761,'Four Factors - Home'!$B:$O,10,FALSE)/100</f>
        <v>0.27399999999999997</v>
      </c>
      <c r="L761" s="32">
        <f>VLOOKUP($C761,'Four Factors - Home'!$B:$O,11,FALSE)/100</f>
        <v>0.50900000000000001</v>
      </c>
      <c r="M761" s="32">
        <f>VLOOKUP($C761,'Four Factors - Home'!$B:$O,12,FALSE)</f>
        <v>0.26200000000000001</v>
      </c>
      <c r="N761" s="32">
        <f>VLOOKUP($C761,'Four Factors - Home'!$B:$O,13,FALSE)/100</f>
        <v>0.13</v>
      </c>
      <c r="O761" s="32">
        <f>VLOOKUP($C761,'Four Factors - Home'!$B:$O,14,FALSE)/100</f>
        <v>0.27</v>
      </c>
      <c r="P761" s="21">
        <f>VLOOKUP($C761,'Advanced - Home'!B:T,18,FALSE)</f>
        <v>98.45</v>
      </c>
      <c r="Q761" s="21">
        <f>(P761+'Advanced - Home'!$S$33)/2</f>
        <v>98.651912943871707</v>
      </c>
      <c r="R761" s="32">
        <f t="shared" ref="R761" si="7339">AVERAGE(H761,L760)</f>
        <v>0.51800000000000002</v>
      </c>
      <c r="S761" s="32">
        <f t="shared" ref="S761" si="7340">AVERAGE(I761,M760)</f>
        <v>0.25600000000000001</v>
      </c>
      <c r="T761" s="32">
        <f t="shared" ref="T761" si="7341">AVERAGE(J761,N760)</f>
        <v>0.13250000000000001</v>
      </c>
      <c r="U761" s="32">
        <f t="shared" ref="U761" si="7342">AVERAGE(K761,O760)</f>
        <v>0.25049999999999994</v>
      </c>
      <c r="V761" s="21">
        <f>Q761*Q760/'Advanced - Road'!$S$33</f>
        <v>98.671607836789249</v>
      </c>
      <c r="W761" s="21">
        <f t="shared" ref="W761" si="7343">W760</f>
        <v>98.674952176221112</v>
      </c>
      <c r="X761" s="21">
        <f t="shared" si="7070"/>
        <v>0</v>
      </c>
      <c r="Y761" s="23">
        <f>ROUND(Regression!$B$17+Regression!$B$18*Games!R761+Regression!$B$19*Games!T761+Regression!$B$20*Games!U761+Regression!$B$21*Games!S761+Regression!$B$22*Games!W761,0)</f>
        <v>109</v>
      </c>
      <c r="Z761" s="23">
        <f t="shared" ref="Z761" si="7344">-Z760</f>
        <v>1</v>
      </c>
      <c r="AA761" s="23">
        <f t="shared" ref="AA761" si="7345">AA760</f>
        <v>219</v>
      </c>
      <c r="AB761" s="22"/>
      <c r="AC761" s="22"/>
      <c r="AD761" s="22">
        <f t="shared" si="7075"/>
        <v>109</v>
      </c>
    </row>
    <row r="762" spans="1:30" x14ac:dyDescent="0.3">
      <c r="A762" t="s">
        <v>133</v>
      </c>
      <c r="B762" s="5" t="s">
        <v>66</v>
      </c>
      <c r="C762" t="str">
        <f>VLOOKUP(B762,'Team Lookup'!A:B,2,FALSE)</f>
        <v>LA Clippers</v>
      </c>
      <c r="D762" s="6"/>
      <c r="E762" s="6"/>
      <c r="F762" s="7" t="str">
        <f>B763</f>
        <v>OKC</v>
      </c>
      <c r="G762" t="str">
        <f t="shared" ref="G762" si="7346">C763</f>
        <v>Oklahoma City Thunder</v>
      </c>
      <c r="H762" s="31">
        <f>VLOOKUP($C762,'Four Factors - Road'!$B:$O,7,FALSE)/100</f>
        <v>0.51900000000000002</v>
      </c>
      <c r="I762" s="31">
        <f>VLOOKUP($C762,'Four Factors - Road'!$B:$O,8,FALSE)</f>
        <v>0.30499999999999999</v>
      </c>
      <c r="J762" s="31">
        <f>VLOOKUP($C762,'Four Factors - Road'!$B:$O,9,FALSE)/100</f>
        <v>0.126</v>
      </c>
      <c r="K762" s="31">
        <f>VLOOKUP($C762,'Four Factors - Road'!$B:$O,10,FALSE)/100</f>
        <v>0.21899999999999997</v>
      </c>
      <c r="L762" s="31">
        <f>VLOOKUP($C762,'Four Factors - Road'!$B:$O,11,FALSE)/100</f>
        <v>0.51600000000000001</v>
      </c>
      <c r="M762" s="31">
        <f>VLOOKUP($C762,'Four Factors - Road'!$B:$O,12,FALSE)</f>
        <v>0.28499999999999998</v>
      </c>
      <c r="N762" s="31">
        <f>VLOOKUP($C762,'Four Factors - Road'!$B:$O,13,FALSE)/100</f>
        <v>0.122</v>
      </c>
      <c r="O762" s="31">
        <f>VLOOKUP($C762,'Four Factors - Road'!$B:$O,14,FALSE)/100</f>
        <v>0.22699999999999998</v>
      </c>
      <c r="P762" s="17">
        <f>VLOOKUP($C762,'Advanced - Road'!B:T,18,FALSE)</f>
        <v>98.9</v>
      </c>
      <c r="Q762" s="17">
        <f>(P762+'Advanced - Road'!$S$33)/2</f>
        <v>98.880263459335623</v>
      </c>
      <c r="R762" s="31">
        <f t="shared" ref="R762" si="7347">AVERAGE(H762,L763)</f>
        <v>0.50750000000000006</v>
      </c>
      <c r="S762" s="31">
        <f t="shared" ref="S762" si="7348">AVERAGE(I762,M763)</f>
        <v>0.28500000000000003</v>
      </c>
      <c r="T762" s="31">
        <f t="shared" ref="T762" si="7349">AVERAGE(J762,N763)</f>
        <v>0.13150000000000001</v>
      </c>
      <c r="U762" s="31">
        <f t="shared" ref="U762" si="7350">AVERAGE(K762,O763)</f>
        <v>0.22149999999999997</v>
      </c>
      <c r="V762" s="17">
        <f>Q762*Q763/'Advanced - Home'!$S$33</f>
        <v>99.95363750299947</v>
      </c>
      <c r="W762" s="17">
        <f t="shared" ref="W762" si="7351">AVERAGE(V762:V763)</f>
        <v>99.95024994055602</v>
      </c>
      <c r="X762" s="17">
        <f t="shared" si="7070"/>
        <v>0</v>
      </c>
      <c r="Y762" s="19">
        <f>ROUND(Regression!$B$17+Regression!$B$18*Games!R762+Regression!$B$19*Games!T762+Regression!$B$20*Games!U762+Regression!$B$21*Games!S762+Regression!$B$22*Games!W762,0)</f>
        <v>109</v>
      </c>
      <c r="Z762" s="19">
        <f t="shared" ref="Z762" si="7352">Y763-Y762</f>
        <v>2</v>
      </c>
      <c r="AA762" s="19">
        <f t="shared" ref="AA762" si="7353">Y762+Y763</f>
        <v>220</v>
      </c>
      <c r="AB762" s="4">
        <f t="shared" ref="AB762" si="7354">D762-Z762</f>
        <v>-2</v>
      </c>
      <c r="AC762" s="4">
        <f t="shared" ref="AC762" si="7355">AA762-E762</f>
        <v>220</v>
      </c>
      <c r="AD762" s="4">
        <f t="shared" si="7075"/>
        <v>109</v>
      </c>
    </row>
    <row r="763" spans="1:30" x14ac:dyDescent="0.3">
      <c r="A763" t="s">
        <v>134</v>
      </c>
      <c r="B763" s="8" t="s">
        <v>73</v>
      </c>
      <c r="C763" t="str">
        <f>VLOOKUP(B763,'Team Lookup'!A:B,2,FALSE)</f>
        <v>Oklahoma City Thunder</v>
      </c>
      <c r="D763" s="9">
        <f t="shared" ref="D763" si="7356">D762*-1</f>
        <v>0</v>
      </c>
      <c r="E763" s="9">
        <f t="shared" ref="E763" si="7357">E762</f>
        <v>0</v>
      </c>
      <c r="F763" t="str">
        <f>B762</f>
        <v>LAC</v>
      </c>
      <c r="G763" t="str">
        <f t="shared" ref="G763" si="7358">C762</f>
        <v>LA Clippers</v>
      </c>
      <c r="H763" s="31">
        <f>VLOOKUP($C763,'Four Factors - Home'!$B:$O,7,FALSE)/100</f>
        <v>0.51700000000000002</v>
      </c>
      <c r="I763" s="31">
        <f>VLOOKUP($C763,'Four Factors - Home'!$B:$O,8,FALSE)</f>
        <v>0.29799999999999999</v>
      </c>
      <c r="J763" s="31">
        <f>VLOOKUP($C763,'Four Factors - Home'!$B:$O,9,FALSE)/100</f>
        <v>0.14800000000000002</v>
      </c>
      <c r="K763" s="31">
        <f>VLOOKUP($C763,'Four Factors - Home'!$B:$O,10,FALSE)/100</f>
        <v>0.26600000000000001</v>
      </c>
      <c r="L763" s="31">
        <f>VLOOKUP($C763,'Four Factors - Home'!$B:$O,11,FALSE)/100</f>
        <v>0.496</v>
      </c>
      <c r="M763" s="31">
        <f>VLOOKUP($C763,'Four Factors - Home'!$B:$O,12,FALSE)</f>
        <v>0.26500000000000001</v>
      </c>
      <c r="N763" s="31">
        <f>VLOOKUP($C763,'Four Factors - Home'!$B:$O,13,FALSE)/100</f>
        <v>0.13699999999999998</v>
      </c>
      <c r="O763" s="31">
        <f>VLOOKUP($C763,'Four Factors - Home'!$B:$O,14,FALSE)/100</f>
        <v>0.22399999999999998</v>
      </c>
      <c r="P763" s="17">
        <f>VLOOKUP($C763,'Advanced - Home'!B:T,18,FALSE)</f>
        <v>101</v>
      </c>
      <c r="Q763" s="17">
        <f>(P763+'Advanced - Home'!$S$33)/2</f>
        <v>99.926912943871713</v>
      </c>
      <c r="R763" s="31">
        <f t="shared" ref="R763" si="7359">AVERAGE(H763,L762)</f>
        <v>0.51649999999999996</v>
      </c>
      <c r="S763" s="31">
        <f t="shared" ref="S763" si="7360">AVERAGE(I763,M762)</f>
        <v>0.29149999999999998</v>
      </c>
      <c r="T763" s="31">
        <f t="shared" ref="T763" si="7361">AVERAGE(J763,N762)</f>
        <v>0.13500000000000001</v>
      </c>
      <c r="U763" s="31">
        <f t="shared" ref="U763" si="7362">AVERAGE(K763,O762)</f>
        <v>0.2465</v>
      </c>
      <c r="V763" s="17">
        <f>Q763*Q762/'Advanced - Road'!$S$33</f>
        <v>99.94686237811257</v>
      </c>
      <c r="W763" s="17">
        <f t="shared" ref="W763" si="7363">W762</f>
        <v>99.95024994055602</v>
      </c>
      <c r="X763" s="17">
        <f t="shared" si="7070"/>
        <v>0</v>
      </c>
      <c r="Y763" s="19">
        <f>ROUND(Regression!$B$17+Regression!$B$18*Games!R763+Regression!$B$19*Games!T763+Regression!$B$20*Games!U763+Regression!$B$21*Games!S763+Regression!$B$22*Games!W763,0)</f>
        <v>111</v>
      </c>
      <c r="Z763" s="19">
        <f t="shared" ref="Z763" si="7364">-Z762</f>
        <v>-2</v>
      </c>
      <c r="AA763" s="19">
        <f t="shared" ref="AA763" si="7365">AA762</f>
        <v>220</v>
      </c>
      <c r="AB763" s="4"/>
      <c r="AC763" s="4"/>
      <c r="AD763" s="4">
        <f t="shared" si="7075"/>
        <v>111</v>
      </c>
    </row>
    <row r="764" spans="1:30" x14ac:dyDescent="0.3">
      <c r="A764" s="11" t="s">
        <v>133</v>
      </c>
      <c r="B764" s="10" t="s">
        <v>66</v>
      </c>
      <c r="C764" s="11" t="str">
        <f>VLOOKUP(B764,'Team Lookup'!A:B,2,FALSE)</f>
        <v>LA Clippers</v>
      </c>
      <c r="D764" s="12"/>
      <c r="E764" s="12"/>
      <c r="F764" s="13" t="str">
        <f>B765</f>
        <v>ORL</v>
      </c>
      <c r="G764" s="11" t="str">
        <f t="shared" ref="G764" si="7366">C765</f>
        <v>Orlando Magic</v>
      </c>
      <c r="H764" s="32">
        <f>VLOOKUP($C764,'Four Factors - Road'!$B:$O,7,FALSE)/100</f>
        <v>0.51900000000000002</v>
      </c>
      <c r="I764" s="32">
        <f>VLOOKUP($C764,'Four Factors - Road'!$B:$O,8,FALSE)</f>
        <v>0.30499999999999999</v>
      </c>
      <c r="J764" s="32">
        <f>VLOOKUP($C764,'Four Factors - Road'!$B:$O,9,FALSE)/100</f>
        <v>0.126</v>
      </c>
      <c r="K764" s="32">
        <f>VLOOKUP($C764,'Four Factors - Road'!$B:$O,10,FALSE)/100</f>
        <v>0.21899999999999997</v>
      </c>
      <c r="L764" s="32">
        <f>VLOOKUP($C764,'Four Factors - Road'!$B:$O,11,FALSE)/100</f>
        <v>0.51600000000000001</v>
      </c>
      <c r="M764" s="32">
        <f>VLOOKUP($C764,'Four Factors - Road'!$B:$O,12,FALSE)</f>
        <v>0.28499999999999998</v>
      </c>
      <c r="N764" s="32">
        <f>VLOOKUP($C764,'Four Factors - Road'!$B:$O,13,FALSE)/100</f>
        <v>0.122</v>
      </c>
      <c r="O764" s="32">
        <f>VLOOKUP($C764,'Four Factors - Road'!$B:$O,14,FALSE)/100</f>
        <v>0.22699999999999998</v>
      </c>
      <c r="P764" s="21">
        <f>VLOOKUP($C764,'Advanced - Road'!B:T,18,FALSE)</f>
        <v>98.9</v>
      </c>
      <c r="Q764" s="21">
        <f>(P764+'Advanced - Road'!$S$33)/2</f>
        <v>98.880263459335623</v>
      </c>
      <c r="R764" s="32">
        <f t="shared" ref="R764" si="7367">AVERAGE(H764,L765)</f>
        <v>0.51600000000000001</v>
      </c>
      <c r="S764" s="32">
        <f t="shared" ref="S764" si="7368">AVERAGE(I764,M765)</f>
        <v>0.28700000000000003</v>
      </c>
      <c r="T764" s="32">
        <f t="shared" ref="T764" si="7369">AVERAGE(J764,N765)</f>
        <v>0.13400000000000001</v>
      </c>
      <c r="U764" s="32">
        <f t="shared" ref="U764" si="7370">AVERAGE(K764,O765)</f>
        <v>0.22199999999999998</v>
      </c>
      <c r="V764" s="21">
        <f>Q764*Q765/'Advanced - Home'!$S$33</f>
        <v>98.228176167177736</v>
      </c>
      <c r="W764" s="21">
        <f t="shared" ref="W764" si="7371">AVERAGE(V764:V765)</f>
        <v>98.224847082926431</v>
      </c>
      <c r="X764" s="21">
        <f t="shared" si="7070"/>
        <v>0</v>
      </c>
      <c r="Y764" s="23">
        <f>ROUND(Regression!$B$17+Regression!$B$18*Games!R764+Regression!$B$19*Games!T764+Regression!$B$20*Games!U764+Regression!$B$21*Games!S764+Regression!$B$22*Games!W764,0)</f>
        <v>108</v>
      </c>
      <c r="Z764" s="23">
        <f t="shared" ref="Z764" si="7372">Y765-Y764</f>
        <v>-2</v>
      </c>
      <c r="AA764" s="23">
        <f t="shared" ref="AA764" si="7373">Y764+Y765</f>
        <v>214</v>
      </c>
      <c r="AB764" s="22">
        <f t="shared" ref="AB764" si="7374">D764-Z764</f>
        <v>2</v>
      </c>
      <c r="AC764" s="22">
        <f t="shared" ref="AC764" si="7375">AA764-E764</f>
        <v>214</v>
      </c>
      <c r="AD764" s="22">
        <f t="shared" si="7075"/>
        <v>108</v>
      </c>
    </row>
    <row r="765" spans="1:30" x14ac:dyDescent="0.3">
      <c r="A765" s="11" t="s">
        <v>134</v>
      </c>
      <c r="B765" s="14" t="s">
        <v>74</v>
      </c>
      <c r="C765" s="11" t="str">
        <f>VLOOKUP(B765,'Team Lookup'!A:B,2,FALSE)</f>
        <v>Orlando Magic</v>
      </c>
      <c r="D765" s="15">
        <f t="shared" ref="D765" si="7376">D764*-1</f>
        <v>0</v>
      </c>
      <c r="E765" s="15">
        <f t="shared" ref="E765" si="7377">E764</f>
        <v>0</v>
      </c>
      <c r="F765" s="11" t="str">
        <f>B764</f>
        <v>LAC</v>
      </c>
      <c r="G765" s="11" t="str">
        <f t="shared" ref="G765" si="7378">C764</f>
        <v>LA Clippers</v>
      </c>
      <c r="H765" s="32">
        <f>VLOOKUP($C765,'Four Factors - Home'!$B:$O,7,FALSE)/100</f>
        <v>0.47799999999999998</v>
      </c>
      <c r="I765" s="32">
        <f>VLOOKUP($C765,'Four Factors - Home'!$B:$O,8,FALSE)</f>
        <v>0.26</v>
      </c>
      <c r="J765" s="32">
        <f>VLOOKUP($C765,'Four Factors - Home'!$B:$O,9,FALSE)/100</f>
        <v>0.13500000000000001</v>
      </c>
      <c r="K765" s="32">
        <f>VLOOKUP($C765,'Four Factors - Home'!$B:$O,10,FALSE)/100</f>
        <v>0.23</v>
      </c>
      <c r="L765" s="32">
        <f>VLOOKUP($C765,'Four Factors - Home'!$B:$O,11,FALSE)/100</f>
        <v>0.51300000000000001</v>
      </c>
      <c r="M765" s="32">
        <f>VLOOKUP($C765,'Four Factors - Home'!$B:$O,12,FALSE)</f>
        <v>0.26900000000000002</v>
      </c>
      <c r="N765" s="32">
        <f>VLOOKUP($C765,'Four Factors - Home'!$B:$O,13,FALSE)/100</f>
        <v>0.14199999999999999</v>
      </c>
      <c r="O765" s="32">
        <f>VLOOKUP($C765,'Four Factors - Home'!$B:$O,14,FALSE)/100</f>
        <v>0.22500000000000001</v>
      </c>
      <c r="P765" s="21">
        <f>VLOOKUP($C765,'Advanced - Home'!B:T,18,FALSE)</f>
        <v>97.55</v>
      </c>
      <c r="Q765" s="21">
        <f>(P765+'Advanced - Home'!$S$33)/2</f>
        <v>98.201912943871704</v>
      </c>
      <c r="R765" s="32">
        <f t="shared" ref="R765" si="7379">AVERAGE(H765,L764)</f>
        <v>0.497</v>
      </c>
      <c r="S765" s="32">
        <f t="shared" ref="S765" si="7380">AVERAGE(I765,M764)</f>
        <v>0.27249999999999996</v>
      </c>
      <c r="T765" s="32">
        <f t="shared" ref="T765" si="7381">AVERAGE(J765,N764)</f>
        <v>0.1285</v>
      </c>
      <c r="U765" s="32">
        <f t="shared" ref="U765" si="7382">AVERAGE(K765,O764)</f>
        <v>0.22849999999999998</v>
      </c>
      <c r="V765" s="21">
        <f>Q765*Q764/'Advanced - Road'!$S$33</f>
        <v>98.221517998675111</v>
      </c>
      <c r="W765" s="21">
        <f t="shared" ref="W765" si="7383">W764</f>
        <v>98.224847082926431</v>
      </c>
      <c r="X765" s="21">
        <f t="shared" si="7070"/>
        <v>0</v>
      </c>
      <c r="Y765" s="23">
        <f>ROUND(Regression!$B$17+Regression!$B$18*Games!R765+Regression!$B$19*Games!T765+Regression!$B$20*Games!U765+Regression!$B$21*Games!S765+Regression!$B$22*Games!W765,0)</f>
        <v>106</v>
      </c>
      <c r="Z765" s="23">
        <f t="shared" ref="Z765" si="7384">-Z764</f>
        <v>2</v>
      </c>
      <c r="AA765" s="23">
        <f t="shared" ref="AA765" si="7385">AA764</f>
        <v>214</v>
      </c>
      <c r="AB765" s="22"/>
      <c r="AC765" s="22"/>
      <c r="AD765" s="22">
        <f t="shared" si="7075"/>
        <v>106</v>
      </c>
    </row>
    <row r="766" spans="1:30" x14ac:dyDescent="0.3">
      <c r="A766" t="s">
        <v>133</v>
      </c>
      <c r="B766" s="8" t="s">
        <v>66</v>
      </c>
      <c r="C766" t="str">
        <f>VLOOKUP(B766,'Team Lookup'!A:B,2,FALSE)</f>
        <v>LA Clippers</v>
      </c>
      <c r="D766" s="6"/>
      <c r="E766" s="6"/>
      <c r="F766" s="7" t="str">
        <f>B767</f>
        <v>PHI</v>
      </c>
      <c r="G766" t="str">
        <f t="shared" ref="G766" si="7386">C767</f>
        <v>Philadelphia 76ers</v>
      </c>
      <c r="H766" s="31">
        <f>VLOOKUP($C766,'Four Factors - Road'!$B:$O,7,FALSE)/100</f>
        <v>0.51900000000000002</v>
      </c>
      <c r="I766" s="31">
        <f>VLOOKUP($C766,'Four Factors - Road'!$B:$O,8,FALSE)</f>
        <v>0.30499999999999999</v>
      </c>
      <c r="J766" s="31">
        <f>VLOOKUP($C766,'Four Factors - Road'!$B:$O,9,FALSE)/100</f>
        <v>0.126</v>
      </c>
      <c r="K766" s="31">
        <f>VLOOKUP($C766,'Four Factors - Road'!$B:$O,10,FALSE)/100</f>
        <v>0.21899999999999997</v>
      </c>
      <c r="L766" s="31">
        <f>VLOOKUP($C766,'Four Factors - Road'!$B:$O,11,FALSE)/100</f>
        <v>0.51600000000000001</v>
      </c>
      <c r="M766" s="31">
        <f>VLOOKUP($C766,'Four Factors - Road'!$B:$O,12,FALSE)</f>
        <v>0.28499999999999998</v>
      </c>
      <c r="N766" s="31">
        <f>VLOOKUP($C766,'Four Factors - Road'!$B:$O,13,FALSE)/100</f>
        <v>0.122</v>
      </c>
      <c r="O766" s="31">
        <f>VLOOKUP($C766,'Four Factors - Road'!$B:$O,14,FALSE)/100</f>
        <v>0.22699999999999998</v>
      </c>
      <c r="P766" s="17">
        <f>VLOOKUP($C766,'Advanced - Road'!B:T,18,FALSE)</f>
        <v>98.9</v>
      </c>
      <c r="Q766" s="17">
        <f>(P766+'Advanced - Road'!$S$33)/2</f>
        <v>98.880263459335623</v>
      </c>
      <c r="R766" s="31">
        <f t="shared" ref="R766" si="7387">AVERAGE(H766,L767)</f>
        <v>0.50649999999999995</v>
      </c>
      <c r="S766" s="31">
        <f t="shared" ref="S766" si="7388">AVERAGE(I766,M767)</f>
        <v>0.3085</v>
      </c>
      <c r="T766" s="31">
        <f t="shared" ref="T766" si="7389">AVERAGE(J766,N767)</f>
        <v>0.13600000000000001</v>
      </c>
      <c r="U766" s="31">
        <f t="shared" ref="U766" si="7390">AVERAGE(K766,O767)</f>
        <v>0.22699999999999998</v>
      </c>
      <c r="V766" s="17">
        <f>Q766*Q767/'Advanced - Home'!$S$33</f>
        <v>99.668561282298498</v>
      </c>
      <c r="W766" s="17">
        <f t="shared" ref="W766" si="7391">AVERAGE(V766:V767)</f>
        <v>99.665183381469404</v>
      </c>
      <c r="X766" s="17">
        <f t="shared" si="7070"/>
        <v>0</v>
      </c>
      <c r="Y766" s="19">
        <f>ROUND(Regression!$B$17+Regression!$B$18*Games!R766+Regression!$B$19*Games!T766+Regression!$B$20*Games!U766+Regression!$B$21*Games!S766+Regression!$B$22*Games!W766,0)</f>
        <v>109</v>
      </c>
      <c r="Z766" s="19">
        <f t="shared" ref="Z766" si="7392">Y767-Y766</f>
        <v>-2</v>
      </c>
      <c r="AA766" s="19">
        <f t="shared" ref="AA766" si="7393">Y766+Y767</f>
        <v>216</v>
      </c>
      <c r="AB766" s="4">
        <f t="shared" ref="AB766" si="7394">D766-Z766</f>
        <v>2</v>
      </c>
      <c r="AC766" s="4">
        <f t="shared" ref="AC766" si="7395">AA766-E766</f>
        <v>216</v>
      </c>
      <c r="AD766" s="4">
        <f t="shared" si="7075"/>
        <v>109</v>
      </c>
    </row>
    <row r="767" spans="1:30" x14ac:dyDescent="0.3">
      <c r="A767" t="s">
        <v>134</v>
      </c>
      <c r="B767" s="8" t="s">
        <v>75</v>
      </c>
      <c r="C767" t="str">
        <f>VLOOKUP(B767,'Team Lookup'!A:B,2,FALSE)</f>
        <v>Philadelphia 76ers</v>
      </c>
      <c r="D767" s="9">
        <f t="shared" ref="D767" si="7396">D766*-1</f>
        <v>0</v>
      </c>
      <c r="E767" s="9">
        <f t="shared" ref="E767" si="7397">E766</f>
        <v>0</v>
      </c>
      <c r="F767" t="str">
        <f>B766</f>
        <v>LAC</v>
      </c>
      <c r="G767" t="str">
        <f t="shared" ref="G767" si="7398">C766</f>
        <v>LA Clippers</v>
      </c>
      <c r="H767" s="31">
        <f>VLOOKUP($C767,'Four Factors - Home'!$B:$O,7,FALSE)/100</f>
        <v>0.504</v>
      </c>
      <c r="I767" s="31">
        <f>VLOOKUP($C767,'Four Factors - Home'!$B:$O,8,FALSE)</f>
        <v>0.27</v>
      </c>
      <c r="J767" s="31">
        <f>VLOOKUP($C767,'Four Factors - Home'!$B:$O,9,FALSE)/100</f>
        <v>0.16300000000000001</v>
      </c>
      <c r="K767" s="31">
        <f>VLOOKUP($C767,'Four Factors - Home'!$B:$O,10,FALSE)/100</f>
        <v>0.21199999999999999</v>
      </c>
      <c r="L767" s="31">
        <f>VLOOKUP($C767,'Four Factors - Home'!$B:$O,11,FALSE)/100</f>
        <v>0.49399999999999999</v>
      </c>
      <c r="M767" s="31">
        <f>VLOOKUP($C767,'Four Factors - Home'!$B:$O,12,FALSE)</f>
        <v>0.312</v>
      </c>
      <c r="N767" s="31">
        <f>VLOOKUP($C767,'Four Factors - Home'!$B:$O,13,FALSE)/100</f>
        <v>0.14599999999999999</v>
      </c>
      <c r="O767" s="31">
        <f>VLOOKUP($C767,'Four Factors - Home'!$B:$O,14,FALSE)/100</f>
        <v>0.23499999999999999</v>
      </c>
      <c r="P767" s="17">
        <f>VLOOKUP($C767,'Advanced - Home'!B:T,18,FALSE)</f>
        <v>100.43</v>
      </c>
      <c r="Q767" s="17">
        <f>(P767+'Advanced - Home'!$S$33)/2</f>
        <v>99.641912943871716</v>
      </c>
      <c r="R767" s="31">
        <f t="shared" ref="R767" si="7399">AVERAGE(H767,L766)</f>
        <v>0.51</v>
      </c>
      <c r="S767" s="31">
        <f t="shared" ref="S767" si="7400">AVERAGE(I767,M766)</f>
        <v>0.27749999999999997</v>
      </c>
      <c r="T767" s="31">
        <f t="shared" ref="T767" si="7401">AVERAGE(J767,N766)</f>
        <v>0.14250000000000002</v>
      </c>
      <c r="U767" s="31">
        <f t="shared" ref="U767" si="7402">AVERAGE(K767,O766)</f>
        <v>0.21949999999999997</v>
      </c>
      <c r="V767" s="17">
        <f>Q767*Q766/'Advanced - Road'!$S$33</f>
        <v>99.661805480640311</v>
      </c>
      <c r="W767" s="17">
        <f t="shared" ref="W767" si="7403">W766</f>
        <v>99.665183381469404</v>
      </c>
      <c r="X767" s="17">
        <f t="shared" si="7070"/>
        <v>0</v>
      </c>
      <c r="Y767" s="19">
        <f>ROUND(Regression!$B$17+Regression!$B$18*Games!R767+Regression!$B$19*Games!T767+Regression!$B$20*Games!U767+Regression!$B$21*Games!S767+Regression!$B$22*Games!W767,0)</f>
        <v>107</v>
      </c>
      <c r="Z767" s="19">
        <f t="shared" ref="Z767" si="7404">-Z766</f>
        <v>2</v>
      </c>
      <c r="AA767" s="19">
        <f t="shared" ref="AA767" si="7405">AA766</f>
        <v>216</v>
      </c>
      <c r="AB767" s="4"/>
      <c r="AC767" s="4"/>
      <c r="AD767" s="4">
        <f t="shared" si="7075"/>
        <v>107</v>
      </c>
    </row>
    <row r="768" spans="1:30" x14ac:dyDescent="0.3">
      <c r="A768" s="11" t="s">
        <v>133</v>
      </c>
      <c r="B768" s="14" t="s">
        <v>66</v>
      </c>
      <c r="C768" s="11" t="str">
        <f>VLOOKUP(B768,'Team Lookup'!A:B,2,FALSE)</f>
        <v>LA Clippers</v>
      </c>
      <c r="D768" s="12"/>
      <c r="E768" s="12"/>
      <c r="F768" s="13" t="str">
        <f>B769</f>
        <v>PHO</v>
      </c>
      <c r="G768" s="11" t="str">
        <f t="shared" ref="G768" si="7406">C769</f>
        <v>Phoenix Suns</v>
      </c>
      <c r="H768" s="32">
        <f>VLOOKUP($C768,'Four Factors - Road'!$B:$O,7,FALSE)/100</f>
        <v>0.51900000000000002</v>
      </c>
      <c r="I768" s="32">
        <f>VLOOKUP($C768,'Four Factors - Road'!$B:$O,8,FALSE)</f>
        <v>0.30499999999999999</v>
      </c>
      <c r="J768" s="32">
        <f>VLOOKUP($C768,'Four Factors - Road'!$B:$O,9,FALSE)/100</f>
        <v>0.126</v>
      </c>
      <c r="K768" s="32">
        <f>VLOOKUP($C768,'Four Factors - Road'!$B:$O,10,FALSE)/100</f>
        <v>0.21899999999999997</v>
      </c>
      <c r="L768" s="32">
        <f>VLOOKUP($C768,'Four Factors - Road'!$B:$O,11,FALSE)/100</f>
        <v>0.51600000000000001</v>
      </c>
      <c r="M768" s="32">
        <f>VLOOKUP($C768,'Four Factors - Road'!$B:$O,12,FALSE)</f>
        <v>0.28499999999999998</v>
      </c>
      <c r="N768" s="32">
        <f>VLOOKUP($C768,'Four Factors - Road'!$B:$O,13,FALSE)/100</f>
        <v>0.122</v>
      </c>
      <c r="O768" s="32">
        <f>VLOOKUP($C768,'Four Factors - Road'!$B:$O,14,FALSE)/100</f>
        <v>0.22699999999999998</v>
      </c>
      <c r="P768" s="21">
        <f>VLOOKUP($C768,'Advanced - Road'!B:T,18,FALSE)</f>
        <v>98.9</v>
      </c>
      <c r="Q768" s="21">
        <f>(P768+'Advanced - Road'!$S$33)/2</f>
        <v>98.880263459335623</v>
      </c>
      <c r="R768" s="32">
        <f t="shared" ref="R768" si="7407">AVERAGE(H768,L769)</f>
        <v>0.51950000000000007</v>
      </c>
      <c r="S768" s="32">
        <f t="shared" ref="S768" si="7408">AVERAGE(I768,M769)</f>
        <v>0.317</v>
      </c>
      <c r="T768" s="32">
        <f t="shared" ref="T768" si="7409">AVERAGE(J768,N769)</f>
        <v>0.13600000000000001</v>
      </c>
      <c r="U768" s="32">
        <f t="shared" ref="U768" si="7410">AVERAGE(K768,O769)</f>
        <v>0.22049999999999997</v>
      </c>
      <c r="V768" s="21">
        <f>Q768*Q769/'Advanced - Home'!$S$33</f>
        <v>100.21370703767404</v>
      </c>
      <c r="W768" s="21">
        <f t="shared" ref="W768" si="7411">AVERAGE(V768:V769)</f>
        <v>100.21031066112627</v>
      </c>
      <c r="X768" s="21">
        <f t="shared" si="7070"/>
        <v>0</v>
      </c>
      <c r="Y768" s="23">
        <f>ROUND(Regression!$B$17+Regression!$B$18*Games!R768+Regression!$B$19*Games!T768+Regression!$B$20*Games!U768+Regression!$B$21*Games!S768+Regression!$B$22*Games!W768,0)</f>
        <v>111</v>
      </c>
      <c r="Z768" s="23">
        <f t="shared" ref="Z768" si="7412">Y769-Y768</f>
        <v>-1</v>
      </c>
      <c r="AA768" s="23">
        <f t="shared" ref="AA768" si="7413">Y768+Y769</f>
        <v>221</v>
      </c>
      <c r="AB768" s="22">
        <f t="shared" ref="AB768" si="7414">D768-Z768</f>
        <v>1</v>
      </c>
      <c r="AC768" s="22">
        <f t="shared" ref="AC768" si="7415">AA768-E768</f>
        <v>221</v>
      </c>
      <c r="AD768" s="22">
        <f t="shared" si="7075"/>
        <v>111</v>
      </c>
    </row>
    <row r="769" spans="1:30" x14ac:dyDescent="0.3">
      <c r="A769" s="11" t="s">
        <v>134</v>
      </c>
      <c r="B769" s="14" t="s">
        <v>76</v>
      </c>
      <c r="C769" s="11" t="str">
        <f>VLOOKUP(B769,'Team Lookup'!A:B,2,FALSE)</f>
        <v>Phoenix Suns</v>
      </c>
      <c r="D769" s="15">
        <f t="shared" ref="D769" si="7416">D768*-1</f>
        <v>0</v>
      </c>
      <c r="E769" s="15">
        <f t="shared" ref="E769" si="7417">E768</f>
        <v>0</v>
      </c>
      <c r="F769" s="11" t="str">
        <f>B768</f>
        <v>LAC</v>
      </c>
      <c r="G769" s="11" t="str">
        <f t="shared" ref="G769" si="7418">C768</f>
        <v>LA Clippers</v>
      </c>
      <c r="H769" s="32">
        <f>VLOOKUP($C769,'Four Factors - Home'!$B:$O,7,FALSE)/100</f>
        <v>0.496</v>
      </c>
      <c r="I769" s="32">
        <f>VLOOKUP($C769,'Four Factors - Home'!$B:$O,8,FALSE)</f>
        <v>0.30099999999999999</v>
      </c>
      <c r="J769" s="32">
        <f>VLOOKUP($C769,'Four Factors - Home'!$B:$O,9,FALSE)/100</f>
        <v>0.152</v>
      </c>
      <c r="K769" s="32">
        <f>VLOOKUP($C769,'Four Factors - Home'!$B:$O,10,FALSE)/100</f>
        <v>0.27500000000000002</v>
      </c>
      <c r="L769" s="32">
        <f>VLOOKUP($C769,'Four Factors - Home'!$B:$O,11,FALSE)/100</f>
        <v>0.52</v>
      </c>
      <c r="M769" s="32">
        <f>VLOOKUP($C769,'Four Factors - Home'!$B:$O,12,FALSE)</f>
        <v>0.32900000000000001</v>
      </c>
      <c r="N769" s="32">
        <f>VLOOKUP($C769,'Four Factors - Home'!$B:$O,13,FALSE)/100</f>
        <v>0.14599999999999999</v>
      </c>
      <c r="O769" s="32">
        <f>VLOOKUP($C769,'Four Factors - Home'!$B:$O,14,FALSE)/100</f>
        <v>0.222</v>
      </c>
      <c r="P769" s="21">
        <f>VLOOKUP($C769,'Advanced - Home'!B:T,18,FALSE)</f>
        <v>101.52</v>
      </c>
      <c r="Q769" s="21">
        <f>(P769+'Advanced - Home'!$S$33)/2</f>
        <v>100.1869129438717</v>
      </c>
      <c r="R769" s="32">
        <f t="shared" ref="R769" si="7419">AVERAGE(H769,L768)</f>
        <v>0.50600000000000001</v>
      </c>
      <c r="S769" s="32">
        <f t="shared" ref="S769" si="7420">AVERAGE(I769,M768)</f>
        <v>0.29299999999999998</v>
      </c>
      <c r="T769" s="32">
        <f t="shared" ref="T769" si="7421">AVERAGE(J769,N768)</f>
        <v>0.13700000000000001</v>
      </c>
      <c r="U769" s="32">
        <f t="shared" ref="U769" si="7422">AVERAGE(K769,O768)</f>
        <v>0.251</v>
      </c>
      <c r="V769" s="21">
        <f>Q769*Q768/'Advanced - Road'!$S$33</f>
        <v>100.2069142845785</v>
      </c>
      <c r="W769" s="21">
        <f t="shared" ref="W769" si="7423">W768</f>
        <v>100.21031066112627</v>
      </c>
      <c r="X769" s="21">
        <f t="shared" si="7070"/>
        <v>0</v>
      </c>
      <c r="Y769" s="23">
        <f>ROUND(Regression!$B$17+Regression!$B$18*Games!R769+Regression!$B$19*Games!T769+Regression!$B$20*Games!U769+Regression!$B$21*Games!S769+Regression!$B$22*Games!W769,0)</f>
        <v>110</v>
      </c>
      <c r="Z769" s="23">
        <f t="shared" ref="Z769" si="7424">-Z768</f>
        <v>1</v>
      </c>
      <c r="AA769" s="23">
        <f t="shared" ref="AA769" si="7425">AA768</f>
        <v>221</v>
      </c>
      <c r="AB769" s="22"/>
      <c r="AC769" s="22"/>
      <c r="AD769" s="22">
        <f t="shared" si="7075"/>
        <v>110</v>
      </c>
    </row>
    <row r="770" spans="1:30" x14ac:dyDescent="0.3">
      <c r="A770" t="s">
        <v>133</v>
      </c>
      <c r="B770" s="8" t="s">
        <v>66</v>
      </c>
      <c r="C770" t="str">
        <f>VLOOKUP(B770,'Team Lookup'!A:B,2,FALSE)</f>
        <v>LA Clippers</v>
      </c>
      <c r="D770" s="6"/>
      <c r="E770" s="6"/>
      <c r="F770" s="7" t="str">
        <f>B771</f>
        <v>POR</v>
      </c>
      <c r="G770" t="str">
        <f t="shared" ref="G770" si="7426">C771</f>
        <v>Portland Trail Blazers</v>
      </c>
      <c r="H770" s="31">
        <f>VLOOKUP($C770,'Four Factors - Road'!$B:$O,7,FALSE)/100</f>
        <v>0.51900000000000002</v>
      </c>
      <c r="I770" s="31">
        <f>VLOOKUP($C770,'Four Factors - Road'!$B:$O,8,FALSE)</f>
        <v>0.30499999999999999</v>
      </c>
      <c r="J770" s="31">
        <f>VLOOKUP($C770,'Four Factors - Road'!$B:$O,9,FALSE)/100</f>
        <v>0.126</v>
      </c>
      <c r="K770" s="31">
        <f>VLOOKUP($C770,'Four Factors - Road'!$B:$O,10,FALSE)/100</f>
        <v>0.21899999999999997</v>
      </c>
      <c r="L770" s="31">
        <f>VLOOKUP($C770,'Four Factors - Road'!$B:$O,11,FALSE)/100</f>
        <v>0.51600000000000001</v>
      </c>
      <c r="M770" s="31">
        <f>VLOOKUP($C770,'Four Factors - Road'!$B:$O,12,FALSE)</f>
        <v>0.28499999999999998</v>
      </c>
      <c r="N770" s="31">
        <f>VLOOKUP($C770,'Four Factors - Road'!$B:$O,13,FALSE)/100</f>
        <v>0.122</v>
      </c>
      <c r="O770" s="31">
        <f>VLOOKUP($C770,'Four Factors - Road'!$B:$O,14,FALSE)/100</f>
        <v>0.22699999999999998</v>
      </c>
      <c r="P770" s="17">
        <f>VLOOKUP($C770,'Advanced - Road'!B:T,18,FALSE)</f>
        <v>98.9</v>
      </c>
      <c r="Q770" s="17">
        <f>(P770+'Advanced - Road'!$S$33)/2</f>
        <v>98.880263459335623</v>
      </c>
      <c r="R770" s="31">
        <f t="shared" ref="R770" si="7427">AVERAGE(H770,L771)</f>
        <v>0.51100000000000001</v>
      </c>
      <c r="S770" s="31">
        <f t="shared" ref="S770" si="7428">AVERAGE(I770,M771)</f>
        <v>0.314</v>
      </c>
      <c r="T770" s="31">
        <f t="shared" ref="T770" si="7429">AVERAGE(J770,N771)</f>
        <v>0.1275</v>
      </c>
      <c r="U770" s="31">
        <f t="shared" ref="U770" si="7430">AVERAGE(K770,O771)</f>
        <v>0.22399999999999998</v>
      </c>
      <c r="V770" s="17">
        <f>Q770*Q771/'Advanced - Home'!$S$33</f>
        <v>98.973375410764518</v>
      </c>
      <c r="W770" s="17">
        <f t="shared" ref="W770" si="7431">AVERAGE(V770:V771)</f>
        <v>98.970021070714296</v>
      </c>
      <c r="X770" s="17">
        <f t="shared" si="7070"/>
        <v>0</v>
      </c>
      <c r="Y770" s="19">
        <f>ROUND(Regression!$B$17+Regression!$B$18*Games!R770+Regression!$B$19*Games!T770+Regression!$B$20*Games!U770+Regression!$B$21*Games!S770+Regression!$B$22*Games!W770,0)</f>
        <v>110</v>
      </c>
      <c r="Z770" s="19">
        <f t="shared" ref="Z770" si="7432">Y771-Y770</f>
        <v>0</v>
      </c>
      <c r="AA770" s="19">
        <f t="shared" ref="AA770" si="7433">Y770+Y771</f>
        <v>220</v>
      </c>
      <c r="AB770" s="4">
        <f t="shared" ref="AB770" si="7434">D770-Z770</f>
        <v>0</v>
      </c>
      <c r="AC770" s="4">
        <f t="shared" ref="AC770" si="7435">AA770-E770</f>
        <v>220</v>
      </c>
      <c r="AD770" s="4">
        <f t="shared" si="7075"/>
        <v>110</v>
      </c>
    </row>
    <row r="771" spans="1:30" x14ac:dyDescent="0.3">
      <c r="A771" t="s">
        <v>134</v>
      </c>
      <c r="B771" s="8" t="s">
        <v>77</v>
      </c>
      <c r="C771" t="str">
        <f>VLOOKUP(B771,'Team Lookup'!A:B,2,FALSE)</f>
        <v>Portland Trail Blazers</v>
      </c>
      <c r="D771" s="9">
        <f t="shared" ref="D771" si="7436">D770*-1</f>
        <v>0</v>
      </c>
      <c r="E771" s="9">
        <f t="shared" ref="E771" si="7437">E770</f>
        <v>0</v>
      </c>
      <c r="F771" t="str">
        <f>B770</f>
        <v>LAC</v>
      </c>
      <c r="G771" t="str">
        <f t="shared" ref="G771" si="7438">C770</f>
        <v>LA Clippers</v>
      </c>
      <c r="H771" s="31">
        <f>VLOOKUP($C771,'Four Factors - Home'!$B:$O,7,FALSE)/100</f>
        <v>0.52500000000000002</v>
      </c>
      <c r="I771" s="31">
        <f>VLOOKUP($C771,'Four Factors - Home'!$B:$O,8,FALSE)</f>
        <v>0.26100000000000001</v>
      </c>
      <c r="J771" s="31">
        <f>VLOOKUP($C771,'Four Factors - Home'!$B:$O,9,FALSE)/100</f>
        <v>0.13500000000000001</v>
      </c>
      <c r="K771" s="31">
        <f>VLOOKUP($C771,'Four Factors - Home'!$B:$O,10,FALSE)/100</f>
        <v>0.23</v>
      </c>
      <c r="L771" s="31">
        <f>VLOOKUP($C771,'Four Factors - Home'!$B:$O,11,FALSE)/100</f>
        <v>0.503</v>
      </c>
      <c r="M771" s="31">
        <f>VLOOKUP($C771,'Four Factors - Home'!$B:$O,12,FALSE)</f>
        <v>0.32300000000000001</v>
      </c>
      <c r="N771" s="31">
        <f>VLOOKUP($C771,'Four Factors - Home'!$B:$O,13,FALSE)/100</f>
        <v>0.129</v>
      </c>
      <c r="O771" s="31">
        <f>VLOOKUP($C771,'Four Factors - Home'!$B:$O,14,FALSE)/100</f>
        <v>0.22899999999999998</v>
      </c>
      <c r="P771" s="17">
        <f>VLOOKUP($C771,'Advanced - Home'!B:T,18,FALSE)</f>
        <v>99.04</v>
      </c>
      <c r="Q771" s="17">
        <f>(P771+'Advanced - Home'!$S$33)/2</f>
        <v>98.946912943871709</v>
      </c>
      <c r="R771" s="31">
        <f t="shared" ref="R771" si="7439">AVERAGE(H771,L770)</f>
        <v>0.52049999999999996</v>
      </c>
      <c r="S771" s="31">
        <f t="shared" ref="S771" si="7440">AVERAGE(I771,M770)</f>
        <v>0.27300000000000002</v>
      </c>
      <c r="T771" s="31">
        <f t="shared" ref="T771" si="7441">AVERAGE(J771,N770)</f>
        <v>0.1285</v>
      </c>
      <c r="U771" s="31">
        <f t="shared" ref="U771" si="7442">AVERAGE(K771,O770)</f>
        <v>0.22849999999999998</v>
      </c>
      <c r="V771" s="17">
        <f>Q771*Q770/'Advanced - Road'!$S$33</f>
        <v>98.966666730664059</v>
      </c>
      <c r="W771" s="17">
        <f t="shared" ref="W771" si="7443">W770</f>
        <v>98.970021070714296</v>
      </c>
      <c r="X771" s="17">
        <f t="shared" si="7070"/>
        <v>0</v>
      </c>
      <c r="Y771" s="19">
        <f>ROUND(Regression!$B$17+Regression!$B$18*Games!R771+Regression!$B$19*Games!T771+Regression!$B$20*Games!U771+Regression!$B$21*Games!S771+Regression!$B$22*Games!W771,0)</f>
        <v>110</v>
      </c>
      <c r="Z771" s="19">
        <f t="shared" ref="Z771" si="7444">-Z770</f>
        <v>0</v>
      </c>
      <c r="AA771" s="19">
        <f t="shared" ref="AA771" si="7445">AA770</f>
        <v>220</v>
      </c>
      <c r="AB771" s="4"/>
      <c r="AC771" s="4"/>
      <c r="AD771" s="4">
        <f t="shared" si="7075"/>
        <v>110</v>
      </c>
    </row>
    <row r="772" spans="1:30" x14ac:dyDescent="0.3">
      <c r="A772" s="11" t="s">
        <v>133</v>
      </c>
      <c r="B772" s="14" t="s">
        <v>66</v>
      </c>
      <c r="C772" s="11" t="str">
        <f>VLOOKUP(B772,'Team Lookup'!A:B,2,FALSE)</f>
        <v>LA Clippers</v>
      </c>
      <c r="D772" s="12"/>
      <c r="E772" s="12"/>
      <c r="F772" s="13" t="str">
        <f>B773</f>
        <v>SAC</v>
      </c>
      <c r="G772" s="11" t="str">
        <f t="shared" ref="G772" si="7446">C773</f>
        <v>Sacramento Kings</v>
      </c>
      <c r="H772" s="32">
        <f>VLOOKUP($C772,'Four Factors - Road'!$B:$O,7,FALSE)/100</f>
        <v>0.51900000000000002</v>
      </c>
      <c r="I772" s="32">
        <f>VLOOKUP($C772,'Four Factors - Road'!$B:$O,8,FALSE)</f>
        <v>0.30499999999999999</v>
      </c>
      <c r="J772" s="32">
        <f>VLOOKUP($C772,'Four Factors - Road'!$B:$O,9,FALSE)/100</f>
        <v>0.126</v>
      </c>
      <c r="K772" s="32">
        <f>VLOOKUP($C772,'Four Factors - Road'!$B:$O,10,FALSE)/100</f>
        <v>0.21899999999999997</v>
      </c>
      <c r="L772" s="32">
        <f>VLOOKUP($C772,'Four Factors - Road'!$B:$O,11,FALSE)/100</f>
        <v>0.51600000000000001</v>
      </c>
      <c r="M772" s="32">
        <f>VLOOKUP($C772,'Four Factors - Road'!$B:$O,12,FALSE)</f>
        <v>0.28499999999999998</v>
      </c>
      <c r="N772" s="32">
        <f>VLOOKUP($C772,'Four Factors - Road'!$B:$O,13,FALSE)/100</f>
        <v>0.122</v>
      </c>
      <c r="O772" s="32">
        <f>VLOOKUP($C772,'Four Factors - Road'!$B:$O,14,FALSE)/100</f>
        <v>0.22699999999999998</v>
      </c>
      <c r="P772" s="21">
        <f>VLOOKUP($C772,'Advanced - Road'!B:T,18,FALSE)</f>
        <v>98.9</v>
      </c>
      <c r="Q772" s="21">
        <f>(P772+'Advanced - Road'!$S$33)/2</f>
        <v>98.880263459335623</v>
      </c>
      <c r="R772" s="32">
        <f t="shared" ref="R772" si="7447">AVERAGE(H772,L773)</f>
        <v>0.52400000000000002</v>
      </c>
      <c r="S772" s="32">
        <f t="shared" ref="S772" si="7448">AVERAGE(I772,M773)</f>
        <v>0.30499999999999999</v>
      </c>
      <c r="T772" s="32">
        <f t="shared" ref="T772" si="7449">AVERAGE(J772,N773)</f>
        <v>0.13650000000000001</v>
      </c>
      <c r="U772" s="32">
        <f t="shared" ref="U772" si="7450">AVERAGE(K772,O773)</f>
        <v>0.22049999999999997</v>
      </c>
      <c r="V772" s="21">
        <f>Q772*Q773/'Advanced - Home'!$S$33</f>
        <v>98.343206922899185</v>
      </c>
      <c r="W772" s="21">
        <f t="shared" ref="W772" si="7451">AVERAGE(V772:V773)</f>
        <v>98.339873940101739</v>
      </c>
      <c r="X772" s="21">
        <f t="shared" si="7070"/>
        <v>0</v>
      </c>
      <c r="Y772" s="23">
        <f>ROUND(Regression!$B$17+Regression!$B$18*Games!R772+Regression!$B$19*Games!T772+Regression!$B$20*Games!U772+Regression!$B$21*Games!S772+Regression!$B$22*Games!W772,0)</f>
        <v>110</v>
      </c>
      <c r="Z772" s="23">
        <f t="shared" ref="Z772" si="7452">Y773-Y772</f>
        <v>-2</v>
      </c>
      <c r="AA772" s="23">
        <f t="shared" ref="AA772" si="7453">Y772+Y773</f>
        <v>218</v>
      </c>
      <c r="AB772" s="22">
        <f t="shared" ref="AB772" si="7454">D772-Z772</f>
        <v>2</v>
      </c>
      <c r="AC772" s="22">
        <f t="shared" ref="AC772" si="7455">AA772-E772</f>
        <v>218</v>
      </c>
      <c r="AD772" s="22">
        <f t="shared" si="7075"/>
        <v>110</v>
      </c>
    </row>
    <row r="773" spans="1:30" x14ac:dyDescent="0.3">
      <c r="A773" s="11" t="s">
        <v>134</v>
      </c>
      <c r="B773" s="14" t="s">
        <v>78</v>
      </c>
      <c r="C773" s="11" t="str">
        <f>VLOOKUP(B773,'Team Lookup'!A:B,2,FALSE)</f>
        <v>Sacramento Kings</v>
      </c>
      <c r="D773" s="15">
        <f t="shared" ref="D773" si="7456">D772*-1</f>
        <v>0</v>
      </c>
      <c r="E773" s="15">
        <f t="shared" ref="E773" si="7457">E772</f>
        <v>0</v>
      </c>
      <c r="F773" s="11" t="str">
        <f>B772</f>
        <v>LAC</v>
      </c>
      <c r="G773" s="11" t="str">
        <f t="shared" ref="G773" si="7458">C772</f>
        <v>LA Clippers</v>
      </c>
      <c r="H773" s="32">
        <f>VLOOKUP($C773,'Four Factors - Home'!$B:$O,7,FALSE)/100</f>
        <v>0.52700000000000002</v>
      </c>
      <c r="I773" s="32">
        <f>VLOOKUP($C773,'Four Factors - Home'!$B:$O,8,FALSE)</f>
        <v>0.30199999999999999</v>
      </c>
      <c r="J773" s="32">
        <f>VLOOKUP($C773,'Four Factors - Home'!$B:$O,9,FALSE)/100</f>
        <v>0.157</v>
      </c>
      <c r="K773" s="32">
        <f>VLOOKUP($C773,'Four Factors - Home'!$B:$O,10,FALSE)/100</f>
        <v>0.21100000000000002</v>
      </c>
      <c r="L773" s="32">
        <f>VLOOKUP($C773,'Four Factors - Home'!$B:$O,11,FALSE)/100</f>
        <v>0.52900000000000003</v>
      </c>
      <c r="M773" s="32">
        <f>VLOOKUP($C773,'Four Factors - Home'!$B:$O,12,FALSE)</f>
        <v>0.30499999999999999</v>
      </c>
      <c r="N773" s="32">
        <f>VLOOKUP($C773,'Four Factors - Home'!$B:$O,13,FALSE)/100</f>
        <v>0.14699999999999999</v>
      </c>
      <c r="O773" s="32">
        <f>VLOOKUP($C773,'Four Factors - Home'!$B:$O,14,FALSE)/100</f>
        <v>0.222</v>
      </c>
      <c r="P773" s="21">
        <f>VLOOKUP($C773,'Advanced - Home'!B:T,18,FALSE)</f>
        <v>97.78</v>
      </c>
      <c r="Q773" s="21">
        <f>(P773+'Advanced - Home'!$S$33)/2</f>
        <v>98.316912943871699</v>
      </c>
      <c r="R773" s="32">
        <f t="shared" ref="R773" si="7459">AVERAGE(H773,L772)</f>
        <v>0.52150000000000007</v>
      </c>
      <c r="S773" s="32">
        <f t="shared" ref="S773" si="7460">AVERAGE(I773,M772)</f>
        <v>0.29349999999999998</v>
      </c>
      <c r="T773" s="32">
        <f t="shared" ref="T773" si="7461">AVERAGE(J773,N772)</f>
        <v>0.13950000000000001</v>
      </c>
      <c r="U773" s="32">
        <f t="shared" ref="U773" si="7462">AVERAGE(K773,O772)</f>
        <v>0.219</v>
      </c>
      <c r="V773" s="21">
        <f>Q773*Q772/'Advanced - Road'!$S$33</f>
        <v>98.33654095730428</v>
      </c>
      <c r="W773" s="21">
        <f t="shared" ref="W773" si="7463">W772</f>
        <v>98.339873940101739</v>
      </c>
      <c r="X773" s="21">
        <f t="shared" si="7070"/>
        <v>0</v>
      </c>
      <c r="Y773" s="23">
        <f>ROUND(Regression!$B$17+Regression!$B$18*Games!R773+Regression!$B$19*Games!T773+Regression!$B$20*Games!U773+Regression!$B$21*Games!S773+Regression!$B$22*Games!W773,0)</f>
        <v>108</v>
      </c>
      <c r="Z773" s="23">
        <f t="shared" ref="Z773" si="7464">-Z772</f>
        <v>2</v>
      </c>
      <c r="AA773" s="23">
        <f t="shared" ref="AA773" si="7465">AA772</f>
        <v>218</v>
      </c>
      <c r="AB773" s="22"/>
      <c r="AC773" s="22"/>
      <c r="AD773" s="22">
        <f t="shared" si="7075"/>
        <v>108</v>
      </c>
    </row>
    <row r="774" spans="1:30" x14ac:dyDescent="0.3">
      <c r="A774" t="s">
        <v>133</v>
      </c>
      <c r="B774" s="8" t="s">
        <v>66</v>
      </c>
      <c r="C774" t="str">
        <f>VLOOKUP(B774,'Team Lookup'!A:B,2,FALSE)</f>
        <v>LA Clippers</v>
      </c>
      <c r="D774" s="6"/>
      <c r="E774" s="6"/>
      <c r="F774" s="7" t="str">
        <f>B775</f>
        <v>SAS</v>
      </c>
      <c r="G774" t="str">
        <f t="shared" ref="G774" si="7466">C775</f>
        <v>San Antonio Spurs</v>
      </c>
      <c r="H774" s="31">
        <f>VLOOKUP($C774,'Four Factors - Road'!$B:$O,7,FALSE)/100</f>
        <v>0.51900000000000002</v>
      </c>
      <c r="I774" s="31">
        <f>VLOOKUP($C774,'Four Factors - Road'!$B:$O,8,FALSE)</f>
        <v>0.30499999999999999</v>
      </c>
      <c r="J774" s="31">
        <f>VLOOKUP($C774,'Four Factors - Road'!$B:$O,9,FALSE)/100</f>
        <v>0.126</v>
      </c>
      <c r="K774" s="31">
        <f>VLOOKUP($C774,'Four Factors - Road'!$B:$O,10,FALSE)/100</f>
        <v>0.21899999999999997</v>
      </c>
      <c r="L774" s="31">
        <f>VLOOKUP($C774,'Four Factors - Road'!$B:$O,11,FALSE)/100</f>
        <v>0.51600000000000001</v>
      </c>
      <c r="M774" s="31">
        <f>VLOOKUP($C774,'Four Factors - Road'!$B:$O,12,FALSE)</f>
        <v>0.28499999999999998</v>
      </c>
      <c r="N774" s="31">
        <f>VLOOKUP($C774,'Four Factors - Road'!$B:$O,13,FALSE)/100</f>
        <v>0.122</v>
      </c>
      <c r="O774" s="31">
        <f>VLOOKUP($C774,'Four Factors - Road'!$B:$O,14,FALSE)/100</f>
        <v>0.22699999999999998</v>
      </c>
      <c r="P774" s="17">
        <f>VLOOKUP($C774,'Advanced - Road'!B:T,18,FALSE)</f>
        <v>98.9</v>
      </c>
      <c r="Q774" s="17">
        <f>(P774+'Advanced - Road'!$S$33)/2</f>
        <v>98.880263459335623</v>
      </c>
      <c r="R774" s="31">
        <f t="shared" ref="R774" si="7467">AVERAGE(H774,L775)</f>
        <v>0.50350000000000006</v>
      </c>
      <c r="S774" s="31">
        <f t="shared" ref="S774" si="7468">AVERAGE(I774,M775)</f>
        <v>0.27749999999999997</v>
      </c>
      <c r="T774" s="31">
        <f t="shared" ref="T774" si="7469">AVERAGE(J774,N775)</f>
        <v>0.13850000000000001</v>
      </c>
      <c r="U774" s="31">
        <f t="shared" ref="U774" si="7470">AVERAGE(K774,O775)</f>
        <v>0.21249999999999999</v>
      </c>
      <c r="V774" s="17">
        <f>Q774*Q775/'Advanced - Home'!$S$33</f>
        <v>98.198168143946063</v>
      </c>
      <c r="W774" s="17">
        <f t="shared" ref="W774" si="7471">AVERAGE(V774:V775)</f>
        <v>98.194840076706782</v>
      </c>
      <c r="X774" s="17">
        <f t="shared" si="7070"/>
        <v>0</v>
      </c>
      <c r="Y774" s="19">
        <f>ROUND(Regression!$B$17+Regression!$B$18*Games!R774+Regression!$B$19*Games!T774+Regression!$B$20*Games!U774+Regression!$B$21*Games!S774+Regression!$B$22*Games!W774,0)</f>
        <v>105</v>
      </c>
      <c r="Z774" s="19">
        <f t="shared" ref="Z774" si="7472">Y775-Y774</f>
        <v>5</v>
      </c>
      <c r="AA774" s="19">
        <f t="shared" ref="AA774" si="7473">Y774+Y775</f>
        <v>215</v>
      </c>
      <c r="AB774" s="4">
        <f t="shared" ref="AB774" si="7474">D774-Z774</f>
        <v>-5</v>
      </c>
      <c r="AC774" s="4">
        <f t="shared" ref="AC774" si="7475">AA774-E774</f>
        <v>215</v>
      </c>
      <c r="AD774" s="4">
        <f t="shared" si="7075"/>
        <v>105</v>
      </c>
    </row>
    <row r="775" spans="1:30" x14ac:dyDescent="0.3">
      <c r="A775" t="s">
        <v>134</v>
      </c>
      <c r="B775" s="8" t="s">
        <v>79</v>
      </c>
      <c r="C775" t="str">
        <f>VLOOKUP(B775,'Team Lookup'!A:B,2,FALSE)</f>
        <v>San Antonio Spurs</v>
      </c>
      <c r="D775" s="9">
        <f t="shared" ref="D775" si="7476">D774*-1</f>
        <v>0</v>
      </c>
      <c r="E775" s="9">
        <f t="shared" ref="E775" si="7477">E774</f>
        <v>0</v>
      </c>
      <c r="F775" t="str">
        <f>B774</f>
        <v>LAC</v>
      </c>
      <c r="G775" t="str">
        <f t="shared" ref="G775" si="7478">C774</f>
        <v>LA Clippers</v>
      </c>
      <c r="H775" s="31">
        <f>VLOOKUP($C775,'Four Factors - Home'!$B:$O,7,FALSE)/100</f>
        <v>0.53299999999999992</v>
      </c>
      <c r="I775" s="31">
        <f>VLOOKUP($C775,'Four Factors - Home'!$B:$O,8,FALSE)</f>
        <v>0.29299999999999998</v>
      </c>
      <c r="J775" s="31">
        <f>VLOOKUP($C775,'Four Factors - Home'!$B:$O,9,FALSE)/100</f>
        <v>0.13500000000000001</v>
      </c>
      <c r="K775" s="31">
        <f>VLOOKUP($C775,'Four Factors - Home'!$B:$O,10,FALSE)/100</f>
        <v>0.22500000000000001</v>
      </c>
      <c r="L775" s="31">
        <f>VLOOKUP($C775,'Four Factors - Home'!$B:$O,11,FALSE)/100</f>
        <v>0.48799999999999999</v>
      </c>
      <c r="M775" s="31">
        <f>VLOOKUP($C775,'Four Factors - Home'!$B:$O,12,FALSE)</f>
        <v>0.25</v>
      </c>
      <c r="N775" s="31">
        <f>VLOOKUP($C775,'Four Factors - Home'!$B:$O,13,FALSE)/100</f>
        <v>0.151</v>
      </c>
      <c r="O775" s="31">
        <f>VLOOKUP($C775,'Four Factors - Home'!$B:$O,14,FALSE)/100</f>
        <v>0.20600000000000002</v>
      </c>
      <c r="P775" s="17">
        <f>VLOOKUP($C775,'Advanced - Home'!B:T,18,FALSE)</f>
        <v>97.49</v>
      </c>
      <c r="Q775" s="17">
        <f>(P775+'Advanced - Home'!$S$33)/2</f>
        <v>98.171912943871703</v>
      </c>
      <c r="R775" s="31">
        <f t="shared" ref="R775" si="7479">AVERAGE(H775,L774)</f>
        <v>0.52449999999999997</v>
      </c>
      <c r="S775" s="31">
        <f t="shared" ref="S775" si="7480">AVERAGE(I775,M774)</f>
        <v>0.28899999999999998</v>
      </c>
      <c r="T775" s="31">
        <f t="shared" ref="T775" si="7481">AVERAGE(J775,N774)</f>
        <v>0.1285</v>
      </c>
      <c r="U775" s="31">
        <f t="shared" ref="U775" si="7482">AVERAGE(K775,O774)</f>
        <v>0.22599999999999998</v>
      </c>
      <c r="V775" s="17">
        <f>Q775*Q774/'Advanced - Road'!$S$33</f>
        <v>98.191512009467516</v>
      </c>
      <c r="W775" s="17">
        <f t="shared" ref="W775" si="7483">W774</f>
        <v>98.194840076706782</v>
      </c>
      <c r="X775" s="17">
        <f t="shared" si="7070"/>
        <v>0</v>
      </c>
      <c r="Y775" s="19">
        <f>ROUND(Regression!$B$17+Regression!$B$18*Games!R775+Regression!$B$19*Games!T775+Regression!$B$20*Games!U775+Regression!$B$21*Games!S775+Regression!$B$22*Games!W775,0)</f>
        <v>110</v>
      </c>
      <c r="Z775" s="19">
        <f t="shared" ref="Z775" si="7484">-Z774</f>
        <v>-5</v>
      </c>
      <c r="AA775" s="19">
        <f t="shared" ref="AA775" si="7485">AA774</f>
        <v>215</v>
      </c>
      <c r="AB775" s="4"/>
      <c r="AC775" s="4"/>
      <c r="AD775" s="4">
        <f t="shared" si="7075"/>
        <v>110</v>
      </c>
    </row>
    <row r="776" spans="1:30" x14ac:dyDescent="0.3">
      <c r="A776" s="11" t="s">
        <v>133</v>
      </c>
      <c r="B776" s="14" t="s">
        <v>66</v>
      </c>
      <c r="C776" s="11" t="str">
        <f>VLOOKUP(B776,'Team Lookup'!A:B,2,FALSE)</f>
        <v>LA Clippers</v>
      </c>
      <c r="D776" s="12"/>
      <c r="E776" s="12"/>
      <c r="F776" s="13" t="str">
        <f>B777</f>
        <v>TOR</v>
      </c>
      <c r="G776" s="11" t="str">
        <f t="shared" ref="G776" si="7486">C777</f>
        <v>Toronto Raptors</v>
      </c>
      <c r="H776" s="32">
        <f>VLOOKUP($C776,'Four Factors - Road'!$B:$O,7,FALSE)/100</f>
        <v>0.51900000000000002</v>
      </c>
      <c r="I776" s="32">
        <f>VLOOKUP($C776,'Four Factors - Road'!$B:$O,8,FALSE)</f>
        <v>0.30499999999999999</v>
      </c>
      <c r="J776" s="32">
        <f>VLOOKUP($C776,'Four Factors - Road'!$B:$O,9,FALSE)/100</f>
        <v>0.126</v>
      </c>
      <c r="K776" s="32">
        <f>VLOOKUP($C776,'Four Factors - Road'!$B:$O,10,FALSE)/100</f>
        <v>0.21899999999999997</v>
      </c>
      <c r="L776" s="32">
        <f>VLOOKUP($C776,'Four Factors - Road'!$B:$O,11,FALSE)/100</f>
        <v>0.51600000000000001</v>
      </c>
      <c r="M776" s="32">
        <f>VLOOKUP($C776,'Four Factors - Road'!$B:$O,12,FALSE)</f>
        <v>0.28499999999999998</v>
      </c>
      <c r="N776" s="32">
        <f>VLOOKUP($C776,'Four Factors - Road'!$B:$O,13,FALSE)/100</f>
        <v>0.122</v>
      </c>
      <c r="O776" s="32">
        <f>VLOOKUP($C776,'Four Factors - Road'!$B:$O,14,FALSE)/100</f>
        <v>0.22699999999999998</v>
      </c>
      <c r="P776" s="21">
        <f>VLOOKUP($C776,'Advanced - Road'!B:T,18,FALSE)</f>
        <v>98.9</v>
      </c>
      <c r="Q776" s="21">
        <f>(P776+'Advanced - Road'!$S$33)/2</f>
        <v>98.880263459335623</v>
      </c>
      <c r="R776" s="32">
        <f t="shared" ref="R776" si="7487">AVERAGE(H776,L777)</f>
        <v>0.51150000000000007</v>
      </c>
      <c r="S776" s="32">
        <f t="shared" ref="S776" si="7488">AVERAGE(I776,M777)</f>
        <v>0.28700000000000003</v>
      </c>
      <c r="T776" s="32">
        <f t="shared" ref="T776" si="7489">AVERAGE(J776,N777)</f>
        <v>0.13550000000000001</v>
      </c>
      <c r="U776" s="32">
        <f t="shared" ref="U776" si="7490">AVERAGE(K776,O777)</f>
        <v>0.23349999999999999</v>
      </c>
      <c r="V776" s="21">
        <f>Q776*Q777/'Advanced - Home'!$S$33</f>
        <v>98.223174829972464</v>
      </c>
      <c r="W776" s="21">
        <f t="shared" ref="W776" si="7491">AVERAGE(V776:V777)</f>
        <v>98.219845915223161</v>
      </c>
      <c r="X776" s="21">
        <f t="shared" si="7070"/>
        <v>0</v>
      </c>
      <c r="Y776" s="23">
        <f>ROUND(Regression!$B$17+Regression!$B$18*Games!R776+Regression!$B$19*Games!T776+Regression!$B$20*Games!U776+Regression!$B$21*Games!S776+Regression!$B$22*Games!W776,0)</f>
        <v>108</v>
      </c>
      <c r="Z776" s="23">
        <f t="shared" ref="Z776" si="7492">Y777-Y776</f>
        <v>4</v>
      </c>
      <c r="AA776" s="23">
        <f t="shared" ref="AA776" si="7493">Y776+Y777</f>
        <v>220</v>
      </c>
      <c r="AB776" s="22">
        <f t="shared" ref="AB776" si="7494">D776-Z776</f>
        <v>-4</v>
      </c>
      <c r="AC776" s="22">
        <f t="shared" ref="AC776" si="7495">AA776-E776</f>
        <v>220</v>
      </c>
      <c r="AD776" s="22">
        <f t="shared" si="7075"/>
        <v>108</v>
      </c>
    </row>
    <row r="777" spans="1:30" x14ac:dyDescent="0.3">
      <c r="A777" s="11" t="s">
        <v>134</v>
      </c>
      <c r="B777" s="14" t="s">
        <v>80</v>
      </c>
      <c r="C777" s="11" t="str">
        <f>VLOOKUP(B777,'Team Lookup'!A:B,2,FALSE)</f>
        <v>Toronto Raptors</v>
      </c>
      <c r="D777" s="15">
        <f t="shared" ref="D777" si="7496">D776*-1</f>
        <v>0</v>
      </c>
      <c r="E777" s="15">
        <f t="shared" ref="E777" si="7497">E776</f>
        <v>0</v>
      </c>
      <c r="F777" s="11" t="str">
        <f>B776</f>
        <v>LAC</v>
      </c>
      <c r="G777" s="11" t="str">
        <f t="shared" ref="G777" si="7498">C776</f>
        <v>LA Clippers</v>
      </c>
      <c r="H777" s="32">
        <f>VLOOKUP($C777,'Four Factors - Home'!$B:$O,7,FALSE)/100</f>
        <v>0.52900000000000003</v>
      </c>
      <c r="I777" s="32">
        <f>VLOOKUP($C777,'Four Factors - Home'!$B:$O,8,FALSE)</f>
        <v>0.315</v>
      </c>
      <c r="J777" s="32">
        <f>VLOOKUP($C777,'Four Factors - Home'!$B:$O,9,FALSE)/100</f>
        <v>0.128</v>
      </c>
      <c r="K777" s="32">
        <f>VLOOKUP($C777,'Four Factors - Home'!$B:$O,10,FALSE)/100</f>
        <v>0.27100000000000002</v>
      </c>
      <c r="L777" s="32">
        <f>VLOOKUP($C777,'Four Factors - Home'!$B:$O,11,FALSE)/100</f>
        <v>0.504</v>
      </c>
      <c r="M777" s="32">
        <f>VLOOKUP($C777,'Four Factors - Home'!$B:$O,12,FALSE)</f>
        <v>0.26900000000000002</v>
      </c>
      <c r="N777" s="32">
        <f>VLOOKUP($C777,'Four Factors - Home'!$B:$O,13,FALSE)/100</f>
        <v>0.14499999999999999</v>
      </c>
      <c r="O777" s="32">
        <f>VLOOKUP($C777,'Four Factors - Home'!$B:$O,14,FALSE)/100</f>
        <v>0.248</v>
      </c>
      <c r="P777" s="21">
        <f>VLOOKUP($C777,'Advanced - Home'!B:T,18,FALSE)</f>
        <v>97.54</v>
      </c>
      <c r="Q777" s="21">
        <f>(P777+'Advanced - Home'!$S$33)/2</f>
        <v>98.196912943871709</v>
      </c>
      <c r="R777" s="32">
        <f t="shared" ref="R777" si="7499">AVERAGE(H777,L776)</f>
        <v>0.52249999999999996</v>
      </c>
      <c r="S777" s="32">
        <f t="shared" ref="S777" si="7500">AVERAGE(I777,M776)</f>
        <v>0.3</v>
      </c>
      <c r="T777" s="32">
        <f t="shared" ref="T777" si="7501">AVERAGE(J777,N776)</f>
        <v>0.125</v>
      </c>
      <c r="U777" s="32">
        <f t="shared" ref="U777" si="7502">AVERAGE(K777,O776)</f>
        <v>0.249</v>
      </c>
      <c r="V777" s="21">
        <f>Q777*Q776/'Advanced - Road'!$S$33</f>
        <v>98.216517000473857</v>
      </c>
      <c r="W777" s="21">
        <f t="shared" ref="W777" si="7503">W776</f>
        <v>98.219845915223161</v>
      </c>
      <c r="X777" s="21">
        <f t="shared" si="7070"/>
        <v>0</v>
      </c>
      <c r="Y777" s="23">
        <f>ROUND(Regression!$B$17+Regression!$B$18*Games!R777+Regression!$B$19*Games!T777+Regression!$B$20*Games!U777+Regression!$B$21*Games!S777+Regression!$B$22*Games!W777,0)</f>
        <v>112</v>
      </c>
      <c r="Z777" s="23">
        <f t="shared" ref="Z777" si="7504">-Z776</f>
        <v>-4</v>
      </c>
      <c r="AA777" s="23">
        <f t="shared" ref="AA777" si="7505">AA776</f>
        <v>220</v>
      </c>
      <c r="AB777" s="22"/>
      <c r="AC777" s="22"/>
      <c r="AD777" s="22">
        <f t="shared" si="7075"/>
        <v>112</v>
      </c>
    </row>
    <row r="778" spans="1:30" x14ac:dyDescent="0.3">
      <c r="A778" t="s">
        <v>133</v>
      </c>
      <c r="B778" s="8" t="s">
        <v>66</v>
      </c>
      <c r="C778" t="str">
        <f>VLOOKUP(B778,'Team Lookup'!A:B,2,FALSE)</f>
        <v>LA Clippers</v>
      </c>
      <c r="D778" s="6"/>
      <c r="E778" s="6"/>
      <c r="F778" s="7" t="str">
        <f>B779</f>
        <v>UTA</v>
      </c>
      <c r="G778" t="str">
        <f t="shared" ref="G778" si="7506">C779</f>
        <v>Utah Jazz</v>
      </c>
      <c r="H778" s="31">
        <f>VLOOKUP($C778,'Four Factors - Road'!$B:$O,7,FALSE)/100</f>
        <v>0.51900000000000002</v>
      </c>
      <c r="I778" s="31">
        <f>VLOOKUP($C778,'Four Factors - Road'!$B:$O,8,FALSE)</f>
        <v>0.30499999999999999</v>
      </c>
      <c r="J778" s="31">
        <f>VLOOKUP($C778,'Four Factors - Road'!$B:$O,9,FALSE)/100</f>
        <v>0.126</v>
      </c>
      <c r="K778" s="31">
        <f>VLOOKUP($C778,'Four Factors - Road'!$B:$O,10,FALSE)/100</f>
        <v>0.21899999999999997</v>
      </c>
      <c r="L778" s="31">
        <f>VLOOKUP($C778,'Four Factors - Road'!$B:$O,11,FALSE)/100</f>
        <v>0.51600000000000001</v>
      </c>
      <c r="M778" s="31">
        <f>VLOOKUP($C778,'Four Factors - Road'!$B:$O,12,FALSE)</f>
        <v>0.28499999999999998</v>
      </c>
      <c r="N778" s="31">
        <f>VLOOKUP($C778,'Four Factors - Road'!$B:$O,13,FALSE)/100</f>
        <v>0.122</v>
      </c>
      <c r="O778" s="31">
        <f>VLOOKUP($C778,'Four Factors - Road'!$B:$O,14,FALSE)/100</f>
        <v>0.22699999999999998</v>
      </c>
      <c r="P778" s="17">
        <f>VLOOKUP($C778,'Advanced - Road'!B:T,18,FALSE)</f>
        <v>98.9</v>
      </c>
      <c r="Q778" s="17">
        <f>(P778+'Advanced - Road'!$S$33)/2</f>
        <v>98.880263459335623</v>
      </c>
      <c r="R778" s="31">
        <f t="shared" ref="R778" si="7507">AVERAGE(H778,L779)</f>
        <v>0.50249999999999995</v>
      </c>
      <c r="S778" s="31">
        <f t="shared" ref="S778" si="7508">AVERAGE(I778,M779)</f>
        <v>0.26850000000000002</v>
      </c>
      <c r="T778" s="31">
        <f t="shared" ref="T778" si="7509">AVERAGE(J778,N779)</f>
        <v>0.1305</v>
      </c>
      <c r="U778" s="31">
        <f t="shared" ref="U778" si="7510">AVERAGE(K778,O779)</f>
        <v>0.21249999999999999</v>
      </c>
      <c r="V778" s="17">
        <f>Q778*Q779/'Advanced - Home'!$S$33</f>
        <v>96.257649308297275</v>
      </c>
      <c r="W778" s="17">
        <f t="shared" ref="W778" si="7511">AVERAGE(V778:V779)</f>
        <v>96.254387007836414</v>
      </c>
      <c r="X778" s="17">
        <f t="shared" si="7070"/>
        <v>0</v>
      </c>
      <c r="Y778" s="19">
        <f>ROUND(Regression!$B$17+Regression!$B$18*Games!R778+Regression!$B$19*Games!T778+Regression!$B$20*Games!U778+Regression!$B$21*Games!S778+Regression!$B$22*Games!W778,0)</f>
        <v>104</v>
      </c>
      <c r="Z778" s="19">
        <f t="shared" ref="Z778" si="7512">Y779-Y778</f>
        <v>3</v>
      </c>
      <c r="AA778" s="19">
        <f t="shared" ref="AA778" si="7513">Y778+Y779</f>
        <v>211</v>
      </c>
      <c r="AB778" s="4">
        <f t="shared" ref="AB778" si="7514">D778-Z778</f>
        <v>-3</v>
      </c>
      <c r="AC778" s="4">
        <f t="shared" ref="AC778" si="7515">AA778-E778</f>
        <v>211</v>
      </c>
      <c r="AD778" s="4">
        <f t="shared" si="7075"/>
        <v>104</v>
      </c>
    </row>
    <row r="779" spans="1:30" x14ac:dyDescent="0.3">
      <c r="A779" t="s">
        <v>134</v>
      </c>
      <c r="B779" s="8" t="s">
        <v>81</v>
      </c>
      <c r="C779" t="str">
        <f>VLOOKUP(B779,'Team Lookup'!A:B,2,FALSE)</f>
        <v>Utah Jazz</v>
      </c>
      <c r="D779" s="9">
        <f t="shared" ref="D779" si="7516">D778*-1</f>
        <v>0</v>
      </c>
      <c r="E779" s="9">
        <f t="shared" ref="E779" si="7517">E778</f>
        <v>0</v>
      </c>
      <c r="F779" t="str">
        <f>B778</f>
        <v>LAC</v>
      </c>
      <c r="G779" t="str">
        <f t="shared" ref="G779" si="7518">C778</f>
        <v>LA Clippers</v>
      </c>
      <c r="H779" s="31">
        <f>VLOOKUP($C779,'Four Factors - Home'!$B:$O,7,FALSE)/100</f>
        <v>0.52800000000000002</v>
      </c>
      <c r="I779" s="31">
        <f>VLOOKUP($C779,'Four Factors - Home'!$B:$O,8,FALSE)</f>
        <v>0.314</v>
      </c>
      <c r="J779" s="31">
        <f>VLOOKUP($C779,'Four Factors - Home'!$B:$O,9,FALSE)/100</f>
        <v>0.14499999999999999</v>
      </c>
      <c r="K779" s="31">
        <f>VLOOKUP($C779,'Four Factors - Home'!$B:$O,10,FALSE)/100</f>
        <v>0.214</v>
      </c>
      <c r="L779" s="31">
        <f>VLOOKUP($C779,'Four Factors - Home'!$B:$O,11,FALSE)/100</f>
        <v>0.48599999999999999</v>
      </c>
      <c r="M779" s="31">
        <f>VLOOKUP($C779,'Four Factors - Home'!$B:$O,12,FALSE)</f>
        <v>0.23200000000000001</v>
      </c>
      <c r="N779" s="31">
        <f>VLOOKUP($C779,'Four Factors - Home'!$B:$O,13,FALSE)/100</f>
        <v>0.13500000000000001</v>
      </c>
      <c r="O779" s="31">
        <f>VLOOKUP($C779,'Four Factors - Home'!$B:$O,14,FALSE)/100</f>
        <v>0.20600000000000002</v>
      </c>
      <c r="P779" s="17">
        <f>VLOOKUP($C779,'Advanced - Home'!B:T,18,FALSE)</f>
        <v>93.61</v>
      </c>
      <c r="Q779" s="17">
        <f>(P779+'Advanced - Home'!$S$33)/2</f>
        <v>96.231912943871706</v>
      </c>
      <c r="R779" s="31">
        <f t="shared" ref="R779" si="7519">AVERAGE(H779,L778)</f>
        <v>0.52200000000000002</v>
      </c>
      <c r="S779" s="31">
        <f t="shared" ref="S779" si="7520">AVERAGE(I779,M778)</f>
        <v>0.29949999999999999</v>
      </c>
      <c r="T779" s="31">
        <f t="shared" ref="T779" si="7521">AVERAGE(J779,N778)</f>
        <v>0.13350000000000001</v>
      </c>
      <c r="U779" s="31">
        <f t="shared" ref="U779" si="7522">AVERAGE(K779,O778)</f>
        <v>0.22049999999999997</v>
      </c>
      <c r="V779" s="17">
        <f>Q779*Q778/'Advanced - Road'!$S$33</f>
        <v>96.251124707375553</v>
      </c>
      <c r="W779" s="17">
        <f t="shared" ref="W779" si="7523">W778</f>
        <v>96.254387007836414</v>
      </c>
      <c r="X779" s="17">
        <f t="shared" si="7070"/>
        <v>0</v>
      </c>
      <c r="Y779" s="19">
        <f>ROUND(Regression!$B$17+Regression!$B$18*Games!R779+Regression!$B$19*Games!T779+Regression!$B$20*Games!U779+Regression!$B$21*Games!S779+Regression!$B$22*Games!W779,0)</f>
        <v>107</v>
      </c>
      <c r="Z779" s="19">
        <f t="shared" ref="Z779" si="7524">-Z778</f>
        <v>-3</v>
      </c>
      <c r="AA779" s="19">
        <f t="shared" ref="AA779" si="7525">AA778</f>
        <v>211</v>
      </c>
      <c r="AB779" s="4"/>
      <c r="AC779" s="4"/>
      <c r="AD779" s="4">
        <f t="shared" si="7075"/>
        <v>107</v>
      </c>
    </row>
    <row r="780" spans="1:30" x14ac:dyDescent="0.3">
      <c r="A780" s="11" t="s">
        <v>133</v>
      </c>
      <c r="B780" s="14" t="s">
        <v>66</v>
      </c>
      <c r="C780" s="11" t="str">
        <f>VLOOKUP(B780,'Team Lookup'!A:B,2,FALSE)</f>
        <v>LA Clippers</v>
      </c>
      <c r="D780" s="12"/>
      <c r="E780" s="12"/>
      <c r="F780" s="13" t="str">
        <f>B781</f>
        <v>WAS</v>
      </c>
      <c r="G780" s="11" t="str">
        <f t="shared" ref="G780" si="7526">C781</f>
        <v>Washington Wizards</v>
      </c>
      <c r="H780" s="32">
        <f>VLOOKUP($C780,'Four Factors - Road'!$B:$O,7,FALSE)/100</f>
        <v>0.51900000000000002</v>
      </c>
      <c r="I780" s="32">
        <f>VLOOKUP($C780,'Four Factors - Road'!$B:$O,8,FALSE)</f>
        <v>0.30499999999999999</v>
      </c>
      <c r="J780" s="32">
        <f>VLOOKUP($C780,'Four Factors - Road'!$B:$O,9,FALSE)/100</f>
        <v>0.126</v>
      </c>
      <c r="K780" s="32">
        <f>VLOOKUP($C780,'Four Factors - Road'!$B:$O,10,FALSE)/100</f>
        <v>0.21899999999999997</v>
      </c>
      <c r="L780" s="32">
        <f>VLOOKUP($C780,'Four Factors - Road'!$B:$O,11,FALSE)/100</f>
        <v>0.51600000000000001</v>
      </c>
      <c r="M780" s="32">
        <f>VLOOKUP($C780,'Four Factors - Road'!$B:$O,12,FALSE)</f>
        <v>0.28499999999999998</v>
      </c>
      <c r="N780" s="32">
        <f>VLOOKUP($C780,'Four Factors - Road'!$B:$O,13,FALSE)/100</f>
        <v>0.122</v>
      </c>
      <c r="O780" s="32">
        <f>VLOOKUP($C780,'Four Factors - Road'!$B:$O,14,FALSE)/100</f>
        <v>0.22699999999999998</v>
      </c>
      <c r="P780" s="21">
        <f>VLOOKUP($C780,'Advanced - Road'!B:T,18,FALSE)</f>
        <v>98.9</v>
      </c>
      <c r="Q780" s="21">
        <f>(P780+'Advanced - Road'!$S$33)/2</f>
        <v>98.880263459335623</v>
      </c>
      <c r="R780" s="32">
        <f t="shared" ref="R780" si="7527">AVERAGE(H780,L781)</f>
        <v>0.51500000000000001</v>
      </c>
      <c r="S780" s="32">
        <f t="shared" ref="S780" si="7528">AVERAGE(I780,M781)</f>
        <v>0.29649999999999999</v>
      </c>
      <c r="T780" s="32">
        <f t="shared" ref="T780" si="7529">AVERAGE(J780,N781)</f>
        <v>0.14250000000000002</v>
      </c>
      <c r="U780" s="32">
        <f t="shared" ref="U780" si="7530">AVERAGE(K780,O781)</f>
        <v>0.23499999999999999</v>
      </c>
      <c r="V780" s="21">
        <f>Q780*Q781/'Advanced - Home'!$S$33</f>
        <v>99.028390120022593</v>
      </c>
      <c r="W780" s="21">
        <f t="shared" ref="W780" si="7531">AVERAGE(V780:V781)</f>
        <v>99.025033915450294</v>
      </c>
      <c r="X780" s="21">
        <f t="shared" si="7070"/>
        <v>0</v>
      </c>
      <c r="Y780" s="23">
        <f>ROUND(Regression!$B$17+Regression!$B$18*Games!R780+Regression!$B$19*Games!T780+Regression!$B$20*Games!U780+Regression!$B$21*Games!S780+Regression!$B$22*Games!W780,0)</f>
        <v>109</v>
      </c>
      <c r="Z780" s="23">
        <f t="shared" ref="Z780" si="7532">Y781-Y780</f>
        <v>2</v>
      </c>
      <c r="AA780" s="23">
        <f t="shared" ref="AA780" si="7533">Y780+Y781</f>
        <v>220</v>
      </c>
      <c r="AB780" s="22">
        <f t="shared" ref="AB780" si="7534">D780-Z780</f>
        <v>-2</v>
      </c>
      <c r="AC780" s="22">
        <f t="shared" ref="AC780" si="7535">AA780-E780</f>
        <v>220</v>
      </c>
      <c r="AD780" s="22">
        <f t="shared" si="7075"/>
        <v>109</v>
      </c>
    </row>
    <row r="781" spans="1:30" x14ac:dyDescent="0.3">
      <c r="A781" s="11" t="s">
        <v>134</v>
      </c>
      <c r="B781" s="14" t="s">
        <v>82</v>
      </c>
      <c r="C781" s="11" t="str">
        <f>VLOOKUP(B781,'Team Lookup'!A:B,2,FALSE)</f>
        <v>Washington Wizards</v>
      </c>
      <c r="D781" s="15">
        <f t="shared" ref="D781" si="7536">D780*-1</f>
        <v>0</v>
      </c>
      <c r="E781" s="15">
        <f t="shared" ref="E781" si="7537">E780</f>
        <v>0</v>
      </c>
      <c r="F781" s="11" t="str">
        <f>B780</f>
        <v>LAC</v>
      </c>
      <c r="G781" s="11" t="str">
        <f t="shared" ref="G781" si="7538">C780</f>
        <v>LA Clippers</v>
      </c>
      <c r="H781" s="32">
        <f>VLOOKUP($C781,'Four Factors - Home'!$B:$O,7,FALSE)/100</f>
        <v>0.54700000000000004</v>
      </c>
      <c r="I781" s="32">
        <f>VLOOKUP($C781,'Four Factors - Home'!$B:$O,8,FALSE)</f>
        <v>0.26400000000000001</v>
      </c>
      <c r="J781" s="32">
        <f>VLOOKUP($C781,'Four Factors - Home'!$B:$O,9,FALSE)/100</f>
        <v>0.14899999999999999</v>
      </c>
      <c r="K781" s="32">
        <f>VLOOKUP($C781,'Four Factors - Home'!$B:$O,10,FALSE)/100</f>
        <v>0.252</v>
      </c>
      <c r="L781" s="32">
        <f>VLOOKUP($C781,'Four Factors - Home'!$B:$O,11,FALSE)/100</f>
        <v>0.51100000000000001</v>
      </c>
      <c r="M781" s="32">
        <f>VLOOKUP($C781,'Four Factors - Home'!$B:$O,12,FALSE)</f>
        <v>0.28799999999999998</v>
      </c>
      <c r="N781" s="32">
        <f>VLOOKUP($C781,'Four Factors - Home'!$B:$O,13,FALSE)/100</f>
        <v>0.159</v>
      </c>
      <c r="O781" s="32">
        <f>VLOOKUP($C781,'Four Factors - Home'!$B:$O,14,FALSE)/100</f>
        <v>0.251</v>
      </c>
      <c r="P781" s="21">
        <f>VLOOKUP($C781,'Advanced - Home'!B:T,18,FALSE)</f>
        <v>99.15</v>
      </c>
      <c r="Q781" s="21">
        <f>(P781+'Advanced - Home'!$S$33)/2</f>
        <v>99.001912943871702</v>
      </c>
      <c r="R781" s="32">
        <f t="shared" ref="R781" si="7539">AVERAGE(H781,L780)</f>
        <v>0.53150000000000008</v>
      </c>
      <c r="S781" s="32">
        <f t="shared" ref="S781" si="7540">AVERAGE(I781,M780)</f>
        <v>0.27449999999999997</v>
      </c>
      <c r="T781" s="32">
        <f t="shared" ref="T781" si="7541">AVERAGE(J781,N780)</f>
        <v>0.13550000000000001</v>
      </c>
      <c r="U781" s="32">
        <f t="shared" ref="U781" si="7542">AVERAGE(K781,O780)</f>
        <v>0.23949999999999999</v>
      </c>
      <c r="V781" s="21">
        <f>Q781*Q780/'Advanced - Road'!$S$33</f>
        <v>99.021677710877995</v>
      </c>
      <c r="W781" s="21">
        <f t="shared" ref="W781" si="7543">W780</f>
        <v>99.025033915450294</v>
      </c>
      <c r="X781" s="21">
        <f t="shared" si="7070"/>
        <v>0</v>
      </c>
      <c r="Y781" s="23">
        <f>ROUND(Regression!$B$17+Regression!$B$18*Games!R781+Regression!$B$19*Games!T781+Regression!$B$20*Games!U781+Regression!$B$21*Games!S781+Regression!$B$22*Games!W781,0)</f>
        <v>111</v>
      </c>
      <c r="Z781" s="23">
        <f t="shared" ref="Z781" si="7544">-Z780</f>
        <v>-2</v>
      </c>
      <c r="AA781" s="23">
        <f t="shared" ref="AA781" si="7545">AA780</f>
        <v>220</v>
      </c>
      <c r="AB781" s="22"/>
      <c r="AC781" s="22"/>
      <c r="AD781" s="22">
        <f t="shared" si="7075"/>
        <v>111</v>
      </c>
    </row>
    <row r="782" spans="1:30" x14ac:dyDescent="0.3">
      <c r="A782" t="s">
        <v>133</v>
      </c>
      <c r="B782" s="8" t="s">
        <v>67</v>
      </c>
      <c r="C782" t="str">
        <f>VLOOKUP(B782,'Team Lookup'!A:B,2,FALSE)</f>
        <v>Los Angeles Lakers</v>
      </c>
      <c r="D782" s="6"/>
      <c r="E782" s="6"/>
      <c r="F782" s="7" t="str">
        <f>B783</f>
        <v>ATL</v>
      </c>
      <c r="G782" t="str">
        <f t="shared" ref="G782" si="7546">C783</f>
        <v>Atlanta Hawks</v>
      </c>
      <c r="H782" s="31">
        <f>VLOOKUP($C782,'Four Factors - Road'!$B:$O,7,FALSE)/100</f>
        <v>0.48100000000000004</v>
      </c>
      <c r="I782" s="31">
        <f>VLOOKUP($C782,'Four Factors - Road'!$B:$O,8,FALSE)</f>
        <v>0.26400000000000001</v>
      </c>
      <c r="J782" s="31">
        <f>VLOOKUP($C782,'Four Factors - Road'!$B:$O,9,FALSE)/100</f>
        <v>0.157</v>
      </c>
      <c r="K782" s="31">
        <f>VLOOKUP($C782,'Four Factors - Road'!$B:$O,10,FALSE)/100</f>
        <v>0.23600000000000002</v>
      </c>
      <c r="L782" s="31">
        <f>VLOOKUP($C782,'Four Factors - Road'!$B:$O,11,FALSE)/100</f>
        <v>0.54</v>
      </c>
      <c r="M782" s="31">
        <f>VLOOKUP($C782,'Four Factors - Road'!$B:$O,12,FALSE)</f>
        <v>0.28499999999999998</v>
      </c>
      <c r="N782" s="31">
        <f>VLOOKUP($C782,'Four Factors - Road'!$B:$O,13,FALSE)/100</f>
        <v>0.13600000000000001</v>
      </c>
      <c r="O782" s="31">
        <f>VLOOKUP($C782,'Four Factors - Road'!$B:$O,14,FALSE)/100</f>
        <v>0.253</v>
      </c>
      <c r="P782" s="17">
        <f>VLOOKUP($C782,'Advanced - Road'!B:T,18,FALSE)</f>
        <v>101.15</v>
      </c>
      <c r="Q782" s="17">
        <f>(P782+'Advanced - Road'!$S$33)/2</f>
        <v>100.00526345933562</v>
      </c>
      <c r="R782" s="31">
        <f t="shared" ref="R782" si="7547">AVERAGE(H782,L783)</f>
        <v>0.49950000000000006</v>
      </c>
      <c r="S782" s="31">
        <f t="shared" ref="S782" si="7548">AVERAGE(I782,M783)</f>
        <v>0.24099999999999999</v>
      </c>
      <c r="T782" s="31">
        <f t="shared" ref="T782" si="7549">AVERAGE(J782,N783)</f>
        <v>0.157</v>
      </c>
      <c r="U782" s="31">
        <f t="shared" ref="U782" si="7550">AVERAGE(K782,O783)</f>
        <v>0.24149999999999999</v>
      </c>
      <c r="V782" s="17">
        <f>Q782*Q783/'Advanced - Home'!$S$33</f>
        <v>100.01344471252901</v>
      </c>
      <c r="W782" s="17">
        <f t="shared" ref="W782" si="7551">AVERAGE(V782:V783)</f>
        <v>100.01005512313924</v>
      </c>
      <c r="X782" s="17">
        <f t="shared" si="7070"/>
        <v>0</v>
      </c>
      <c r="Y782" s="19">
        <f>ROUND(Regression!$B$17+Regression!$B$18*Games!R782+Regression!$B$19*Games!T782+Regression!$B$20*Games!U782+Regression!$B$21*Games!S782+Regression!$B$22*Games!W782,0)</f>
        <v>104</v>
      </c>
      <c r="Z782" s="19">
        <f t="shared" ref="Z782" si="7552">Y783-Y782</f>
        <v>8</v>
      </c>
      <c r="AA782" s="19">
        <f t="shared" ref="AA782" si="7553">Y782+Y783</f>
        <v>216</v>
      </c>
      <c r="AB782" s="4">
        <f t="shared" ref="AB782" si="7554">D782-Z782</f>
        <v>-8</v>
      </c>
      <c r="AC782" s="4">
        <f t="shared" ref="AC782" si="7555">AA782-E782</f>
        <v>216</v>
      </c>
      <c r="AD782" s="4">
        <f t="shared" si="7075"/>
        <v>104</v>
      </c>
    </row>
    <row r="783" spans="1:30" x14ac:dyDescent="0.3">
      <c r="A783" t="s">
        <v>134</v>
      </c>
      <c r="B783" s="8" t="s">
        <v>56</v>
      </c>
      <c r="C783" t="str">
        <f>VLOOKUP(B783,'Team Lookup'!A:B,2,FALSE)</f>
        <v>Atlanta Hawks</v>
      </c>
      <c r="D783" s="9">
        <f t="shared" ref="D783" si="7556">D782*-1</f>
        <v>0</v>
      </c>
      <c r="E783" s="9">
        <f t="shared" ref="E783" si="7557">E782</f>
        <v>0</v>
      </c>
      <c r="F783" t="str">
        <f>B782</f>
        <v>LAL</v>
      </c>
      <c r="G783" t="str">
        <f t="shared" ref="G783" si="7558">C782</f>
        <v>Los Angeles Lakers</v>
      </c>
      <c r="H783" s="31">
        <f>VLOOKUP($C783,'Four Factors - Home'!$B:$O,7,FALSE)/100</f>
        <v>0.51100000000000001</v>
      </c>
      <c r="I783" s="31">
        <f>VLOOKUP($C783,'Four Factors - Home'!$B:$O,8,FALSE)</f>
        <v>0.28199999999999997</v>
      </c>
      <c r="J783" s="31">
        <f>VLOOKUP($C783,'Four Factors - Home'!$B:$O,9,FALSE)/100</f>
        <v>0.14800000000000002</v>
      </c>
      <c r="K783" s="31">
        <f>VLOOKUP($C783,'Four Factors - Home'!$B:$O,10,FALSE)/100</f>
        <v>0.249</v>
      </c>
      <c r="L783" s="31">
        <f>VLOOKUP($C783,'Four Factors - Home'!$B:$O,11,FALSE)/100</f>
        <v>0.51800000000000002</v>
      </c>
      <c r="M783" s="31">
        <f>VLOOKUP($C783,'Four Factors - Home'!$B:$O,12,FALSE)</f>
        <v>0.218</v>
      </c>
      <c r="N783" s="31">
        <f>VLOOKUP($C783,'Four Factors - Home'!$B:$O,13,FALSE)/100</f>
        <v>0.157</v>
      </c>
      <c r="O783" s="31">
        <f>VLOOKUP($C783,'Four Factors - Home'!$B:$O,14,FALSE)/100</f>
        <v>0.247</v>
      </c>
      <c r="P783" s="17">
        <f>VLOOKUP($C783,'Advanced - Home'!B:T,18,FALSE)</f>
        <v>98.87</v>
      </c>
      <c r="Q783" s="17">
        <f>(P783+'Advanced - Home'!$S$33)/2</f>
        <v>98.861912943871715</v>
      </c>
      <c r="R783" s="31">
        <f t="shared" ref="R783" si="7559">AVERAGE(H783,L782)</f>
        <v>0.52550000000000008</v>
      </c>
      <c r="S783" s="31">
        <f t="shared" ref="S783" si="7560">AVERAGE(I783,M782)</f>
        <v>0.28349999999999997</v>
      </c>
      <c r="T783" s="31">
        <f t="shared" ref="T783" si="7561">AVERAGE(J783,N782)</f>
        <v>0.14200000000000002</v>
      </c>
      <c r="U783" s="31">
        <f t="shared" ref="U783" si="7562">AVERAGE(K783,O782)</f>
        <v>0.251</v>
      </c>
      <c r="V783" s="17">
        <f>Q783*Q782/'Advanced - Road'!$S$33</f>
        <v>100.00666553374948</v>
      </c>
      <c r="W783" s="17">
        <f t="shared" ref="W783" si="7563">W782</f>
        <v>100.01005512313924</v>
      </c>
      <c r="X783" s="17">
        <f t="shared" si="7070"/>
        <v>0</v>
      </c>
      <c r="Y783" s="19">
        <f>ROUND(Regression!$B$17+Regression!$B$18*Games!R783+Regression!$B$19*Games!T783+Regression!$B$20*Games!U783+Regression!$B$21*Games!S783+Regression!$B$22*Games!W783,0)</f>
        <v>112</v>
      </c>
      <c r="Z783" s="19">
        <f t="shared" ref="Z783" si="7564">-Z782</f>
        <v>-8</v>
      </c>
      <c r="AA783" s="19">
        <f t="shared" ref="AA783" si="7565">AA782</f>
        <v>216</v>
      </c>
      <c r="AB783" s="4"/>
      <c r="AC783" s="4"/>
      <c r="AD783" s="4">
        <f t="shared" si="7075"/>
        <v>112</v>
      </c>
    </row>
    <row r="784" spans="1:30" x14ac:dyDescent="0.3">
      <c r="A784" s="11" t="s">
        <v>133</v>
      </c>
      <c r="B784" s="14" t="s">
        <v>67</v>
      </c>
      <c r="C784" s="11" t="str">
        <f>VLOOKUP(B784,'Team Lookup'!A:B,2,FALSE)</f>
        <v>Los Angeles Lakers</v>
      </c>
      <c r="D784" s="12"/>
      <c r="E784" s="12"/>
      <c r="F784" s="13" t="str">
        <f>B785</f>
        <v>BRK</v>
      </c>
      <c r="G784" s="11" t="str">
        <f t="shared" ref="G784" si="7566">C785</f>
        <v>Brooklyn Nets</v>
      </c>
      <c r="H784" s="32">
        <f>VLOOKUP($C784,'Four Factors - Road'!$B:$O,7,FALSE)/100</f>
        <v>0.48100000000000004</v>
      </c>
      <c r="I784" s="32">
        <f>VLOOKUP($C784,'Four Factors - Road'!$B:$O,8,FALSE)</f>
        <v>0.26400000000000001</v>
      </c>
      <c r="J784" s="32">
        <f>VLOOKUP($C784,'Four Factors - Road'!$B:$O,9,FALSE)/100</f>
        <v>0.157</v>
      </c>
      <c r="K784" s="32">
        <f>VLOOKUP($C784,'Four Factors - Road'!$B:$O,10,FALSE)/100</f>
        <v>0.23600000000000002</v>
      </c>
      <c r="L784" s="32">
        <f>VLOOKUP($C784,'Four Factors - Road'!$B:$O,11,FALSE)/100</f>
        <v>0.54</v>
      </c>
      <c r="M784" s="32">
        <f>VLOOKUP($C784,'Four Factors - Road'!$B:$O,12,FALSE)</f>
        <v>0.28499999999999998</v>
      </c>
      <c r="N784" s="32">
        <f>VLOOKUP($C784,'Four Factors - Road'!$B:$O,13,FALSE)/100</f>
        <v>0.13600000000000001</v>
      </c>
      <c r="O784" s="32">
        <f>VLOOKUP($C784,'Four Factors - Road'!$B:$O,14,FALSE)/100</f>
        <v>0.253</v>
      </c>
      <c r="P784" s="21">
        <f>VLOOKUP($C784,'Advanced - Road'!B:T,18,FALSE)</f>
        <v>101.15</v>
      </c>
      <c r="Q784" s="21">
        <f>(P784+'Advanced - Road'!$S$33)/2</f>
        <v>100.00526345933562</v>
      </c>
      <c r="R784" s="32">
        <f t="shared" ref="R784" si="7567">AVERAGE(H784,L785)</f>
        <v>0.49450000000000005</v>
      </c>
      <c r="S784" s="32">
        <f t="shared" ref="S784" si="7568">AVERAGE(I784,M785)</f>
        <v>0.26600000000000001</v>
      </c>
      <c r="T784" s="32">
        <f t="shared" ref="T784" si="7569">AVERAGE(J784,N785)</f>
        <v>0.14300000000000002</v>
      </c>
      <c r="U784" s="32">
        <f t="shared" ref="U784" si="7570">AVERAGE(K784,O785)</f>
        <v>0.24199999999999999</v>
      </c>
      <c r="V784" s="21">
        <f>Q784*Q785/'Advanced - Home'!$S$33</f>
        <v>102.17837117724676</v>
      </c>
      <c r="W784" s="21">
        <f t="shared" ref="W784" si="7571">AVERAGE(V784:V785)</f>
        <v>102.17490821560395</v>
      </c>
      <c r="X784" s="21">
        <f t="shared" si="7070"/>
        <v>0</v>
      </c>
      <c r="Y784" s="23">
        <f>ROUND(Regression!$B$17+Regression!$B$18*Games!R784+Regression!$B$19*Games!T784+Regression!$B$20*Games!U784+Regression!$B$21*Games!S784+Regression!$B$22*Games!W784,0)</f>
        <v>108</v>
      </c>
      <c r="Z784" s="23">
        <f t="shared" ref="Z784" si="7572">Y785-Y784</f>
        <v>2</v>
      </c>
      <c r="AA784" s="23">
        <f t="shared" ref="AA784" si="7573">Y784+Y785</f>
        <v>218</v>
      </c>
      <c r="AB784" s="22">
        <f t="shared" ref="AB784" si="7574">D784-Z784</f>
        <v>-2</v>
      </c>
      <c r="AC784" s="22">
        <f t="shared" ref="AC784" si="7575">AA784-E784</f>
        <v>218</v>
      </c>
      <c r="AD784" s="22">
        <f t="shared" si="7075"/>
        <v>108</v>
      </c>
    </row>
    <row r="785" spans="1:30" x14ac:dyDescent="0.3">
      <c r="A785" s="11" t="s">
        <v>134</v>
      </c>
      <c r="B785" s="14" t="s">
        <v>57</v>
      </c>
      <c r="C785" s="11" t="str">
        <f>VLOOKUP(B785,'Team Lookup'!A:B,2,FALSE)</f>
        <v>Brooklyn Nets</v>
      </c>
      <c r="D785" s="15">
        <f t="shared" ref="D785" si="7576">D784*-1</f>
        <v>0</v>
      </c>
      <c r="E785" s="15">
        <f t="shared" ref="E785" si="7577">E784</f>
        <v>0</v>
      </c>
      <c r="F785" s="11" t="str">
        <f>B784</f>
        <v>LAL</v>
      </c>
      <c r="G785" s="11" t="str">
        <f t="shared" ref="G785" si="7578">C784</f>
        <v>Los Angeles Lakers</v>
      </c>
      <c r="H785" s="32">
        <f>VLOOKUP($C785,'Four Factors - Home'!$B:$O,7,FALSE)/100</f>
        <v>0.49700000000000005</v>
      </c>
      <c r="I785" s="32">
        <f>VLOOKUP($C785,'Four Factors - Home'!$B:$O,8,FALSE)</f>
        <v>0.27</v>
      </c>
      <c r="J785" s="32">
        <f>VLOOKUP($C785,'Four Factors - Home'!$B:$O,9,FALSE)/100</f>
        <v>0.16699999999999998</v>
      </c>
      <c r="K785" s="32">
        <f>VLOOKUP($C785,'Four Factors - Home'!$B:$O,10,FALSE)/100</f>
        <v>0.20600000000000002</v>
      </c>
      <c r="L785" s="32">
        <f>VLOOKUP($C785,'Four Factors - Home'!$B:$O,11,FALSE)/100</f>
        <v>0.50800000000000001</v>
      </c>
      <c r="M785" s="32">
        <f>VLOOKUP($C785,'Four Factors - Home'!$B:$O,12,FALSE)</f>
        <v>0.26800000000000002</v>
      </c>
      <c r="N785" s="32">
        <f>VLOOKUP($C785,'Four Factors - Home'!$B:$O,13,FALSE)/100</f>
        <v>0.129</v>
      </c>
      <c r="O785" s="32">
        <f>VLOOKUP($C785,'Four Factors - Home'!$B:$O,14,FALSE)/100</f>
        <v>0.248</v>
      </c>
      <c r="P785" s="21">
        <f>VLOOKUP($C785,'Advanced - Home'!B:T,18,FALSE)</f>
        <v>103.15</v>
      </c>
      <c r="Q785" s="21">
        <f>(P785+'Advanced - Home'!$S$33)/2</f>
        <v>101.0019129438717</v>
      </c>
      <c r="R785" s="32">
        <f t="shared" ref="R785" si="7579">AVERAGE(H785,L784)</f>
        <v>0.51850000000000007</v>
      </c>
      <c r="S785" s="32">
        <f t="shared" ref="S785" si="7580">AVERAGE(I785,M784)</f>
        <v>0.27749999999999997</v>
      </c>
      <c r="T785" s="32">
        <f t="shared" ref="T785" si="7581">AVERAGE(J785,N784)</f>
        <v>0.1515</v>
      </c>
      <c r="U785" s="32">
        <f t="shared" ref="U785" si="7582">AVERAGE(K785,O784)</f>
        <v>0.22950000000000001</v>
      </c>
      <c r="V785" s="21">
        <f>Q785*Q784/'Advanced - Road'!$S$33</f>
        <v>102.17144525396114</v>
      </c>
      <c r="W785" s="21">
        <f t="shared" ref="W785" si="7583">W784</f>
        <v>102.17490821560395</v>
      </c>
      <c r="X785" s="21">
        <f t="shared" si="7070"/>
        <v>0</v>
      </c>
      <c r="Y785" s="23">
        <f>ROUND(Regression!$B$17+Regression!$B$18*Games!R785+Regression!$B$19*Games!T785+Regression!$B$20*Games!U785+Regression!$B$21*Games!S785+Regression!$B$22*Games!W785,0)</f>
        <v>110</v>
      </c>
      <c r="Z785" s="23">
        <f t="shared" ref="Z785" si="7584">-Z784</f>
        <v>-2</v>
      </c>
      <c r="AA785" s="23">
        <f t="shared" ref="AA785" si="7585">AA784</f>
        <v>218</v>
      </c>
      <c r="AB785" s="22"/>
      <c r="AC785" s="22"/>
      <c r="AD785" s="22">
        <f t="shared" si="7075"/>
        <v>110</v>
      </c>
    </row>
    <row r="786" spans="1:30" x14ac:dyDescent="0.3">
      <c r="A786" t="s">
        <v>133</v>
      </c>
      <c r="B786" s="5" t="s">
        <v>67</v>
      </c>
      <c r="C786" t="str">
        <f>VLOOKUP(B786,'Team Lookup'!A:B,2,FALSE)</f>
        <v>Los Angeles Lakers</v>
      </c>
      <c r="D786" s="6"/>
      <c r="E786" s="6"/>
      <c r="F786" s="7" t="str">
        <f>B787</f>
        <v>BOS</v>
      </c>
      <c r="G786" t="str">
        <f t="shared" ref="G786" si="7586">C787</f>
        <v>Boston Celtics</v>
      </c>
      <c r="H786" s="31">
        <f>VLOOKUP($C786,'Four Factors - Road'!$B:$O,7,FALSE)/100</f>
        <v>0.48100000000000004</v>
      </c>
      <c r="I786" s="31">
        <f>VLOOKUP($C786,'Four Factors - Road'!$B:$O,8,FALSE)</f>
        <v>0.26400000000000001</v>
      </c>
      <c r="J786" s="31">
        <f>VLOOKUP($C786,'Four Factors - Road'!$B:$O,9,FALSE)/100</f>
        <v>0.157</v>
      </c>
      <c r="K786" s="31">
        <f>VLOOKUP($C786,'Four Factors - Road'!$B:$O,10,FALSE)/100</f>
        <v>0.23600000000000002</v>
      </c>
      <c r="L786" s="31">
        <f>VLOOKUP($C786,'Four Factors - Road'!$B:$O,11,FALSE)/100</f>
        <v>0.54</v>
      </c>
      <c r="M786" s="31">
        <f>VLOOKUP($C786,'Four Factors - Road'!$B:$O,12,FALSE)</f>
        <v>0.28499999999999998</v>
      </c>
      <c r="N786" s="31">
        <f>VLOOKUP($C786,'Four Factors - Road'!$B:$O,13,FALSE)/100</f>
        <v>0.13600000000000001</v>
      </c>
      <c r="O786" s="31">
        <f>VLOOKUP($C786,'Four Factors - Road'!$B:$O,14,FALSE)/100</f>
        <v>0.253</v>
      </c>
      <c r="P786" s="17">
        <f>VLOOKUP($C786,'Advanced - Road'!B:T,18,FALSE)</f>
        <v>101.15</v>
      </c>
      <c r="Q786" s="17">
        <f>(P786+'Advanced - Road'!$S$33)/2</f>
        <v>100.00526345933562</v>
      </c>
      <c r="R786" s="31">
        <f t="shared" ref="R786" si="7587">AVERAGE(H786,L787)</f>
        <v>0.49250000000000005</v>
      </c>
      <c r="S786" s="31">
        <f t="shared" ref="S786" si="7588">AVERAGE(I786,M787)</f>
        <v>0.26400000000000001</v>
      </c>
      <c r="T786" s="31">
        <f t="shared" ref="T786" si="7589">AVERAGE(J786,N787)</f>
        <v>0.14699999999999999</v>
      </c>
      <c r="U786" s="31">
        <f t="shared" ref="U786" si="7590">AVERAGE(K786,O787)</f>
        <v>0.2445</v>
      </c>
      <c r="V786" s="17">
        <f>Q786*Q787/'Advanced - Home'!$S$33</f>
        <v>100.44845330123397</v>
      </c>
      <c r="W786" s="17">
        <f t="shared" ref="W786" si="7591">AVERAGE(V786:V787)</f>
        <v>100.4450489688214</v>
      </c>
      <c r="X786" s="17">
        <f t="shared" si="7070"/>
        <v>0</v>
      </c>
      <c r="Y786" s="19">
        <f>ROUND(Regression!$B$17+Regression!$B$18*Games!R786+Regression!$B$19*Games!T786+Regression!$B$20*Games!U786+Regression!$B$21*Games!S786+Regression!$B$22*Games!W786,0)</f>
        <v>106</v>
      </c>
      <c r="Z786" s="19">
        <f t="shared" ref="Z786" si="7592">Y787-Y786</f>
        <v>7</v>
      </c>
      <c r="AA786" s="19">
        <f t="shared" ref="AA786" si="7593">Y786+Y787</f>
        <v>219</v>
      </c>
      <c r="AB786" s="4">
        <f t="shared" ref="AB786" si="7594">D786-Z786</f>
        <v>-7</v>
      </c>
      <c r="AC786" s="4">
        <f t="shared" ref="AC786" si="7595">AA786-E786</f>
        <v>219</v>
      </c>
      <c r="AD786" s="4">
        <f t="shared" si="7075"/>
        <v>106</v>
      </c>
    </row>
    <row r="787" spans="1:30" x14ac:dyDescent="0.3">
      <c r="A787" t="s">
        <v>134</v>
      </c>
      <c r="B787" s="8" t="s">
        <v>58</v>
      </c>
      <c r="C787" t="str">
        <f>VLOOKUP(B787,'Team Lookup'!A:B,2,FALSE)</f>
        <v>Boston Celtics</v>
      </c>
      <c r="D787" s="9">
        <f t="shared" ref="D787" si="7596">D786*-1</f>
        <v>0</v>
      </c>
      <c r="E787" s="9">
        <f t="shared" ref="E787" si="7597">E786</f>
        <v>0</v>
      </c>
      <c r="F787" t="str">
        <f>B786</f>
        <v>LAL</v>
      </c>
      <c r="G787" t="str">
        <f t="shared" ref="G787" si="7598">C786</f>
        <v>Los Angeles Lakers</v>
      </c>
      <c r="H787" s="31">
        <f>VLOOKUP($C787,'Four Factors - Home'!$B:$O,7,FALSE)/100</f>
        <v>0.53100000000000003</v>
      </c>
      <c r="I787" s="31">
        <f>VLOOKUP($C787,'Four Factors - Home'!$B:$O,8,FALSE)</f>
        <v>0.26600000000000001</v>
      </c>
      <c r="J787" s="31">
        <f>VLOOKUP($C787,'Four Factors - Home'!$B:$O,9,FALSE)/100</f>
        <v>0.13800000000000001</v>
      </c>
      <c r="K787" s="31">
        <f>VLOOKUP($C787,'Four Factors - Home'!$B:$O,10,FALSE)/100</f>
        <v>0.22500000000000001</v>
      </c>
      <c r="L787" s="31">
        <f>VLOOKUP($C787,'Four Factors - Home'!$B:$O,11,FALSE)/100</f>
        <v>0.504</v>
      </c>
      <c r="M787" s="31">
        <f>VLOOKUP($C787,'Four Factors - Home'!$B:$O,12,FALSE)</f>
        <v>0.26400000000000001</v>
      </c>
      <c r="N787" s="31">
        <f>VLOOKUP($C787,'Four Factors - Home'!$B:$O,13,FALSE)/100</f>
        <v>0.13699999999999998</v>
      </c>
      <c r="O787" s="31">
        <f>VLOOKUP($C787,'Four Factors - Home'!$B:$O,14,FALSE)/100</f>
        <v>0.253</v>
      </c>
      <c r="P787" s="17">
        <f>VLOOKUP($C787,'Advanced - Home'!B:T,18,FALSE)</f>
        <v>99.73</v>
      </c>
      <c r="Q787" s="17">
        <f>(P787+'Advanced - Home'!$S$33)/2</f>
        <v>99.291912943871708</v>
      </c>
      <c r="R787" s="31">
        <f t="shared" ref="R787" si="7599">AVERAGE(H787,L786)</f>
        <v>0.53550000000000009</v>
      </c>
      <c r="S787" s="31">
        <f t="shared" ref="S787" si="7600">AVERAGE(I787,M786)</f>
        <v>0.27549999999999997</v>
      </c>
      <c r="T787" s="31">
        <f t="shared" ref="T787" si="7601">AVERAGE(J787,N786)</f>
        <v>0.13700000000000001</v>
      </c>
      <c r="U787" s="31">
        <f t="shared" ref="U787" si="7602">AVERAGE(K787,O786)</f>
        <v>0.23899999999999999</v>
      </c>
      <c r="V787" s="17">
        <f>Q787*Q786/'Advanced - Road'!$S$33</f>
        <v>100.44164463640884</v>
      </c>
      <c r="W787" s="17">
        <f t="shared" ref="W787" si="7603">W786</f>
        <v>100.4450489688214</v>
      </c>
      <c r="X787" s="17">
        <f t="shared" si="7070"/>
        <v>0</v>
      </c>
      <c r="Y787" s="19">
        <f>ROUND(Regression!$B$17+Regression!$B$18*Games!R787+Regression!$B$19*Games!T787+Regression!$B$20*Games!U787+Regression!$B$21*Games!S787+Regression!$B$22*Games!W787,0)</f>
        <v>113</v>
      </c>
      <c r="Z787" s="19">
        <f t="shared" ref="Z787" si="7604">-Z786</f>
        <v>-7</v>
      </c>
      <c r="AA787" s="19">
        <f t="shared" ref="AA787" si="7605">AA786</f>
        <v>219</v>
      </c>
      <c r="AB787" s="4"/>
      <c r="AC787" s="4"/>
      <c r="AD787" s="4">
        <f t="shared" si="7075"/>
        <v>113</v>
      </c>
    </row>
    <row r="788" spans="1:30" x14ac:dyDescent="0.3">
      <c r="A788" s="11" t="s">
        <v>133</v>
      </c>
      <c r="B788" s="10" t="s">
        <v>67</v>
      </c>
      <c r="C788" s="11" t="str">
        <f>VLOOKUP(B788,'Team Lookup'!A:B,2,FALSE)</f>
        <v>Los Angeles Lakers</v>
      </c>
      <c r="D788" s="12"/>
      <c r="E788" s="12"/>
      <c r="F788" s="13" t="str">
        <f>B789</f>
        <v>CHO</v>
      </c>
      <c r="G788" s="11" t="str">
        <f t="shared" ref="G788" si="7606">C789</f>
        <v>Charlotte Hornets</v>
      </c>
      <c r="H788" s="32">
        <f>VLOOKUP($C788,'Four Factors - Road'!$B:$O,7,FALSE)/100</f>
        <v>0.48100000000000004</v>
      </c>
      <c r="I788" s="32">
        <f>VLOOKUP($C788,'Four Factors - Road'!$B:$O,8,FALSE)</f>
        <v>0.26400000000000001</v>
      </c>
      <c r="J788" s="32">
        <f>VLOOKUP($C788,'Four Factors - Road'!$B:$O,9,FALSE)/100</f>
        <v>0.157</v>
      </c>
      <c r="K788" s="32">
        <f>VLOOKUP($C788,'Four Factors - Road'!$B:$O,10,FALSE)/100</f>
        <v>0.23600000000000002</v>
      </c>
      <c r="L788" s="32">
        <f>VLOOKUP($C788,'Four Factors - Road'!$B:$O,11,FALSE)/100</f>
        <v>0.54</v>
      </c>
      <c r="M788" s="32">
        <f>VLOOKUP($C788,'Four Factors - Road'!$B:$O,12,FALSE)</f>
        <v>0.28499999999999998</v>
      </c>
      <c r="N788" s="32">
        <f>VLOOKUP($C788,'Four Factors - Road'!$B:$O,13,FALSE)/100</f>
        <v>0.13600000000000001</v>
      </c>
      <c r="O788" s="32">
        <f>VLOOKUP($C788,'Four Factors - Road'!$B:$O,14,FALSE)/100</f>
        <v>0.253</v>
      </c>
      <c r="P788" s="21">
        <f>VLOOKUP($C788,'Advanced - Road'!B:T,18,FALSE)</f>
        <v>101.15</v>
      </c>
      <c r="Q788" s="21">
        <f>(P788+'Advanced - Road'!$S$33)/2</f>
        <v>100.00526345933562</v>
      </c>
      <c r="R788" s="32">
        <f t="shared" ref="R788" si="7607">AVERAGE(H788,L789)</f>
        <v>0.49199999999999999</v>
      </c>
      <c r="S788" s="32">
        <f t="shared" ref="S788" si="7608">AVERAGE(I788,M789)</f>
        <v>0.23050000000000001</v>
      </c>
      <c r="T788" s="32">
        <f t="shared" ref="T788" si="7609">AVERAGE(J788,N789)</f>
        <v>0.14350000000000002</v>
      </c>
      <c r="U788" s="32">
        <f t="shared" ref="U788" si="7610">AVERAGE(K788,O789)</f>
        <v>0.21600000000000003</v>
      </c>
      <c r="V788" s="21">
        <f>Q788*Q789/'Advanced - Home'!$S$33</f>
        <v>100.09437654298571</v>
      </c>
      <c r="W788" s="21">
        <f t="shared" ref="W788" si="7611">AVERAGE(V788:V789)</f>
        <v>100.090984210708</v>
      </c>
      <c r="X788" s="21">
        <f t="shared" si="7070"/>
        <v>0</v>
      </c>
      <c r="Y788" s="23">
        <f>ROUND(Regression!$B$17+Regression!$B$18*Games!R788+Regression!$B$19*Games!T788+Regression!$B$20*Games!U788+Regression!$B$21*Games!S788+Regression!$B$22*Games!W788,0)</f>
        <v>103</v>
      </c>
      <c r="Z788" s="23">
        <f t="shared" ref="Z788" si="7612">Y789-Y788</f>
        <v>9</v>
      </c>
      <c r="AA788" s="23">
        <f t="shared" ref="AA788" si="7613">Y788+Y789</f>
        <v>215</v>
      </c>
      <c r="AB788" s="22">
        <f t="shared" ref="AB788" si="7614">D788-Z788</f>
        <v>-9</v>
      </c>
      <c r="AC788" s="22">
        <f t="shared" ref="AC788" si="7615">AA788-E788</f>
        <v>215</v>
      </c>
      <c r="AD788" s="22">
        <f t="shared" si="7075"/>
        <v>103</v>
      </c>
    </row>
    <row r="789" spans="1:30" x14ac:dyDescent="0.3">
      <c r="A789" s="11" t="s">
        <v>134</v>
      </c>
      <c r="B789" s="14" t="s">
        <v>59</v>
      </c>
      <c r="C789" s="11" t="str">
        <f>VLOOKUP(B789,'Team Lookup'!A:B,2,FALSE)</f>
        <v>Charlotte Hornets</v>
      </c>
      <c r="D789" s="15">
        <f t="shared" ref="D789" si="7616">D788*-1</f>
        <v>0</v>
      </c>
      <c r="E789" s="15">
        <f t="shared" ref="E789" si="7617">E788</f>
        <v>0</v>
      </c>
      <c r="F789" s="11" t="str">
        <f>B788</f>
        <v>LAL</v>
      </c>
      <c r="G789" s="11" t="str">
        <f t="shared" ref="G789" si="7618">C788</f>
        <v>Los Angeles Lakers</v>
      </c>
      <c r="H789" s="32">
        <f>VLOOKUP($C789,'Four Factors - Home'!$B:$O,7,FALSE)/100</f>
        <v>0.499</v>
      </c>
      <c r="I789" s="32">
        <f>VLOOKUP($C789,'Four Factors - Home'!$B:$O,8,FALSE)</f>
        <v>0.307</v>
      </c>
      <c r="J789" s="32">
        <f>VLOOKUP($C789,'Four Factors - Home'!$B:$O,9,FALSE)/100</f>
        <v>0.11900000000000001</v>
      </c>
      <c r="K789" s="32">
        <f>VLOOKUP($C789,'Four Factors - Home'!$B:$O,10,FALSE)/100</f>
        <v>0.20499999999999999</v>
      </c>
      <c r="L789" s="32">
        <f>VLOOKUP($C789,'Four Factors - Home'!$B:$O,11,FALSE)/100</f>
        <v>0.503</v>
      </c>
      <c r="M789" s="32">
        <f>VLOOKUP($C789,'Four Factors - Home'!$B:$O,12,FALSE)</f>
        <v>0.19700000000000001</v>
      </c>
      <c r="N789" s="32">
        <f>VLOOKUP($C789,'Four Factors - Home'!$B:$O,13,FALSE)/100</f>
        <v>0.13</v>
      </c>
      <c r="O789" s="32">
        <f>VLOOKUP($C789,'Four Factors - Home'!$B:$O,14,FALSE)/100</f>
        <v>0.19600000000000001</v>
      </c>
      <c r="P789" s="21">
        <f>VLOOKUP($C789,'Advanced - Home'!B:T,18,FALSE)</f>
        <v>99.03</v>
      </c>
      <c r="Q789" s="21">
        <f>(P789+'Advanced - Home'!$S$33)/2</f>
        <v>98.941912943871699</v>
      </c>
      <c r="R789" s="32">
        <f t="shared" ref="R789" si="7619">AVERAGE(H789,L788)</f>
        <v>0.51950000000000007</v>
      </c>
      <c r="S789" s="32">
        <f t="shared" ref="S789" si="7620">AVERAGE(I789,M788)</f>
        <v>0.29599999999999999</v>
      </c>
      <c r="T789" s="32">
        <f t="shared" ref="T789" si="7621">AVERAGE(J789,N788)</f>
        <v>0.1275</v>
      </c>
      <c r="U789" s="32">
        <f t="shared" ref="U789" si="7622">AVERAGE(K789,O788)</f>
        <v>0.22899999999999998</v>
      </c>
      <c r="V789" s="21">
        <f>Q789*Q788/'Advanced - Road'!$S$33</f>
        <v>100.08759187843027</v>
      </c>
      <c r="W789" s="21">
        <f t="shared" ref="W789" si="7623">W788</f>
        <v>100.090984210708</v>
      </c>
      <c r="X789" s="21">
        <f t="shared" si="7070"/>
        <v>0</v>
      </c>
      <c r="Y789" s="23">
        <f>ROUND(Regression!$B$17+Regression!$B$18*Games!R789+Regression!$B$19*Games!T789+Regression!$B$20*Games!U789+Regression!$B$21*Games!S789+Regression!$B$22*Games!W789,0)</f>
        <v>112</v>
      </c>
      <c r="Z789" s="23">
        <f t="shared" ref="Z789" si="7624">-Z788</f>
        <v>-9</v>
      </c>
      <c r="AA789" s="23">
        <f t="shared" ref="AA789" si="7625">AA788</f>
        <v>215</v>
      </c>
      <c r="AB789" s="22"/>
      <c r="AC789" s="22"/>
      <c r="AD789" s="22">
        <f t="shared" si="7075"/>
        <v>112</v>
      </c>
    </row>
    <row r="790" spans="1:30" x14ac:dyDescent="0.3">
      <c r="A790" t="s">
        <v>133</v>
      </c>
      <c r="B790" s="5" t="s">
        <v>67</v>
      </c>
      <c r="C790" t="str">
        <f>VLOOKUP(B790,'Team Lookup'!A:B,2,FALSE)</f>
        <v>Los Angeles Lakers</v>
      </c>
      <c r="D790" s="6"/>
      <c r="E790" s="6"/>
      <c r="F790" s="7" t="str">
        <f>B791</f>
        <v>CHI</v>
      </c>
      <c r="G790" t="str">
        <f t="shared" ref="G790" si="7626">C791</f>
        <v>Chicago Bulls</v>
      </c>
      <c r="H790" s="31">
        <f>VLOOKUP($C790,'Four Factors - Road'!$B:$O,7,FALSE)/100</f>
        <v>0.48100000000000004</v>
      </c>
      <c r="I790" s="31">
        <f>VLOOKUP($C790,'Four Factors - Road'!$B:$O,8,FALSE)</f>
        <v>0.26400000000000001</v>
      </c>
      <c r="J790" s="31">
        <f>VLOOKUP($C790,'Four Factors - Road'!$B:$O,9,FALSE)/100</f>
        <v>0.157</v>
      </c>
      <c r="K790" s="31">
        <f>VLOOKUP($C790,'Four Factors - Road'!$B:$O,10,FALSE)/100</f>
        <v>0.23600000000000002</v>
      </c>
      <c r="L790" s="31">
        <f>VLOOKUP($C790,'Four Factors - Road'!$B:$O,11,FALSE)/100</f>
        <v>0.54</v>
      </c>
      <c r="M790" s="31">
        <f>VLOOKUP($C790,'Four Factors - Road'!$B:$O,12,FALSE)</f>
        <v>0.28499999999999998</v>
      </c>
      <c r="N790" s="31">
        <f>VLOOKUP($C790,'Four Factors - Road'!$B:$O,13,FALSE)/100</f>
        <v>0.13600000000000001</v>
      </c>
      <c r="O790" s="31">
        <f>VLOOKUP($C790,'Four Factors - Road'!$B:$O,14,FALSE)/100</f>
        <v>0.253</v>
      </c>
      <c r="P790" s="17">
        <f>VLOOKUP($C790,'Advanced - Road'!B:T,18,FALSE)</f>
        <v>101.15</v>
      </c>
      <c r="Q790" s="17">
        <f>(P790+'Advanced - Road'!$S$33)/2</f>
        <v>100.00526345933562</v>
      </c>
      <c r="R790" s="31">
        <f t="shared" ref="R790" si="7627">AVERAGE(H790,L791)</f>
        <v>0.499</v>
      </c>
      <c r="S790" s="31">
        <f t="shared" ref="S790" si="7628">AVERAGE(I790,M791)</f>
        <v>0.24249999999999999</v>
      </c>
      <c r="T790" s="31">
        <f t="shared" ref="T790" si="7629">AVERAGE(J790,N791)</f>
        <v>0.14600000000000002</v>
      </c>
      <c r="U790" s="31">
        <f t="shared" ref="U790" si="7630">AVERAGE(K790,O791)</f>
        <v>0.22</v>
      </c>
      <c r="V790" s="17">
        <f>Q790*Q791/'Advanced - Home'!$S$33</f>
        <v>99.249650562593516</v>
      </c>
      <c r="W790" s="17">
        <f t="shared" ref="W790" si="7631">AVERAGE(V790:V791)</f>
        <v>99.246286859208922</v>
      </c>
      <c r="X790" s="17">
        <f t="shared" si="7070"/>
        <v>0</v>
      </c>
      <c r="Y790" s="19">
        <f>ROUND(Regression!$B$17+Regression!$B$18*Games!R790+Regression!$B$19*Games!T790+Regression!$B$20*Games!U790+Regression!$B$21*Games!S790+Regression!$B$22*Games!W790,0)</f>
        <v>104</v>
      </c>
      <c r="Z790" s="19">
        <f t="shared" ref="Z790" si="7632">Y791-Y790</f>
        <v>7</v>
      </c>
      <c r="AA790" s="19">
        <f t="shared" ref="AA790" si="7633">Y790+Y791</f>
        <v>215</v>
      </c>
      <c r="AB790" s="4">
        <f t="shared" ref="AB790" si="7634">D790-Z790</f>
        <v>-7</v>
      </c>
      <c r="AC790" s="4">
        <f t="shared" ref="AC790" si="7635">AA790-E790</f>
        <v>215</v>
      </c>
      <c r="AD790" s="4">
        <f t="shared" si="7075"/>
        <v>104</v>
      </c>
    </row>
    <row r="791" spans="1:30" x14ac:dyDescent="0.3">
      <c r="A791" t="s">
        <v>134</v>
      </c>
      <c r="B791" s="8" t="s">
        <v>60</v>
      </c>
      <c r="C791" t="str">
        <f>VLOOKUP(B791,'Team Lookup'!A:B,2,FALSE)</f>
        <v>Chicago Bulls</v>
      </c>
      <c r="D791" s="9">
        <f t="shared" ref="D791" si="7636">D790*-1</f>
        <v>0</v>
      </c>
      <c r="E791" s="9">
        <f t="shared" ref="E791" si="7637">E790</f>
        <v>0</v>
      </c>
      <c r="F791" t="str">
        <f>B790</f>
        <v>LAL</v>
      </c>
      <c r="G791" t="str">
        <f t="shared" ref="G791" si="7638">C790</f>
        <v>Los Angeles Lakers</v>
      </c>
      <c r="H791" s="31">
        <f>VLOOKUP($C791,'Four Factors - Home'!$B:$O,7,FALSE)/100</f>
        <v>0.47100000000000003</v>
      </c>
      <c r="I791" s="31">
        <f>VLOOKUP($C791,'Four Factors - Home'!$B:$O,8,FALSE)</f>
        <v>0.29599999999999999</v>
      </c>
      <c r="J791" s="31">
        <f>VLOOKUP($C791,'Four Factors - Home'!$B:$O,9,FALSE)/100</f>
        <v>0.129</v>
      </c>
      <c r="K791" s="31">
        <f>VLOOKUP($C791,'Four Factors - Home'!$B:$O,10,FALSE)/100</f>
        <v>0.30199999999999999</v>
      </c>
      <c r="L791" s="31">
        <f>VLOOKUP($C791,'Four Factors - Home'!$B:$O,11,FALSE)/100</f>
        <v>0.51700000000000002</v>
      </c>
      <c r="M791" s="31">
        <f>VLOOKUP($C791,'Four Factors - Home'!$B:$O,12,FALSE)</f>
        <v>0.221</v>
      </c>
      <c r="N791" s="31">
        <f>VLOOKUP($C791,'Four Factors - Home'!$B:$O,13,FALSE)/100</f>
        <v>0.13500000000000001</v>
      </c>
      <c r="O791" s="31">
        <f>VLOOKUP($C791,'Four Factors - Home'!$B:$O,14,FALSE)/100</f>
        <v>0.20399999999999999</v>
      </c>
      <c r="P791" s="17">
        <f>VLOOKUP($C791,'Advanced - Home'!B:T,18,FALSE)</f>
        <v>97.36</v>
      </c>
      <c r="Q791" s="17">
        <f>(P791+'Advanced - Home'!$S$33)/2</f>
        <v>98.106912943871706</v>
      </c>
      <c r="R791" s="31">
        <f t="shared" ref="R791" si="7639">AVERAGE(H791,L790)</f>
        <v>0.50550000000000006</v>
      </c>
      <c r="S791" s="31">
        <f t="shared" ref="S791" si="7640">AVERAGE(I791,M790)</f>
        <v>0.29049999999999998</v>
      </c>
      <c r="T791" s="31">
        <f t="shared" ref="T791" si="7641">AVERAGE(J791,N790)</f>
        <v>0.13250000000000001</v>
      </c>
      <c r="U791" s="31">
        <f t="shared" ref="U791" si="7642">AVERAGE(K791,O790)</f>
        <v>0.27749999999999997</v>
      </c>
      <c r="V791" s="17">
        <f>Q791*Q790/'Advanced - Road'!$S$33</f>
        <v>99.242923155824329</v>
      </c>
      <c r="W791" s="17">
        <f t="shared" ref="W791" si="7643">W790</f>
        <v>99.246286859208922</v>
      </c>
      <c r="X791" s="17">
        <f t="shared" si="7070"/>
        <v>0</v>
      </c>
      <c r="Y791" s="19">
        <f>ROUND(Regression!$B$17+Regression!$B$18*Games!R791+Regression!$B$19*Games!T791+Regression!$B$20*Games!U791+Regression!$B$21*Games!S791+Regression!$B$22*Games!W791,0)</f>
        <v>111</v>
      </c>
      <c r="Z791" s="19">
        <f t="shared" ref="Z791" si="7644">-Z790</f>
        <v>-7</v>
      </c>
      <c r="AA791" s="19">
        <f t="shared" ref="AA791" si="7645">AA790</f>
        <v>215</v>
      </c>
      <c r="AB791" s="4"/>
      <c r="AC791" s="4"/>
      <c r="AD791" s="4">
        <f t="shared" si="7075"/>
        <v>111</v>
      </c>
    </row>
    <row r="792" spans="1:30" x14ac:dyDescent="0.3">
      <c r="A792" s="11" t="s">
        <v>133</v>
      </c>
      <c r="B792" s="10" t="s">
        <v>67</v>
      </c>
      <c r="C792" s="11" t="str">
        <f>VLOOKUP(B792,'Team Lookup'!A:B,2,FALSE)</f>
        <v>Los Angeles Lakers</v>
      </c>
      <c r="D792" s="12"/>
      <c r="E792" s="12"/>
      <c r="F792" s="13" t="str">
        <f>B793</f>
        <v>CLE</v>
      </c>
      <c r="G792" s="11" t="str">
        <f t="shared" ref="G792" si="7646">C793</f>
        <v>Cleveland Cavaliers</v>
      </c>
      <c r="H792" s="32">
        <f>VLOOKUP($C792,'Four Factors - Road'!$B:$O,7,FALSE)/100</f>
        <v>0.48100000000000004</v>
      </c>
      <c r="I792" s="32">
        <f>VLOOKUP($C792,'Four Factors - Road'!$B:$O,8,FALSE)</f>
        <v>0.26400000000000001</v>
      </c>
      <c r="J792" s="32">
        <f>VLOOKUP($C792,'Four Factors - Road'!$B:$O,9,FALSE)/100</f>
        <v>0.157</v>
      </c>
      <c r="K792" s="32">
        <f>VLOOKUP($C792,'Four Factors - Road'!$B:$O,10,FALSE)/100</f>
        <v>0.23600000000000002</v>
      </c>
      <c r="L792" s="32">
        <f>VLOOKUP($C792,'Four Factors - Road'!$B:$O,11,FALSE)/100</f>
        <v>0.54</v>
      </c>
      <c r="M792" s="32">
        <f>VLOOKUP($C792,'Four Factors - Road'!$B:$O,12,FALSE)</f>
        <v>0.28499999999999998</v>
      </c>
      <c r="N792" s="32">
        <f>VLOOKUP($C792,'Four Factors - Road'!$B:$O,13,FALSE)/100</f>
        <v>0.13600000000000001</v>
      </c>
      <c r="O792" s="32">
        <f>VLOOKUP($C792,'Four Factors - Road'!$B:$O,14,FALSE)/100</f>
        <v>0.253</v>
      </c>
      <c r="P792" s="21">
        <f>VLOOKUP($C792,'Advanced - Road'!B:T,18,FALSE)</f>
        <v>101.15</v>
      </c>
      <c r="Q792" s="21">
        <f>(P792+'Advanced - Road'!$S$33)/2</f>
        <v>100.00526345933562</v>
      </c>
      <c r="R792" s="32">
        <f t="shared" ref="R792" si="7647">AVERAGE(H792,L793)</f>
        <v>0.49050000000000005</v>
      </c>
      <c r="S792" s="32">
        <f t="shared" ref="S792" si="7648">AVERAGE(I792,M793)</f>
        <v>0.23949999999999999</v>
      </c>
      <c r="T792" s="32">
        <f t="shared" ref="T792" si="7649">AVERAGE(J792,N793)</f>
        <v>0.14250000000000002</v>
      </c>
      <c r="U792" s="32">
        <f t="shared" ref="U792" si="7650">AVERAGE(K792,O793)</f>
        <v>0.23850000000000002</v>
      </c>
      <c r="V792" s="21">
        <f>Q792*Q793/'Advanced - Home'!$S$33</f>
        <v>100.03367767014316</v>
      </c>
      <c r="W792" s="21">
        <f t="shared" ref="W792" si="7651">AVERAGE(V792:V793)</f>
        <v>100.03028739503142</v>
      </c>
      <c r="X792" s="21">
        <f t="shared" si="7070"/>
        <v>0</v>
      </c>
      <c r="Y792" s="23">
        <f>ROUND(Regression!$B$17+Regression!$B$18*Games!R792+Regression!$B$19*Games!T792+Regression!$B$20*Games!U792+Regression!$B$21*Games!S792+Regression!$B$22*Games!W792,0)</f>
        <v>104</v>
      </c>
      <c r="Z792" s="23">
        <f t="shared" ref="Z792" si="7652">Y793-Y792</f>
        <v>12</v>
      </c>
      <c r="AA792" s="23">
        <f t="shared" ref="AA792" si="7653">Y792+Y793</f>
        <v>220</v>
      </c>
      <c r="AB792" s="22">
        <f t="shared" ref="AB792" si="7654">D792-Z792</f>
        <v>-12</v>
      </c>
      <c r="AC792" s="22">
        <f t="shared" ref="AC792" si="7655">AA792-E792</f>
        <v>220</v>
      </c>
      <c r="AD792" s="22">
        <f t="shared" si="7075"/>
        <v>104</v>
      </c>
    </row>
    <row r="793" spans="1:30" x14ac:dyDescent="0.3">
      <c r="A793" s="11" t="s">
        <v>134</v>
      </c>
      <c r="B793" s="14" t="s">
        <v>54</v>
      </c>
      <c r="C793" s="11" t="str">
        <f>VLOOKUP(B793,'Team Lookup'!A:B,2,FALSE)</f>
        <v>Cleveland Cavaliers</v>
      </c>
      <c r="D793" s="15">
        <f t="shared" ref="D793" si="7656">D792*-1</f>
        <v>0</v>
      </c>
      <c r="E793" s="15">
        <f t="shared" ref="E793" si="7657">E792</f>
        <v>0</v>
      </c>
      <c r="F793" s="11" t="str">
        <f>B792</f>
        <v>LAL</v>
      </c>
      <c r="G793" s="11" t="str">
        <f t="shared" ref="G793" si="7658">C792</f>
        <v>Los Angeles Lakers</v>
      </c>
      <c r="H793" s="32">
        <f>VLOOKUP($C793,'Four Factors - Home'!$B:$O,7,FALSE)/100</f>
        <v>0.55700000000000005</v>
      </c>
      <c r="I793" s="32">
        <f>VLOOKUP($C793,'Four Factors - Home'!$B:$O,8,FALSE)</f>
        <v>0.27700000000000002</v>
      </c>
      <c r="J793" s="32">
        <f>VLOOKUP($C793,'Four Factors - Home'!$B:$O,9,FALSE)/100</f>
        <v>0.129</v>
      </c>
      <c r="K793" s="32">
        <f>VLOOKUP($C793,'Four Factors - Home'!$B:$O,10,FALSE)/100</f>
        <v>0.23899999999999999</v>
      </c>
      <c r="L793" s="32">
        <f>VLOOKUP($C793,'Four Factors - Home'!$B:$O,11,FALSE)/100</f>
        <v>0.5</v>
      </c>
      <c r="M793" s="32">
        <f>VLOOKUP($C793,'Four Factors - Home'!$B:$O,12,FALSE)</f>
        <v>0.215</v>
      </c>
      <c r="N793" s="32">
        <f>VLOOKUP($C793,'Four Factors - Home'!$B:$O,13,FALSE)/100</f>
        <v>0.128</v>
      </c>
      <c r="O793" s="32">
        <f>VLOOKUP($C793,'Four Factors - Home'!$B:$O,14,FALSE)/100</f>
        <v>0.24100000000000002</v>
      </c>
      <c r="P793" s="21">
        <f>VLOOKUP($C793,'Advanced - Home'!B:T,18,FALSE)</f>
        <v>98.91</v>
      </c>
      <c r="Q793" s="21">
        <f>(P793+'Advanced - Home'!$S$33)/2</f>
        <v>98.881912943871697</v>
      </c>
      <c r="R793" s="32">
        <f t="shared" ref="R793" si="7659">AVERAGE(H793,L792)</f>
        <v>0.54849999999999999</v>
      </c>
      <c r="S793" s="32">
        <f t="shared" ref="S793" si="7660">AVERAGE(I793,M792)</f>
        <v>0.28100000000000003</v>
      </c>
      <c r="T793" s="32">
        <f t="shared" ref="T793" si="7661">AVERAGE(J793,N792)</f>
        <v>0.13250000000000001</v>
      </c>
      <c r="U793" s="32">
        <f t="shared" ref="U793" si="7662">AVERAGE(K793,O792)</f>
        <v>0.246</v>
      </c>
      <c r="V793" s="21">
        <f>Q793*Q792/'Advanced - Road'!$S$33</f>
        <v>100.02689711991967</v>
      </c>
      <c r="W793" s="21">
        <f t="shared" ref="W793" si="7663">W792</f>
        <v>100.03028739503142</v>
      </c>
      <c r="X793" s="21">
        <f t="shared" si="7070"/>
        <v>0</v>
      </c>
      <c r="Y793" s="23">
        <f>ROUND(Regression!$B$17+Regression!$B$18*Games!R793+Regression!$B$19*Games!T793+Regression!$B$20*Games!U793+Regression!$B$21*Games!S793+Regression!$B$22*Games!W793,0)</f>
        <v>116</v>
      </c>
      <c r="Z793" s="23">
        <f t="shared" ref="Z793" si="7664">-Z792</f>
        <v>-12</v>
      </c>
      <c r="AA793" s="23">
        <f t="shared" ref="AA793" si="7665">AA792</f>
        <v>220</v>
      </c>
      <c r="AB793" s="22"/>
      <c r="AC793" s="22"/>
      <c r="AD793" s="22">
        <f t="shared" si="7075"/>
        <v>116</v>
      </c>
    </row>
    <row r="794" spans="1:30" x14ac:dyDescent="0.3">
      <c r="A794" t="s">
        <v>133</v>
      </c>
      <c r="B794" s="8" t="s">
        <v>67</v>
      </c>
      <c r="C794" t="str">
        <f>VLOOKUP(B794,'Team Lookup'!A:B,2,FALSE)</f>
        <v>Los Angeles Lakers</v>
      </c>
      <c r="D794" s="6"/>
      <c r="E794" s="6"/>
      <c r="F794" s="7" t="str">
        <f>B795</f>
        <v>DAL</v>
      </c>
      <c r="G794" t="str">
        <f t="shared" ref="G794" si="7666">C795</f>
        <v>Dallas Mavericks</v>
      </c>
      <c r="H794" s="31">
        <f>VLOOKUP($C794,'Four Factors - Road'!$B:$O,7,FALSE)/100</f>
        <v>0.48100000000000004</v>
      </c>
      <c r="I794" s="31">
        <f>VLOOKUP($C794,'Four Factors - Road'!$B:$O,8,FALSE)</f>
        <v>0.26400000000000001</v>
      </c>
      <c r="J794" s="31">
        <f>VLOOKUP($C794,'Four Factors - Road'!$B:$O,9,FALSE)/100</f>
        <v>0.157</v>
      </c>
      <c r="K794" s="31">
        <f>VLOOKUP($C794,'Four Factors - Road'!$B:$O,10,FALSE)/100</f>
        <v>0.23600000000000002</v>
      </c>
      <c r="L794" s="31">
        <f>VLOOKUP($C794,'Four Factors - Road'!$B:$O,11,FALSE)/100</f>
        <v>0.54</v>
      </c>
      <c r="M794" s="31">
        <f>VLOOKUP($C794,'Four Factors - Road'!$B:$O,12,FALSE)</f>
        <v>0.28499999999999998</v>
      </c>
      <c r="N794" s="31">
        <f>VLOOKUP($C794,'Four Factors - Road'!$B:$O,13,FALSE)/100</f>
        <v>0.13600000000000001</v>
      </c>
      <c r="O794" s="31">
        <f>VLOOKUP($C794,'Four Factors - Road'!$B:$O,14,FALSE)/100</f>
        <v>0.253</v>
      </c>
      <c r="P794" s="17">
        <f>VLOOKUP($C794,'Advanced - Road'!B:T,18,FALSE)</f>
        <v>101.15</v>
      </c>
      <c r="Q794" s="17">
        <f>(P794+'Advanced - Road'!$S$33)/2</f>
        <v>100.00526345933562</v>
      </c>
      <c r="R794" s="31">
        <f t="shared" ref="R794" si="7667">AVERAGE(H794,L795)</f>
        <v>0.49350000000000005</v>
      </c>
      <c r="S794" s="31">
        <f t="shared" ref="S794" si="7668">AVERAGE(I794,M795)</f>
        <v>0.27100000000000002</v>
      </c>
      <c r="T794" s="31">
        <f t="shared" ref="T794" si="7669">AVERAGE(J794,N795)</f>
        <v>0.16</v>
      </c>
      <c r="U794" s="31">
        <f t="shared" ref="U794" si="7670">AVERAGE(K794,O795)</f>
        <v>0.23100000000000001</v>
      </c>
      <c r="V794" s="17">
        <f>Q794*Q795/'Advanced - Home'!$S$33</f>
        <v>97.388218462088517</v>
      </c>
      <c r="W794" s="17">
        <f t="shared" ref="W794" si="7671">AVERAGE(V794:V795)</f>
        <v>97.38491784512712</v>
      </c>
      <c r="X794" s="17">
        <f t="shared" si="7070"/>
        <v>0</v>
      </c>
      <c r="Y794" s="19">
        <f>ROUND(Regression!$B$17+Regression!$B$18*Games!R794+Regression!$B$19*Games!T794+Regression!$B$20*Games!U794+Regression!$B$21*Games!S794+Regression!$B$22*Games!W794,0)</f>
        <v>101</v>
      </c>
      <c r="Z794" s="19">
        <f t="shared" ref="Z794" si="7672">Y795-Y794</f>
        <v>7</v>
      </c>
      <c r="AA794" s="19">
        <f t="shared" ref="AA794" si="7673">Y794+Y795</f>
        <v>209</v>
      </c>
      <c r="AB794" s="4">
        <f t="shared" ref="AB794" si="7674">D794-Z794</f>
        <v>-7</v>
      </c>
      <c r="AC794" s="4">
        <f t="shared" ref="AC794" si="7675">AA794-E794</f>
        <v>209</v>
      </c>
      <c r="AD794" s="4">
        <f t="shared" si="7075"/>
        <v>101</v>
      </c>
    </row>
    <row r="795" spans="1:30" x14ac:dyDescent="0.3">
      <c r="A795" t="s">
        <v>134</v>
      </c>
      <c r="B795" s="8" t="s">
        <v>61</v>
      </c>
      <c r="C795" t="str">
        <f>VLOOKUP(B795,'Team Lookup'!A:B,2,FALSE)</f>
        <v>Dallas Mavericks</v>
      </c>
      <c r="D795" s="9">
        <f t="shared" ref="D795" si="7676">D794*-1</f>
        <v>0</v>
      </c>
      <c r="E795" s="9">
        <f t="shared" ref="E795" si="7677">E794</f>
        <v>0</v>
      </c>
      <c r="F795" t="str">
        <f>B794</f>
        <v>LAL</v>
      </c>
      <c r="G795" t="str">
        <f t="shared" ref="G795" si="7678">C794</f>
        <v>Los Angeles Lakers</v>
      </c>
      <c r="H795" s="31">
        <f>VLOOKUP($C795,'Four Factors - Home'!$B:$O,7,FALSE)/100</f>
        <v>0.51400000000000001</v>
      </c>
      <c r="I795" s="31">
        <f>VLOOKUP($C795,'Four Factors - Home'!$B:$O,8,FALSE)</f>
        <v>0.24299999999999999</v>
      </c>
      <c r="J795" s="31">
        <f>VLOOKUP($C795,'Four Factors - Home'!$B:$O,9,FALSE)/100</f>
        <v>0.129</v>
      </c>
      <c r="K795" s="31">
        <f>VLOOKUP($C795,'Four Factors - Home'!$B:$O,10,FALSE)/100</f>
        <v>0.188</v>
      </c>
      <c r="L795" s="31">
        <f>VLOOKUP($C795,'Four Factors - Home'!$B:$O,11,FALSE)/100</f>
        <v>0.50600000000000001</v>
      </c>
      <c r="M795" s="31">
        <f>VLOOKUP($C795,'Four Factors - Home'!$B:$O,12,FALSE)</f>
        <v>0.27800000000000002</v>
      </c>
      <c r="N795" s="31">
        <f>VLOOKUP($C795,'Four Factors - Home'!$B:$O,13,FALSE)/100</f>
        <v>0.16300000000000001</v>
      </c>
      <c r="O795" s="31">
        <f>VLOOKUP($C795,'Four Factors - Home'!$B:$O,14,FALSE)/100</f>
        <v>0.22600000000000001</v>
      </c>
      <c r="P795" s="17">
        <f>VLOOKUP($C795,'Advanced - Home'!B:T,18,FALSE)</f>
        <v>93.68</v>
      </c>
      <c r="Q795" s="17">
        <f>(P795+'Advanced - Home'!$S$33)/2</f>
        <v>96.266912943871716</v>
      </c>
      <c r="R795" s="31">
        <f t="shared" ref="R795" si="7679">AVERAGE(H795,L794)</f>
        <v>0.52700000000000002</v>
      </c>
      <c r="S795" s="31">
        <f t="shared" ref="S795" si="7680">AVERAGE(I795,M794)</f>
        <v>0.26400000000000001</v>
      </c>
      <c r="T795" s="31">
        <f t="shared" ref="T795" si="7681">AVERAGE(J795,N794)</f>
        <v>0.13250000000000001</v>
      </c>
      <c r="U795" s="31">
        <f t="shared" ref="U795" si="7682">AVERAGE(K795,O794)</f>
        <v>0.2205</v>
      </c>
      <c r="V795" s="17">
        <f>Q795*Q794/'Advanced - Road'!$S$33</f>
        <v>97.381617228165723</v>
      </c>
      <c r="W795" s="17">
        <f t="shared" ref="W795" si="7683">W794</f>
        <v>97.38491784512712</v>
      </c>
      <c r="X795" s="17">
        <f t="shared" si="7070"/>
        <v>0</v>
      </c>
      <c r="Y795" s="19">
        <f>ROUND(Regression!$B$17+Regression!$B$18*Games!R795+Regression!$B$19*Games!T795+Regression!$B$20*Games!U795+Regression!$B$21*Games!S795+Regression!$B$22*Games!W795,0)</f>
        <v>108</v>
      </c>
      <c r="Z795" s="19">
        <f t="shared" ref="Z795" si="7684">-Z794</f>
        <v>-7</v>
      </c>
      <c r="AA795" s="19">
        <f t="shared" ref="AA795" si="7685">AA794</f>
        <v>209</v>
      </c>
      <c r="AB795" s="4"/>
      <c r="AC795" s="4"/>
      <c r="AD795" s="4">
        <f t="shared" si="7075"/>
        <v>108</v>
      </c>
    </row>
    <row r="796" spans="1:30" x14ac:dyDescent="0.3">
      <c r="A796" s="11" t="s">
        <v>133</v>
      </c>
      <c r="B796" s="14" t="s">
        <v>67</v>
      </c>
      <c r="C796" s="11" t="str">
        <f>VLOOKUP(B796,'Team Lookup'!A:B,2,FALSE)</f>
        <v>Los Angeles Lakers</v>
      </c>
      <c r="D796" s="12"/>
      <c r="E796" s="12"/>
      <c r="F796" s="13" t="str">
        <f>B797</f>
        <v>DEN</v>
      </c>
      <c r="G796" s="11" t="str">
        <f t="shared" ref="G796" si="7686">C797</f>
        <v>Denver Nuggets</v>
      </c>
      <c r="H796" s="32">
        <f>VLOOKUP($C796,'Four Factors - Road'!$B:$O,7,FALSE)/100</f>
        <v>0.48100000000000004</v>
      </c>
      <c r="I796" s="32">
        <f>VLOOKUP($C796,'Four Factors - Road'!$B:$O,8,FALSE)</f>
        <v>0.26400000000000001</v>
      </c>
      <c r="J796" s="32">
        <f>VLOOKUP($C796,'Four Factors - Road'!$B:$O,9,FALSE)/100</f>
        <v>0.157</v>
      </c>
      <c r="K796" s="32">
        <f>VLOOKUP($C796,'Four Factors - Road'!$B:$O,10,FALSE)/100</f>
        <v>0.23600000000000002</v>
      </c>
      <c r="L796" s="32">
        <f>VLOOKUP($C796,'Four Factors - Road'!$B:$O,11,FALSE)/100</f>
        <v>0.54</v>
      </c>
      <c r="M796" s="32">
        <f>VLOOKUP($C796,'Four Factors - Road'!$B:$O,12,FALSE)</f>
        <v>0.28499999999999998</v>
      </c>
      <c r="N796" s="32">
        <f>VLOOKUP($C796,'Four Factors - Road'!$B:$O,13,FALSE)/100</f>
        <v>0.13600000000000001</v>
      </c>
      <c r="O796" s="32">
        <f>VLOOKUP($C796,'Four Factors - Road'!$B:$O,14,FALSE)/100</f>
        <v>0.253</v>
      </c>
      <c r="P796" s="21">
        <f>VLOOKUP($C796,'Advanced - Road'!B:T,18,FALSE)</f>
        <v>101.15</v>
      </c>
      <c r="Q796" s="21">
        <f>(P796+'Advanced - Road'!$S$33)/2</f>
        <v>100.00526345933562</v>
      </c>
      <c r="R796" s="32">
        <f t="shared" ref="R796" si="7687">AVERAGE(H796,L797)</f>
        <v>0.50700000000000001</v>
      </c>
      <c r="S796" s="32">
        <f t="shared" ref="S796" si="7688">AVERAGE(I796,M797)</f>
        <v>0.25950000000000001</v>
      </c>
      <c r="T796" s="32">
        <f t="shared" ref="T796" si="7689">AVERAGE(J796,N797)</f>
        <v>0.13500000000000001</v>
      </c>
      <c r="U796" s="32">
        <f t="shared" ref="U796" si="7690">AVERAGE(K796,O797)</f>
        <v>0.21950000000000003</v>
      </c>
      <c r="V796" s="21">
        <f>Q796*Q797/'Advanced - Home'!$S$33</f>
        <v>100.83287949590346</v>
      </c>
      <c r="W796" s="21">
        <f t="shared" ref="W796" si="7691">AVERAGE(V796:V797)</f>
        <v>100.82946213477305</v>
      </c>
      <c r="X796" s="21">
        <f t="shared" si="7070"/>
        <v>0</v>
      </c>
      <c r="Y796" s="23">
        <f>ROUND(Regression!$B$17+Regression!$B$18*Games!R796+Regression!$B$19*Games!T796+Regression!$B$20*Games!U796+Regression!$B$21*Games!S796+Regression!$B$22*Games!W796,0)</f>
        <v>108</v>
      </c>
      <c r="Z796" s="23">
        <f t="shared" ref="Z796" si="7692">Y797-Y796</f>
        <v>8</v>
      </c>
      <c r="AA796" s="23">
        <f t="shared" ref="AA796" si="7693">Y796+Y797</f>
        <v>224</v>
      </c>
      <c r="AB796" s="22">
        <f t="shared" ref="AB796" si="7694">D796-Z796</f>
        <v>-8</v>
      </c>
      <c r="AC796" s="22">
        <f t="shared" ref="AC796" si="7695">AA796-E796</f>
        <v>224</v>
      </c>
      <c r="AD796" s="22">
        <f t="shared" si="7075"/>
        <v>108</v>
      </c>
    </row>
    <row r="797" spans="1:30" x14ac:dyDescent="0.3">
      <c r="A797" s="11" t="s">
        <v>134</v>
      </c>
      <c r="B797" s="14" t="s">
        <v>62</v>
      </c>
      <c r="C797" s="11" t="str">
        <f>VLOOKUP(B797,'Team Lookup'!A:B,2,FALSE)</f>
        <v>Denver Nuggets</v>
      </c>
      <c r="D797" s="15">
        <f t="shared" ref="D797" si="7696">D796*-1</f>
        <v>0</v>
      </c>
      <c r="E797" s="15">
        <f t="shared" ref="E797" si="7697">E796</f>
        <v>0</v>
      </c>
      <c r="F797" s="11" t="str">
        <f>B796</f>
        <v>LAL</v>
      </c>
      <c r="G797" s="11" t="str">
        <f t="shared" ref="G797" si="7698">C796</f>
        <v>Los Angeles Lakers</v>
      </c>
      <c r="H797" s="32">
        <f>VLOOKUP($C797,'Four Factors - Home'!$B:$O,7,FALSE)/100</f>
        <v>0.53900000000000003</v>
      </c>
      <c r="I797" s="32">
        <f>VLOOKUP($C797,'Four Factors - Home'!$B:$O,8,FALSE)</f>
        <v>0.28799999999999998</v>
      </c>
      <c r="J797" s="32">
        <f>VLOOKUP($C797,'Four Factors - Home'!$B:$O,9,FALSE)/100</f>
        <v>0.14400000000000002</v>
      </c>
      <c r="K797" s="32">
        <f>VLOOKUP($C797,'Four Factors - Home'!$B:$O,10,FALSE)/100</f>
        <v>0.28399999999999997</v>
      </c>
      <c r="L797" s="32">
        <f>VLOOKUP($C797,'Four Factors - Home'!$B:$O,11,FALSE)/100</f>
        <v>0.53299999999999992</v>
      </c>
      <c r="M797" s="32">
        <f>VLOOKUP($C797,'Four Factors - Home'!$B:$O,12,FALSE)</f>
        <v>0.255</v>
      </c>
      <c r="N797" s="32">
        <f>VLOOKUP($C797,'Four Factors - Home'!$B:$O,13,FALSE)/100</f>
        <v>0.113</v>
      </c>
      <c r="O797" s="32">
        <f>VLOOKUP($C797,'Four Factors - Home'!$B:$O,14,FALSE)/100</f>
        <v>0.20300000000000001</v>
      </c>
      <c r="P797" s="21">
        <f>VLOOKUP($C797,'Advanced - Home'!B:T,18,FALSE)</f>
        <v>100.49</v>
      </c>
      <c r="Q797" s="21">
        <f>(P797+'Advanced - Home'!$S$33)/2</f>
        <v>99.671912943871703</v>
      </c>
      <c r="R797" s="32">
        <f t="shared" ref="R797" si="7699">AVERAGE(H797,L796)</f>
        <v>0.53950000000000009</v>
      </c>
      <c r="S797" s="32">
        <f t="shared" ref="S797" si="7700">AVERAGE(I797,M796)</f>
        <v>0.28649999999999998</v>
      </c>
      <c r="T797" s="32">
        <f t="shared" ref="T797" si="7701">AVERAGE(J797,N796)</f>
        <v>0.14000000000000001</v>
      </c>
      <c r="U797" s="32">
        <f t="shared" ref="U797" si="7702">AVERAGE(K797,O796)</f>
        <v>0.26849999999999996</v>
      </c>
      <c r="V797" s="21">
        <f>Q797*Q796/'Advanced - Road'!$S$33</f>
        <v>100.82604477364266</v>
      </c>
      <c r="W797" s="21">
        <f t="shared" ref="W797" si="7703">W796</f>
        <v>100.82946213477305</v>
      </c>
      <c r="X797" s="21">
        <f t="shared" si="7070"/>
        <v>0</v>
      </c>
      <c r="Y797" s="23">
        <f>ROUND(Regression!$B$17+Regression!$B$18*Games!R797+Regression!$B$19*Games!T797+Regression!$B$20*Games!U797+Regression!$B$21*Games!S797+Regression!$B$22*Games!W797,0)</f>
        <v>116</v>
      </c>
      <c r="Z797" s="23">
        <f t="shared" ref="Z797" si="7704">-Z796</f>
        <v>-8</v>
      </c>
      <c r="AA797" s="23">
        <f t="shared" ref="AA797" si="7705">AA796</f>
        <v>224</v>
      </c>
      <c r="AB797" s="22"/>
      <c r="AC797" s="22"/>
      <c r="AD797" s="22">
        <f t="shared" si="7075"/>
        <v>116</v>
      </c>
    </row>
    <row r="798" spans="1:30" x14ac:dyDescent="0.3">
      <c r="A798" t="s">
        <v>133</v>
      </c>
      <c r="B798" s="8" t="s">
        <v>67</v>
      </c>
      <c r="C798" t="str">
        <f>VLOOKUP(B798,'Team Lookup'!A:B,2,FALSE)</f>
        <v>Los Angeles Lakers</v>
      </c>
      <c r="D798" s="6"/>
      <c r="E798" s="6"/>
      <c r="F798" s="7" t="str">
        <f>B799</f>
        <v>DET</v>
      </c>
      <c r="G798" t="str">
        <f t="shared" ref="G798" si="7706">C799</f>
        <v>Detroit Pistons</v>
      </c>
      <c r="H798" s="31">
        <f>VLOOKUP($C798,'Four Factors - Road'!$B:$O,7,FALSE)/100</f>
        <v>0.48100000000000004</v>
      </c>
      <c r="I798" s="31">
        <f>VLOOKUP($C798,'Four Factors - Road'!$B:$O,8,FALSE)</f>
        <v>0.26400000000000001</v>
      </c>
      <c r="J798" s="31">
        <f>VLOOKUP($C798,'Four Factors - Road'!$B:$O,9,FALSE)/100</f>
        <v>0.157</v>
      </c>
      <c r="K798" s="31">
        <f>VLOOKUP($C798,'Four Factors - Road'!$B:$O,10,FALSE)/100</f>
        <v>0.23600000000000002</v>
      </c>
      <c r="L798" s="31">
        <f>VLOOKUP($C798,'Four Factors - Road'!$B:$O,11,FALSE)/100</f>
        <v>0.54</v>
      </c>
      <c r="M798" s="31">
        <f>VLOOKUP($C798,'Four Factors - Road'!$B:$O,12,FALSE)</f>
        <v>0.28499999999999998</v>
      </c>
      <c r="N798" s="31">
        <f>VLOOKUP($C798,'Four Factors - Road'!$B:$O,13,FALSE)/100</f>
        <v>0.13600000000000001</v>
      </c>
      <c r="O798" s="31">
        <f>VLOOKUP($C798,'Four Factors - Road'!$B:$O,14,FALSE)/100</f>
        <v>0.253</v>
      </c>
      <c r="P798" s="17">
        <f>VLOOKUP($C798,'Advanced - Road'!B:T,18,FALSE)</f>
        <v>101.15</v>
      </c>
      <c r="Q798" s="17">
        <f>(P798+'Advanced - Road'!$S$33)/2</f>
        <v>100.00526345933562</v>
      </c>
      <c r="R798" s="31">
        <f t="shared" ref="R798" si="7707">AVERAGE(H798,L799)</f>
        <v>0.48499999999999999</v>
      </c>
      <c r="S798" s="31">
        <f t="shared" ref="S798" si="7708">AVERAGE(I798,M799)</f>
        <v>0.26750000000000002</v>
      </c>
      <c r="T798" s="31">
        <f t="shared" ref="T798" si="7709">AVERAGE(J798,N799)</f>
        <v>0.14600000000000002</v>
      </c>
      <c r="U798" s="31">
        <f t="shared" ref="U798" si="7710">AVERAGE(K798,O799)</f>
        <v>0.21249999999999999</v>
      </c>
      <c r="V798" s="17">
        <f>Q798*Q799/'Advanced - Home'!$S$33</f>
        <v>99.608785560245295</v>
      </c>
      <c r="W798" s="17">
        <f t="shared" ref="W798" si="7711">AVERAGE(V798:V799)</f>
        <v>99.605409685295371</v>
      </c>
      <c r="X798" s="17">
        <f t="shared" ref="X798:X861" si="7712">E798/2-D798/2</f>
        <v>0</v>
      </c>
      <c r="Y798" s="19">
        <f>ROUND(Regression!$B$17+Regression!$B$18*Games!R798+Regression!$B$19*Games!T798+Regression!$B$20*Games!U798+Regression!$B$21*Games!S798+Regression!$B$22*Games!W798,0)</f>
        <v>102</v>
      </c>
      <c r="Z798" s="19">
        <f t="shared" ref="Z798" si="7713">Y799-Y798</f>
        <v>9</v>
      </c>
      <c r="AA798" s="19">
        <f t="shared" ref="AA798" si="7714">Y798+Y799</f>
        <v>213</v>
      </c>
      <c r="AB798" s="4">
        <f t="shared" ref="AB798" si="7715">D798-Z798</f>
        <v>-9</v>
      </c>
      <c r="AC798" s="4">
        <f t="shared" ref="AC798" si="7716">AA798-E798</f>
        <v>213</v>
      </c>
      <c r="AD798" s="4">
        <f t="shared" ref="AD798:AD861" si="7717">Y798-X798</f>
        <v>102</v>
      </c>
    </row>
    <row r="799" spans="1:30" x14ac:dyDescent="0.3">
      <c r="A799" t="s">
        <v>134</v>
      </c>
      <c r="B799" s="8" t="s">
        <v>63</v>
      </c>
      <c r="C799" t="str">
        <f>VLOOKUP(B799,'Team Lookup'!A:B,2,FALSE)</f>
        <v>Detroit Pistons</v>
      </c>
      <c r="D799" s="9">
        <f t="shared" ref="D799" si="7718">D798*-1</f>
        <v>0</v>
      </c>
      <c r="E799" s="9">
        <f t="shared" ref="E799" si="7719">E798</f>
        <v>0</v>
      </c>
      <c r="F799" t="str">
        <f>B798</f>
        <v>LAL</v>
      </c>
      <c r="G799" t="str">
        <f t="shared" ref="G799" si="7720">C798</f>
        <v>Los Angeles Lakers</v>
      </c>
      <c r="H799" s="31">
        <f>VLOOKUP($C799,'Four Factors - Home'!$B:$O,7,FALSE)/100</f>
        <v>0.505</v>
      </c>
      <c r="I799" s="31">
        <f>VLOOKUP($C799,'Four Factors - Home'!$B:$O,8,FALSE)</f>
        <v>0.217</v>
      </c>
      <c r="J799" s="31">
        <f>VLOOKUP($C799,'Four Factors - Home'!$B:$O,9,FALSE)/100</f>
        <v>0.124</v>
      </c>
      <c r="K799" s="31">
        <f>VLOOKUP($C799,'Four Factors - Home'!$B:$O,10,FALSE)/100</f>
        <v>0.24299999999999999</v>
      </c>
      <c r="L799" s="31">
        <f>VLOOKUP($C799,'Four Factors - Home'!$B:$O,11,FALSE)/100</f>
        <v>0.48899999999999999</v>
      </c>
      <c r="M799" s="31">
        <f>VLOOKUP($C799,'Four Factors - Home'!$B:$O,12,FALSE)</f>
        <v>0.27100000000000002</v>
      </c>
      <c r="N799" s="31">
        <f>VLOOKUP($C799,'Four Factors - Home'!$B:$O,13,FALSE)/100</f>
        <v>0.13500000000000001</v>
      </c>
      <c r="O799" s="31">
        <f>VLOOKUP($C799,'Four Factors - Home'!$B:$O,14,FALSE)/100</f>
        <v>0.18899999999999997</v>
      </c>
      <c r="P799" s="17">
        <f>VLOOKUP($C799,'Advanced - Home'!B:T,18,FALSE)</f>
        <v>98.07</v>
      </c>
      <c r="Q799" s="17">
        <f>(P799+'Advanced - Home'!$S$33)/2</f>
        <v>98.46191294387171</v>
      </c>
      <c r="R799" s="31">
        <f t="shared" ref="R799" si="7721">AVERAGE(H799,L798)</f>
        <v>0.52249999999999996</v>
      </c>
      <c r="S799" s="31">
        <f t="shared" ref="S799" si="7722">AVERAGE(I799,M798)</f>
        <v>0.251</v>
      </c>
      <c r="T799" s="31">
        <f t="shared" ref="T799" si="7723">AVERAGE(J799,N798)</f>
        <v>0.13</v>
      </c>
      <c r="U799" s="31">
        <f t="shared" ref="U799" si="7724">AVERAGE(K799,O798)</f>
        <v>0.248</v>
      </c>
      <c r="V799" s="17">
        <f>Q799*Q798/'Advanced - Road'!$S$33</f>
        <v>99.602033810345432</v>
      </c>
      <c r="W799" s="17">
        <f t="shared" ref="W799" si="7725">W798</f>
        <v>99.605409685295371</v>
      </c>
      <c r="X799" s="17">
        <f t="shared" si="7712"/>
        <v>0</v>
      </c>
      <c r="Y799" s="19">
        <f>ROUND(Regression!$B$17+Regression!$B$18*Games!R799+Regression!$B$19*Games!T799+Regression!$B$20*Games!U799+Regression!$B$21*Games!S799+Regression!$B$22*Games!W799,0)</f>
        <v>111</v>
      </c>
      <c r="Z799" s="19">
        <f t="shared" ref="Z799" si="7726">-Z798</f>
        <v>-9</v>
      </c>
      <c r="AA799" s="19">
        <f t="shared" ref="AA799" si="7727">AA798</f>
        <v>213</v>
      </c>
      <c r="AB799" s="4"/>
      <c r="AC799" s="4"/>
      <c r="AD799" s="4">
        <f t="shared" si="7717"/>
        <v>111</v>
      </c>
    </row>
    <row r="800" spans="1:30" x14ac:dyDescent="0.3">
      <c r="A800" s="11" t="s">
        <v>133</v>
      </c>
      <c r="B800" s="14" t="s">
        <v>67</v>
      </c>
      <c r="C800" s="11" t="str">
        <f>VLOOKUP(B800,'Team Lookup'!A:B,2,FALSE)</f>
        <v>Los Angeles Lakers</v>
      </c>
      <c r="D800" s="12"/>
      <c r="E800" s="12"/>
      <c r="F800" s="13" t="str">
        <f>B801</f>
        <v>GSW</v>
      </c>
      <c r="G800" s="11" t="str">
        <f t="shared" ref="G800" si="7728">C801</f>
        <v>Golden State Warriors</v>
      </c>
      <c r="H800" s="32">
        <f>VLOOKUP($C800,'Four Factors - Road'!$B:$O,7,FALSE)/100</f>
        <v>0.48100000000000004</v>
      </c>
      <c r="I800" s="32">
        <f>VLOOKUP($C800,'Four Factors - Road'!$B:$O,8,FALSE)</f>
        <v>0.26400000000000001</v>
      </c>
      <c r="J800" s="32">
        <f>VLOOKUP($C800,'Four Factors - Road'!$B:$O,9,FALSE)/100</f>
        <v>0.157</v>
      </c>
      <c r="K800" s="32">
        <f>VLOOKUP($C800,'Four Factors - Road'!$B:$O,10,FALSE)/100</f>
        <v>0.23600000000000002</v>
      </c>
      <c r="L800" s="32">
        <f>VLOOKUP($C800,'Four Factors - Road'!$B:$O,11,FALSE)/100</f>
        <v>0.54</v>
      </c>
      <c r="M800" s="32">
        <f>VLOOKUP($C800,'Four Factors - Road'!$B:$O,12,FALSE)</f>
        <v>0.28499999999999998</v>
      </c>
      <c r="N800" s="32">
        <f>VLOOKUP($C800,'Four Factors - Road'!$B:$O,13,FALSE)/100</f>
        <v>0.13600000000000001</v>
      </c>
      <c r="O800" s="32">
        <f>VLOOKUP($C800,'Four Factors - Road'!$B:$O,14,FALSE)/100</f>
        <v>0.253</v>
      </c>
      <c r="P800" s="21">
        <f>VLOOKUP($C800,'Advanced - Road'!B:T,18,FALSE)</f>
        <v>101.15</v>
      </c>
      <c r="Q800" s="21">
        <f>(P800+'Advanced - Road'!$S$33)/2</f>
        <v>100.00526345933562</v>
      </c>
      <c r="R800" s="32">
        <f t="shared" ref="R800" si="7729">AVERAGE(H800,L801)</f>
        <v>0.47900000000000004</v>
      </c>
      <c r="S800" s="32">
        <f t="shared" ref="S800" si="7730">AVERAGE(I800,M801)</f>
        <v>0.25900000000000001</v>
      </c>
      <c r="T800" s="32">
        <f t="shared" ref="T800" si="7731">AVERAGE(J800,N801)</f>
        <v>0.14949999999999999</v>
      </c>
      <c r="U800" s="32">
        <f t="shared" ref="U800" si="7732">AVERAGE(K800,O801)</f>
        <v>0.23549999999999999</v>
      </c>
      <c r="V800" s="21">
        <f>Q800*Q801/'Advanced - Home'!$S$33</f>
        <v>101.95580864349073</v>
      </c>
      <c r="W800" s="21">
        <f t="shared" ref="W800" si="7733">AVERAGE(V800:V801)</f>
        <v>101.95235322478982</v>
      </c>
      <c r="X800" s="21">
        <f t="shared" si="7712"/>
        <v>0</v>
      </c>
      <c r="Y800" s="23">
        <f>ROUND(Regression!$B$17+Regression!$B$18*Games!R800+Regression!$B$19*Games!T800+Regression!$B$20*Games!U800+Regression!$B$21*Games!S800+Regression!$B$22*Games!W800,0)</f>
        <v>104</v>
      </c>
      <c r="Z800" s="23">
        <f t="shared" ref="Z800" si="7734">Y801-Y800</f>
        <v>15</v>
      </c>
      <c r="AA800" s="23">
        <f t="shared" ref="AA800" si="7735">Y800+Y801</f>
        <v>223</v>
      </c>
      <c r="AB800" s="22">
        <f t="shared" ref="AB800" si="7736">D800-Z800</f>
        <v>-15</v>
      </c>
      <c r="AC800" s="22">
        <f t="shared" ref="AC800" si="7737">AA800-E800</f>
        <v>223</v>
      </c>
      <c r="AD800" s="22">
        <f t="shared" si="7717"/>
        <v>104</v>
      </c>
    </row>
    <row r="801" spans="1:30" x14ac:dyDescent="0.3">
      <c r="A801" s="11" t="s">
        <v>134</v>
      </c>
      <c r="B801" s="14" t="s">
        <v>55</v>
      </c>
      <c r="C801" s="11" t="str">
        <f>VLOOKUP(B801,'Team Lookup'!A:B,2,FALSE)</f>
        <v>Golden State Warriors</v>
      </c>
      <c r="D801" s="15">
        <f t="shared" ref="D801" si="7738">D800*-1</f>
        <v>0</v>
      </c>
      <c r="E801" s="15">
        <f t="shared" ref="E801" si="7739">E800</f>
        <v>0</v>
      </c>
      <c r="F801" s="11" t="str">
        <f>B800</f>
        <v>LAL</v>
      </c>
      <c r="G801" s="11" t="str">
        <f t="shared" ref="G801" si="7740">C800</f>
        <v>Los Angeles Lakers</v>
      </c>
      <c r="H801" s="32">
        <f>VLOOKUP($C801,'Four Factors - Home'!$B:$O,7,FALSE)/100</f>
        <v>0.59099999999999997</v>
      </c>
      <c r="I801" s="32">
        <f>VLOOKUP($C801,'Four Factors - Home'!$B:$O,8,FALSE)</f>
        <v>0.255</v>
      </c>
      <c r="J801" s="32">
        <f>VLOOKUP($C801,'Four Factors - Home'!$B:$O,9,FALSE)/100</f>
        <v>0.14099999999999999</v>
      </c>
      <c r="K801" s="32">
        <f>VLOOKUP($C801,'Four Factors - Home'!$B:$O,10,FALSE)/100</f>
        <v>0.22600000000000001</v>
      </c>
      <c r="L801" s="32">
        <f>VLOOKUP($C801,'Four Factors - Home'!$B:$O,11,FALSE)/100</f>
        <v>0.47700000000000004</v>
      </c>
      <c r="M801" s="32">
        <f>VLOOKUP($C801,'Four Factors - Home'!$B:$O,12,FALSE)</f>
        <v>0.254</v>
      </c>
      <c r="N801" s="32">
        <f>VLOOKUP($C801,'Four Factors - Home'!$B:$O,13,FALSE)/100</f>
        <v>0.14199999999999999</v>
      </c>
      <c r="O801" s="32">
        <f>VLOOKUP($C801,'Four Factors - Home'!$B:$O,14,FALSE)/100</f>
        <v>0.23499999999999999</v>
      </c>
      <c r="P801" s="21">
        <f>VLOOKUP($C801,'Advanced - Home'!B:T,18,FALSE)</f>
        <v>102.71</v>
      </c>
      <c r="Q801" s="21">
        <f>(P801+'Advanced - Home'!$S$33)/2</f>
        <v>100.7819129438717</v>
      </c>
      <c r="R801" s="32">
        <f t="shared" ref="R801" si="7741">AVERAGE(H801,L800)</f>
        <v>0.5655</v>
      </c>
      <c r="S801" s="32">
        <f t="shared" ref="S801" si="7742">AVERAGE(I801,M800)</f>
        <v>0.27</v>
      </c>
      <c r="T801" s="32">
        <f t="shared" ref="T801" si="7743">AVERAGE(J801,N800)</f>
        <v>0.13850000000000001</v>
      </c>
      <c r="U801" s="32">
        <f t="shared" ref="U801" si="7744">AVERAGE(K801,O800)</f>
        <v>0.23949999999999999</v>
      </c>
      <c r="V801" s="21">
        <f>Q801*Q800/'Advanced - Road'!$S$33</f>
        <v>101.94889780608889</v>
      </c>
      <c r="W801" s="21">
        <f t="shared" ref="W801" si="7745">W800</f>
        <v>101.95235322478982</v>
      </c>
      <c r="X801" s="21">
        <f t="shared" si="7712"/>
        <v>0</v>
      </c>
      <c r="Y801" s="23">
        <f>ROUND(Regression!$B$17+Regression!$B$18*Games!R801+Regression!$B$19*Games!T801+Regression!$B$20*Games!U801+Regression!$B$21*Games!S801+Regression!$B$22*Games!W801,0)</f>
        <v>119</v>
      </c>
      <c r="Z801" s="23">
        <f t="shared" ref="Z801" si="7746">-Z800</f>
        <v>-15</v>
      </c>
      <c r="AA801" s="23">
        <f t="shared" ref="AA801" si="7747">AA800</f>
        <v>223</v>
      </c>
      <c r="AB801" s="22"/>
      <c r="AC801" s="22"/>
      <c r="AD801" s="22">
        <f t="shared" si="7717"/>
        <v>119</v>
      </c>
    </row>
    <row r="802" spans="1:30" x14ac:dyDescent="0.3">
      <c r="A802" t="s">
        <v>133</v>
      </c>
      <c r="B802" s="8" t="s">
        <v>67</v>
      </c>
      <c r="C802" t="str">
        <f>VLOOKUP(B802,'Team Lookup'!A:B,2,FALSE)</f>
        <v>Los Angeles Lakers</v>
      </c>
      <c r="D802" s="6"/>
      <c r="E802" s="6"/>
      <c r="F802" s="7" t="str">
        <f>B803</f>
        <v>HOU</v>
      </c>
      <c r="G802" t="str">
        <f t="shared" ref="G802" si="7748">C803</f>
        <v>Houston Rockets</v>
      </c>
      <c r="H802" s="31">
        <f>VLOOKUP($C802,'Four Factors - Road'!$B:$O,7,FALSE)/100</f>
        <v>0.48100000000000004</v>
      </c>
      <c r="I802" s="31">
        <f>VLOOKUP($C802,'Four Factors - Road'!$B:$O,8,FALSE)</f>
        <v>0.26400000000000001</v>
      </c>
      <c r="J802" s="31">
        <f>VLOOKUP($C802,'Four Factors - Road'!$B:$O,9,FALSE)/100</f>
        <v>0.157</v>
      </c>
      <c r="K802" s="31">
        <f>VLOOKUP($C802,'Four Factors - Road'!$B:$O,10,FALSE)/100</f>
        <v>0.23600000000000002</v>
      </c>
      <c r="L802" s="31">
        <f>VLOOKUP($C802,'Four Factors - Road'!$B:$O,11,FALSE)/100</f>
        <v>0.54</v>
      </c>
      <c r="M802" s="31">
        <f>VLOOKUP($C802,'Four Factors - Road'!$B:$O,12,FALSE)</f>
        <v>0.28499999999999998</v>
      </c>
      <c r="N802" s="31">
        <f>VLOOKUP($C802,'Four Factors - Road'!$B:$O,13,FALSE)/100</f>
        <v>0.13600000000000001</v>
      </c>
      <c r="O802" s="31">
        <f>VLOOKUP($C802,'Four Factors - Road'!$B:$O,14,FALSE)/100</f>
        <v>0.253</v>
      </c>
      <c r="P802" s="17">
        <f>VLOOKUP($C802,'Advanced - Road'!B:T,18,FALSE)</f>
        <v>101.15</v>
      </c>
      <c r="Q802" s="17">
        <f>(P802+'Advanced - Road'!$S$33)/2</f>
        <v>100.00526345933562</v>
      </c>
      <c r="R802" s="31">
        <f t="shared" ref="R802" si="7749">AVERAGE(H802,L803)</f>
        <v>0.495</v>
      </c>
      <c r="S802" s="31">
        <f t="shared" ref="S802" si="7750">AVERAGE(I802,M803)</f>
        <v>0.25</v>
      </c>
      <c r="T802" s="31">
        <f t="shared" ref="T802" si="7751">AVERAGE(J802,N803)</f>
        <v>0.1535</v>
      </c>
      <c r="U802" s="31">
        <f t="shared" ref="U802" si="7752">AVERAGE(K802,O803)</f>
        <v>0.23749999999999999</v>
      </c>
      <c r="V802" s="17">
        <f>Q802*Q803/'Advanced - Home'!$S$33</f>
        <v>101.7990032219808</v>
      </c>
      <c r="W802" s="17">
        <f t="shared" ref="W802" si="7753">AVERAGE(V802:V803)</f>
        <v>101.79555311762532</v>
      </c>
      <c r="X802" s="17">
        <f t="shared" si="7712"/>
        <v>0</v>
      </c>
      <c r="Y802" s="19">
        <f>ROUND(Regression!$B$17+Regression!$B$18*Games!R802+Regression!$B$19*Games!T802+Regression!$B$20*Games!U802+Regression!$B$21*Games!S802+Regression!$B$22*Games!W802,0)</f>
        <v>106</v>
      </c>
      <c r="Z802" s="19">
        <f t="shared" ref="Z802" si="7754">Y803-Y802</f>
        <v>11</v>
      </c>
      <c r="AA802" s="19">
        <f t="shared" ref="AA802" si="7755">Y802+Y803</f>
        <v>223</v>
      </c>
      <c r="AB802" s="4">
        <f t="shared" ref="AB802" si="7756">D802-Z802</f>
        <v>-11</v>
      </c>
      <c r="AC802" s="4">
        <f t="shared" ref="AC802" si="7757">AA802-E802</f>
        <v>223</v>
      </c>
      <c r="AD802" s="4">
        <f t="shared" si="7717"/>
        <v>106</v>
      </c>
    </row>
    <row r="803" spans="1:30" x14ac:dyDescent="0.3">
      <c r="A803" t="s">
        <v>134</v>
      </c>
      <c r="B803" s="8" t="s">
        <v>64</v>
      </c>
      <c r="C803" t="str">
        <f>VLOOKUP(B803,'Team Lookup'!A:B,2,FALSE)</f>
        <v>Houston Rockets</v>
      </c>
      <c r="D803" s="9">
        <f t="shared" ref="D803" si="7758">D802*-1</f>
        <v>0</v>
      </c>
      <c r="E803" s="9">
        <f t="shared" ref="E803" si="7759">E802</f>
        <v>0</v>
      </c>
      <c r="F803" t="str">
        <f>B802</f>
        <v>LAL</v>
      </c>
      <c r="G803" t="str">
        <f t="shared" ref="G803" si="7760">C802</f>
        <v>Los Angeles Lakers</v>
      </c>
      <c r="H803" s="31">
        <f>VLOOKUP($C803,'Four Factors - Home'!$B:$O,7,FALSE)/100</f>
        <v>0.54799999999999993</v>
      </c>
      <c r="I803" s="31">
        <f>VLOOKUP($C803,'Four Factors - Home'!$B:$O,8,FALSE)</f>
        <v>0.30199999999999999</v>
      </c>
      <c r="J803" s="31">
        <f>VLOOKUP($C803,'Four Factors - Home'!$B:$O,9,FALSE)/100</f>
        <v>0.13900000000000001</v>
      </c>
      <c r="K803" s="31">
        <f>VLOOKUP($C803,'Four Factors - Home'!$B:$O,10,FALSE)/100</f>
        <v>0.252</v>
      </c>
      <c r="L803" s="31">
        <f>VLOOKUP($C803,'Four Factors - Home'!$B:$O,11,FALSE)/100</f>
        <v>0.50900000000000001</v>
      </c>
      <c r="M803" s="31">
        <f>VLOOKUP($C803,'Four Factors - Home'!$B:$O,12,FALSE)</f>
        <v>0.23599999999999999</v>
      </c>
      <c r="N803" s="31">
        <f>VLOOKUP($C803,'Four Factors - Home'!$B:$O,13,FALSE)/100</f>
        <v>0.15</v>
      </c>
      <c r="O803" s="31">
        <f>VLOOKUP($C803,'Four Factors - Home'!$B:$O,14,FALSE)/100</f>
        <v>0.23899999999999999</v>
      </c>
      <c r="P803" s="17">
        <f>VLOOKUP($C803,'Advanced - Home'!B:T,18,FALSE)</f>
        <v>102.4</v>
      </c>
      <c r="Q803" s="17">
        <f>(P803+'Advanced - Home'!$S$33)/2</f>
        <v>100.6269129438717</v>
      </c>
      <c r="R803" s="31">
        <f t="shared" ref="R803" si="7761">AVERAGE(H803,L802)</f>
        <v>0.54400000000000004</v>
      </c>
      <c r="S803" s="31">
        <f t="shared" ref="S803" si="7762">AVERAGE(I803,M802)</f>
        <v>0.29349999999999998</v>
      </c>
      <c r="T803" s="31">
        <f t="shared" ref="T803" si="7763">AVERAGE(J803,N802)</f>
        <v>0.13750000000000001</v>
      </c>
      <c r="U803" s="31">
        <f t="shared" ref="U803" si="7764">AVERAGE(K803,O802)</f>
        <v>0.2525</v>
      </c>
      <c r="V803" s="17">
        <f>Q803*Q802/'Advanced - Road'!$S$33</f>
        <v>101.79210301326984</v>
      </c>
      <c r="W803" s="17">
        <f t="shared" ref="W803" si="7765">W802</f>
        <v>101.79555311762532</v>
      </c>
      <c r="X803" s="17">
        <f t="shared" si="7712"/>
        <v>0</v>
      </c>
      <c r="Y803" s="19">
        <f>ROUND(Regression!$B$17+Regression!$B$18*Games!R803+Regression!$B$19*Games!T803+Regression!$B$20*Games!U803+Regression!$B$21*Games!S803+Regression!$B$22*Games!W803,0)</f>
        <v>117</v>
      </c>
      <c r="Z803" s="19">
        <f t="shared" ref="Z803" si="7766">-Z802</f>
        <v>-11</v>
      </c>
      <c r="AA803" s="19">
        <f t="shared" ref="AA803" si="7767">AA802</f>
        <v>223</v>
      </c>
      <c r="AB803" s="4"/>
      <c r="AC803" s="4"/>
      <c r="AD803" s="4">
        <f t="shared" si="7717"/>
        <v>117</v>
      </c>
    </row>
    <row r="804" spans="1:30" x14ac:dyDescent="0.3">
      <c r="A804" s="11" t="s">
        <v>133</v>
      </c>
      <c r="B804" s="14" t="s">
        <v>67</v>
      </c>
      <c r="C804" s="11" t="str">
        <f>VLOOKUP(B804,'Team Lookup'!A:B,2,FALSE)</f>
        <v>Los Angeles Lakers</v>
      </c>
      <c r="D804" s="12"/>
      <c r="E804" s="12"/>
      <c r="F804" s="13" t="str">
        <f>B805</f>
        <v>IND</v>
      </c>
      <c r="G804" s="11" t="str">
        <f t="shared" ref="G804" si="7768">C805</f>
        <v>Indiana Pacers</v>
      </c>
      <c r="H804" s="32">
        <f>VLOOKUP($C804,'Four Factors - Road'!$B:$O,7,FALSE)/100</f>
        <v>0.48100000000000004</v>
      </c>
      <c r="I804" s="32">
        <f>VLOOKUP($C804,'Four Factors - Road'!$B:$O,8,FALSE)</f>
        <v>0.26400000000000001</v>
      </c>
      <c r="J804" s="32">
        <f>VLOOKUP($C804,'Four Factors - Road'!$B:$O,9,FALSE)/100</f>
        <v>0.157</v>
      </c>
      <c r="K804" s="32">
        <f>VLOOKUP($C804,'Four Factors - Road'!$B:$O,10,FALSE)/100</f>
        <v>0.23600000000000002</v>
      </c>
      <c r="L804" s="32">
        <f>VLOOKUP($C804,'Four Factors - Road'!$B:$O,11,FALSE)/100</f>
        <v>0.54</v>
      </c>
      <c r="M804" s="32">
        <f>VLOOKUP($C804,'Four Factors - Road'!$B:$O,12,FALSE)</f>
        <v>0.28499999999999998</v>
      </c>
      <c r="N804" s="32">
        <f>VLOOKUP($C804,'Four Factors - Road'!$B:$O,13,FALSE)/100</f>
        <v>0.13600000000000001</v>
      </c>
      <c r="O804" s="32">
        <f>VLOOKUP($C804,'Four Factors - Road'!$B:$O,14,FALSE)/100</f>
        <v>0.253</v>
      </c>
      <c r="P804" s="21">
        <f>VLOOKUP($C804,'Advanced - Road'!B:T,18,FALSE)</f>
        <v>101.15</v>
      </c>
      <c r="Q804" s="21">
        <f>(P804+'Advanced - Road'!$S$33)/2</f>
        <v>100.00526345933562</v>
      </c>
      <c r="R804" s="32">
        <f t="shared" ref="R804" si="7769">AVERAGE(H804,L805)</f>
        <v>0.48900000000000005</v>
      </c>
      <c r="S804" s="32">
        <f t="shared" ref="S804" si="7770">AVERAGE(I804,M805)</f>
        <v>0.27250000000000002</v>
      </c>
      <c r="T804" s="32">
        <f t="shared" ref="T804" si="7771">AVERAGE(J804,N805)</f>
        <v>0.1535</v>
      </c>
      <c r="U804" s="32">
        <f t="shared" ref="U804" si="7772">AVERAGE(K804,O805)</f>
        <v>0.23749999999999999</v>
      </c>
      <c r="V804" s="21">
        <f>Q804*Q805/'Advanced - Home'!$S$33</f>
        <v>99.90216344565097</v>
      </c>
      <c r="W804" s="21">
        <f t="shared" ref="W804" si="7773">AVERAGE(V804:V805)</f>
        <v>99.898777627732159</v>
      </c>
      <c r="X804" s="21">
        <f t="shared" si="7712"/>
        <v>0</v>
      </c>
      <c r="Y804" s="23">
        <f>ROUND(Regression!$B$17+Regression!$B$18*Games!R804+Regression!$B$19*Games!T804+Regression!$B$20*Games!U804+Regression!$B$21*Games!S804+Regression!$B$22*Games!W804,0)</f>
        <v>104</v>
      </c>
      <c r="Z804" s="23">
        <f t="shared" ref="Z804" si="7774">Y805-Y804</f>
        <v>8</v>
      </c>
      <c r="AA804" s="23">
        <f t="shared" ref="AA804" si="7775">Y804+Y805</f>
        <v>216</v>
      </c>
      <c r="AB804" s="22">
        <f t="shared" ref="AB804" si="7776">D804-Z804</f>
        <v>-8</v>
      </c>
      <c r="AC804" s="22">
        <f t="shared" ref="AC804" si="7777">AA804-E804</f>
        <v>216</v>
      </c>
      <c r="AD804" s="22">
        <f t="shared" si="7717"/>
        <v>104</v>
      </c>
    </row>
    <row r="805" spans="1:30" x14ac:dyDescent="0.3">
      <c r="A805" s="11" t="s">
        <v>134</v>
      </c>
      <c r="B805" s="14" t="s">
        <v>65</v>
      </c>
      <c r="C805" s="11" t="str">
        <f>VLOOKUP(B805,'Team Lookup'!A:B,2,FALSE)</f>
        <v>Indiana Pacers</v>
      </c>
      <c r="D805" s="15">
        <f t="shared" ref="D805" si="7778">D804*-1</f>
        <v>0</v>
      </c>
      <c r="E805" s="15">
        <f t="shared" ref="E805" si="7779">E804</f>
        <v>0</v>
      </c>
      <c r="F805" s="11" t="str">
        <f>B804</f>
        <v>LAL</v>
      </c>
      <c r="G805" s="11" t="str">
        <f t="shared" ref="G805" si="7780">C804</f>
        <v>Los Angeles Lakers</v>
      </c>
      <c r="H805" s="32">
        <f>VLOOKUP($C805,'Four Factors - Home'!$B:$O,7,FALSE)/100</f>
        <v>0.52400000000000002</v>
      </c>
      <c r="I805" s="32">
        <f>VLOOKUP($C805,'Four Factors - Home'!$B:$O,8,FALSE)</f>
        <v>0.251</v>
      </c>
      <c r="J805" s="32">
        <f>VLOOKUP($C805,'Four Factors - Home'!$B:$O,9,FALSE)/100</f>
        <v>0.13200000000000001</v>
      </c>
      <c r="K805" s="32">
        <f>VLOOKUP($C805,'Four Factors - Home'!$B:$O,10,FALSE)/100</f>
        <v>0.19600000000000001</v>
      </c>
      <c r="L805" s="32">
        <f>VLOOKUP($C805,'Four Factors - Home'!$B:$O,11,FALSE)/100</f>
        <v>0.49700000000000005</v>
      </c>
      <c r="M805" s="32">
        <f>VLOOKUP($C805,'Four Factors - Home'!$B:$O,12,FALSE)</f>
        <v>0.28100000000000003</v>
      </c>
      <c r="N805" s="32">
        <f>VLOOKUP($C805,'Four Factors - Home'!$B:$O,13,FALSE)/100</f>
        <v>0.15</v>
      </c>
      <c r="O805" s="32">
        <f>VLOOKUP($C805,'Four Factors - Home'!$B:$O,14,FALSE)/100</f>
        <v>0.23899999999999999</v>
      </c>
      <c r="P805" s="21">
        <f>VLOOKUP($C805,'Advanced - Home'!B:T,18,FALSE)</f>
        <v>98.65</v>
      </c>
      <c r="Q805" s="21">
        <f>(P805+'Advanced - Home'!$S$33)/2</f>
        <v>98.751912943871702</v>
      </c>
      <c r="R805" s="32">
        <f t="shared" ref="R805" si="7781">AVERAGE(H805,L804)</f>
        <v>0.53200000000000003</v>
      </c>
      <c r="S805" s="32">
        <f t="shared" ref="S805" si="7782">AVERAGE(I805,M804)</f>
        <v>0.26800000000000002</v>
      </c>
      <c r="T805" s="32">
        <f t="shared" ref="T805" si="7783">AVERAGE(J805,N804)</f>
        <v>0.13400000000000001</v>
      </c>
      <c r="U805" s="32">
        <f t="shared" ref="U805" si="7784">AVERAGE(K805,O804)</f>
        <v>0.22450000000000001</v>
      </c>
      <c r="V805" s="21">
        <f>Q805*Q804/'Advanced - Road'!$S$33</f>
        <v>99.895391809813347</v>
      </c>
      <c r="W805" s="21">
        <f t="shared" ref="W805" si="7785">W804</f>
        <v>99.898777627732159</v>
      </c>
      <c r="X805" s="21">
        <f t="shared" si="7712"/>
        <v>0</v>
      </c>
      <c r="Y805" s="23">
        <f>ROUND(Regression!$B$17+Regression!$B$18*Games!R805+Regression!$B$19*Games!T805+Regression!$B$20*Games!U805+Regression!$B$21*Games!S805+Regression!$B$22*Games!W805,0)</f>
        <v>112</v>
      </c>
      <c r="Z805" s="23">
        <f t="shared" ref="Z805" si="7786">-Z804</f>
        <v>-8</v>
      </c>
      <c r="AA805" s="23">
        <f t="shared" ref="AA805" si="7787">AA804</f>
        <v>216</v>
      </c>
      <c r="AB805" s="22"/>
      <c r="AC805" s="22"/>
      <c r="AD805" s="22">
        <f t="shared" si="7717"/>
        <v>112</v>
      </c>
    </row>
    <row r="806" spans="1:30" x14ac:dyDescent="0.3">
      <c r="A806" t="s">
        <v>133</v>
      </c>
      <c r="B806" s="8" t="s">
        <v>67</v>
      </c>
      <c r="C806" t="str">
        <f>VLOOKUP(B806,'Team Lookup'!A:B,2,FALSE)</f>
        <v>Los Angeles Lakers</v>
      </c>
      <c r="D806" s="6"/>
      <c r="E806" s="6"/>
      <c r="F806" s="7" t="str">
        <f>B807</f>
        <v>LAC</v>
      </c>
      <c r="G806" t="str">
        <f t="shared" ref="G806" si="7788">C807</f>
        <v>LA Clippers</v>
      </c>
      <c r="H806" s="31">
        <f>VLOOKUP($C806,'Four Factors - Road'!$B:$O,7,FALSE)/100</f>
        <v>0.48100000000000004</v>
      </c>
      <c r="I806" s="31">
        <f>VLOOKUP($C806,'Four Factors - Road'!$B:$O,8,FALSE)</f>
        <v>0.26400000000000001</v>
      </c>
      <c r="J806" s="31">
        <f>VLOOKUP($C806,'Four Factors - Road'!$B:$O,9,FALSE)/100</f>
        <v>0.157</v>
      </c>
      <c r="K806" s="31">
        <f>VLOOKUP($C806,'Four Factors - Road'!$B:$O,10,FALSE)/100</f>
        <v>0.23600000000000002</v>
      </c>
      <c r="L806" s="31">
        <f>VLOOKUP($C806,'Four Factors - Road'!$B:$O,11,FALSE)/100</f>
        <v>0.54</v>
      </c>
      <c r="M806" s="31">
        <f>VLOOKUP($C806,'Four Factors - Road'!$B:$O,12,FALSE)</f>
        <v>0.28499999999999998</v>
      </c>
      <c r="N806" s="31">
        <f>VLOOKUP($C806,'Four Factors - Road'!$B:$O,13,FALSE)/100</f>
        <v>0.13600000000000001</v>
      </c>
      <c r="O806" s="31">
        <f>VLOOKUP($C806,'Four Factors - Road'!$B:$O,14,FALSE)/100</f>
        <v>0.253</v>
      </c>
      <c r="P806" s="17">
        <f>VLOOKUP($C806,'Advanced - Road'!B:T,18,FALSE)</f>
        <v>101.15</v>
      </c>
      <c r="Q806" s="17">
        <f>(P806+'Advanced - Road'!$S$33)/2</f>
        <v>100.00526345933562</v>
      </c>
      <c r="R806" s="31">
        <f t="shared" ref="R806" si="7789">AVERAGE(H806,L807)</f>
        <v>0.48199999999999998</v>
      </c>
      <c r="S806" s="31">
        <f t="shared" ref="S806" si="7790">AVERAGE(I806,M807)</f>
        <v>0.26900000000000002</v>
      </c>
      <c r="T806" s="31">
        <f t="shared" ref="T806" si="7791">AVERAGE(J806,N807)</f>
        <v>0.1535</v>
      </c>
      <c r="U806" s="31">
        <f t="shared" ref="U806" si="7792">AVERAGE(K806,O807)</f>
        <v>0.24049999999999999</v>
      </c>
      <c r="V806" s="17">
        <f>Q806*Q807/'Advanced - Home'!$S$33</f>
        <v>99.861697530422617</v>
      </c>
      <c r="W806" s="17">
        <f t="shared" ref="W806" si="7793">AVERAGE(V806:V807)</f>
        <v>99.858313083947792</v>
      </c>
      <c r="X806" s="17">
        <f t="shared" si="7712"/>
        <v>0</v>
      </c>
      <c r="Y806" s="19">
        <f>ROUND(Regression!$B$17+Regression!$B$18*Games!R806+Regression!$B$19*Games!T806+Regression!$B$20*Games!U806+Regression!$B$21*Games!S806+Regression!$B$22*Games!W806,0)</f>
        <v>103</v>
      </c>
      <c r="Z806" s="19">
        <f t="shared" ref="Z806" si="7794">Y807-Y806</f>
        <v>11</v>
      </c>
      <c r="AA806" s="19">
        <f t="shared" ref="AA806" si="7795">Y806+Y807</f>
        <v>217</v>
      </c>
      <c r="AB806" s="4">
        <f t="shared" ref="AB806" si="7796">D806-Z806</f>
        <v>-11</v>
      </c>
      <c r="AC806" s="4">
        <f t="shared" ref="AC806" si="7797">AA806-E806</f>
        <v>217</v>
      </c>
      <c r="AD806" s="4">
        <f t="shared" si="7717"/>
        <v>103</v>
      </c>
    </row>
    <row r="807" spans="1:30" x14ac:dyDescent="0.3">
      <c r="A807" t="s">
        <v>134</v>
      </c>
      <c r="B807" s="8" t="s">
        <v>66</v>
      </c>
      <c r="C807" t="str">
        <f>VLOOKUP(B807,'Team Lookup'!A:B,2,FALSE)</f>
        <v>LA Clippers</v>
      </c>
      <c r="D807" s="9">
        <f t="shared" ref="D807" si="7798">D806*-1</f>
        <v>0</v>
      </c>
      <c r="E807" s="9">
        <f t="shared" ref="E807" si="7799">E806</f>
        <v>0</v>
      </c>
      <c r="F807" t="str">
        <f>B806</f>
        <v>LAL</v>
      </c>
      <c r="G807" t="str">
        <f t="shared" ref="G807" si="7800">C806</f>
        <v>Los Angeles Lakers</v>
      </c>
      <c r="H807" s="31">
        <f>VLOOKUP($C807,'Four Factors - Home'!$B:$O,7,FALSE)/100</f>
        <v>0.54100000000000004</v>
      </c>
      <c r="I807" s="31">
        <f>VLOOKUP($C807,'Four Factors - Home'!$B:$O,8,FALSE)</f>
        <v>0.3</v>
      </c>
      <c r="J807" s="31">
        <f>VLOOKUP($C807,'Four Factors - Home'!$B:$O,9,FALSE)/100</f>
        <v>0.14099999999999999</v>
      </c>
      <c r="K807" s="31">
        <f>VLOOKUP($C807,'Four Factors - Home'!$B:$O,10,FALSE)/100</f>
        <v>0.22</v>
      </c>
      <c r="L807" s="31">
        <f>VLOOKUP($C807,'Four Factors - Home'!$B:$O,11,FALSE)/100</f>
        <v>0.48299999999999998</v>
      </c>
      <c r="M807" s="31">
        <f>VLOOKUP($C807,'Four Factors - Home'!$B:$O,12,FALSE)</f>
        <v>0.27400000000000002</v>
      </c>
      <c r="N807" s="31">
        <f>VLOOKUP($C807,'Four Factors - Home'!$B:$O,13,FALSE)/100</f>
        <v>0.15</v>
      </c>
      <c r="O807" s="31">
        <f>VLOOKUP($C807,'Four Factors - Home'!$B:$O,14,FALSE)/100</f>
        <v>0.245</v>
      </c>
      <c r="P807" s="17">
        <f>VLOOKUP($C807,'Advanced - Home'!B:T,18,FALSE)</f>
        <v>98.57</v>
      </c>
      <c r="Q807" s="17">
        <f>(P807+'Advanced - Home'!$S$33)/2</f>
        <v>98.71191294387171</v>
      </c>
      <c r="R807" s="31">
        <f t="shared" ref="R807" si="7801">AVERAGE(H807,L806)</f>
        <v>0.54049999999999998</v>
      </c>
      <c r="S807" s="31">
        <f t="shared" ref="S807" si="7802">AVERAGE(I807,M806)</f>
        <v>0.29249999999999998</v>
      </c>
      <c r="T807" s="31">
        <f t="shared" ref="T807" si="7803">AVERAGE(J807,N806)</f>
        <v>0.13850000000000001</v>
      </c>
      <c r="U807" s="31">
        <f t="shared" ref="U807" si="7804">AVERAGE(K807,O806)</f>
        <v>0.23649999999999999</v>
      </c>
      <c r="V807" s="17">
        <f>Q807*Q806/'Advanced - Road'!$S$33</f>
        <v>99.854928637472966</v>
      </c>
      <c r="W807" s="17">
        <f t="shared" ref="W807" si="7805">W806</f>
        <v>99.858313083947792</v>
      </c>
      <c r="X807" s="17">
        <f t="shared" si="7712"/>
        <v>0</v>
      </c>
      <c r="Y807" s="19">
        <f>ROUND(Regression!$B$17+Regression!$B$18*Games!R807+Regression!$B$19*Games!T807+Regression!$B$20*Games!U807+Regression!$B$21*Games!S807+Regression!$B$22*Games!W807,0)</f>
        <v>114</v>
      </c>
      <c r="Z807" s="19">
        <f t="shared" ref="Z807" si="7806">-Z806</f>
        <v>-11</v>
      </c>
      <c r="AA807" s="19">
        <f t="shared" ref="AA807" si="7807">AA806</f>
        <v>217</v>
      </c>
      <c r="AB807" s="4"/>
      <c r="AC807" s="4"/>
      <c r="AD807" s="4">
        <f t="shared" si="7717"/>
        <v>114</v>
      </c>
    </row>
    <row r="808" spans="1:30" x14ac:dyDescent="0.3">
      <c r="A808" s="11" t="s">
        <v>133</v>
      </c>
      <c r="B808" s="14" t="s">
        <v>67</v>
      </c>
      <c r="C808" s="11" t="str">
        <f>VLOOKUP(B808,'Team Lookup'!A:B,2,FALSE)</f>
        <v>Los Angeles Lakers</v>
      </c>
      <c r="D808" s="12"/>
      <c r="E808" s="12"/>
      <c r="F808" s="13" t="str">
        <f>B809</f>
        <v>LAL</v>
      </c>
      <c r="G808" s="11" t="str">
        <f t="shared" ref="G808" si="7808">C809</f>
        <v>Los Angeles Lakers</v>
      </c>
      <c r="H808" s="32">
        <f>VLOOKUP($C808,'Four Factors - Road'!$B:$O,7,FALSE)/100</f>
        <v>0.48100000000000004</v>
      </c>
      <c r="I808" s="32">
        <f>VLOOKUP($C808,'Four Factors - Road'!$B:$O,8,FALSE)</f>
        <v>0.26400000000000001</v>
      </c>
      <c r="J808" s="32">
        <f>VLOOKUP($C808,'Four Factors - Road'!$B:$O,9,FALSE)/100</f>
        <v>0.157</v>
      </c>
      <c r="K808" s="32">
        <f>VLOOKUP($C808,'Four Factors - Road'!$B:$O,10,FALSE)/100</f>
        <v>0.23600000000000002</v>
      </c>
      <c r="L808" s="32">
        <f>VLOOKUP($C808,'Four Factors - Road'!$B:$O,11,FALSE)/100</f>
        <v>0.54</v>
      </c>
      <c r="M808" s="32">
        <f>VLOOKUP($C808,'Four Factors - Road'!$B:$O,12,FALSE)</f>
        <v>0.28499999999999998</v>
      </c>
      <c r="N808" s="32">
        <f>VLOOKUP($C808,'Four Factors - Road'!$B:$O,13,FALSE)/100</f>
        <v>0.13600000000000001</v>
      </c>
      <c r="O808" s="32">
        <f>VLOOKUP($C808,'Four Factors - Road'!$B:$O,14,FALSE)/100</f>
        <v>0.253</v>
      </c>
      <c r="P808" s="21">
        <f>VLOOKUP($C808,'Advanced - Road'!B:T,18,FALSE)</f>
        <v>101.15</v>
      </c>
      <c r="Q808" s="21">
        <f>(P808+'Advanced - Road'!$S$33)/2</f>
        <v>100.00526345933562</v>
      </c>
      <c r="R808" s="32">
        <f t="shared" ref="R808" si="7809">AVERAGE(H808,L809)</f>
        <v>0.50600000000000001</v>
      </c>
      <c r="S808" s="32">
        <f t="shared" ref="S808" si="7810">AVERAGE(I808,M809)</f>
        <v>0.26550000000000001</v>
      </c>
      <c r="T808" s="32">
        <f t="shared" ref="T808" si="7811">AVERAGE(J808,N809)</f>
        <v>0.151</v>
      </c>
      <c r="U808" s="32">
        <f t="shared" ref="U808" si="7812">AVERAGE(K808,O809)</f>
        <v>0.23350000000000001</v>
      </c>
      <c r="V808" s="21">
        <f>Q808*Q809/'Advanced - Home'!$S$33</f>
        <v>100.67607407439355</v>
      </c>
      <c r="W808" s="21">
        <f t="shared" ref="W808" si="7813">AVERAGE(V808:V809)</f>
        <v>100.6726620276086</v>
      </c>
      <c r="X808" s="21">
        <f t="shared" si="7712"/>
        <v>0</v>
      </c>
      <c r="Y808" s="23">
        <f>ROUND(Regression!$B$17+Regression!$B$18*Games!R808+Regression!$B$19*Games!T808+Regression!$B$20*Games!U808+Regression!$B$21*Games!S808+Regression!$B$22*Games!W808,0)</f>
        <v>107</v>
      </c>
      <c r="Z808" s="23">
        <f t="shared" ref="Z808" si="7814">Y809-Y808</f>
        <v>6</v>
      </c>
      <c r="AA808" s="23">
        <f t="shared" ref="AA808" si="7815">Y808+Y809</f>
        <v>220</v>
      </c>
      <c r="AB808" s="22">
        <f t="shared" ref="AB808" si="7816">D808-Z808</f>
        <v>-6</v>
      </c>
      <c r="AC808" s="22">
        <f t="shared" ref="AC808" si="7817">AA808-E808</f>
        <v>220</v>
      </c>
      <c r="AD808" s="22">
        <f t="shared" si="7717"/>
        <v>107</v>
      </c>
    </row>
    <row r="809" spans="1:30" x14ac:dyDescent="0.3">
      <c r="A809" s="11" t="s">
        <v>134</v>
      </c>
      <c r="B809" s="14" t="s">
        <v>67</v>
      </c>
      <c r="C809" s="11" t="str">
        <f>VLOOKUP(B809,'Team Lookup'!A:B,2,FALSE)</f>
        <v>Los Angeles Lakers</v>
      </c>
      <c r="D809" s="15">
        <f t="shared" ref="D809" si="7818">D808*-1</f>
        <v>0</v>
      </c>
      <c r="E809" s="15">
        <f t="shared" ref="E809" si="7819">E808</f>
        <v>0</v>
      </c>
      <c r="F809" s="11" t="str">
        <f>B808</f>
        <v>LAL</v>
      </c>
      <c r="G809" s="11" t="str">
        <f t="shared" ref="G809" si="7820">C808</f>
        <v>Los Angeles Lakers</v>
      </c>
      <c r="H809" s="32">
        <f>VLOOKUP($C809,'Four Factors - Home'!$B:$O,7,FALSE)/100</f>
        <v>0.51600000000000001</v>
      </c>
      <c r="I809" s="32">
        <f>VLOOKUP($C809,'Four Factors - Home'!$B:$O,8,FALSE)</f>
        <v>0.27200000000000002</v>
      </c>
      <c r="J809" s="32">
        <f>VLOOKUP($C809,'Four Factors - Home'!$B:$O,9,FALSE)/100</f>
        <v>0.14300000000000002</v>
      </c>
      <c r="K809" s="32">
        <f>VLOOKUP($C809,'Four Factors - Home'!$B:$O,10,FALSE)/100</f>
        <v>0.27300000000000002</v>
      </c>
      <c r="L809" s="32">
        <f>VLOOKUP($C809,'Four Factors - Home'!$B:$O,11,FALSE)/100</f>
        <v>0.53100000000000003</v>
      </c>
      <c r="M809" s="32">
        <f>VLOOKUP($C809,'Four Factors - Home'!$B:$O,12,FALSE)</f>
        <v>0.26700000000000002</v>
      </c>
      <c r="N809" s="32">
        <f>VLOOKUP($C809,'Four Factors - Home'!$B:$O,13,FALSE)/100</f>
        <v>0.14499999999999999</v>
      </c>
      <c r="O809" s="32">
        <f>VLOOKUP($C809,'Four Factors - Home'!$B:$O,14,FALSE)/100</f>
        <v>0.23100000000000001</v>
      </c>
      <c r="P809" s="21">
        <f>VLOOKUP($C809,'Advanced - Home'!B:T,18,FALSE)</f>
        <v>100.18</v>
      </c>
      <c r="Q809" s="21">
        <f>(P809+'Advanced - Home'!$S$33)/2</f>
        <v>99.516912943871716</v>
      </c>
      <c r="R809" s="32">
        <f t="shared" ref="R809" si="7821">AVERAGE(H809,L808)</f>
        <v>0.52800000000000002</v>
      </c>
      <c r="S809" s="32">
        <f t="shared" ref="S809" si="7822">AVERAGE(I809,M808)</f>
        <v>0.27849999999999997</v>
      </c>
      <c r="T809" s="32">
        <f t="shared" ref="T809" si="7823">AVERAGE(J809,N808)</f>
        <v>0.13950000000000001</v>
      </c>
      <c r="U809" s="32">
        <f t="shared" ref="U809" si="7824">AVERAGE(K809,O808)</f>
        <v>0.26300000000000001</v>
      </c>
      <c r="V809" s="21">
        <f>Q809*Q808/'Advanced - Road'!$S$33</f>
        <v>100.66924998082362</v>
      </c>
      <c r="W809" s="21">
        <f t="shared" ref="W809" si="7825">W808</f>
        <v>100.6726620276086</v>
      </c>
      <c r="X809" s="21">
        <f t="shared" si="7712"/>
        <v>0</v>
      </c>
      <c r="Y809" s="23">
        <f>ROUND(Regression!$B$17+Regression!$B$18*Games!R809+Regression!$B$19*Games!T809+Regression!$B$20*Games!U809+Regression!$B$21*Games!S809+Regression!$B$22*Games!W809,0)</f>
        <v>113</v>
      </c>
      <c r="Z809" s="23">
        <f t="shared" ref="Z809" si="7826">-Z808</f>
        <v>-6</v>
      </c>
      <c r="AA809" s="23">
        <f t="shared" ref="AA809" si="7827">AA808</f>
        <v>220</v>
      </c>
      <c r="AB809" s="22"/>
      <c r="AC809" s="22"/>
      <c r="AD809" s="22">
        <f t="shared" si="7717"/>
        <v>113</v>
      </c>
    </row>
    <row r="810" spans="1:30" x14ac:dyDescent="0.3">
      <c r="A810" t="s">
        <v>133</v>
      </c>
      <c r="B810" s="8" t="s">
        <v>67</v>
      </c>
      <c r="C810" t="str">
        <f>VLOOKUP(B810,'Team Lookup'!A:B,2,FALSE)</f>
        <v>Los Angeles Lakers</v>
      </c>
      <c r="D810" s="6"/>
      <c r="E810" s="6"/>
      <c r="F810" s="7" t="str">
        <f>B811</f>
        <v>MEM</v>
      </c>
      <c r="G810" t="str">
        <f t="shared" ref="G810" si="7828">C811</f>
        <v>Memphis Grizzlies</v>
      </c>
      <c r="H810" s="31">
        <f>VLOOKUP($C810,'Four Factors - Road'!$B:$O,7,FALSE)/100</f>
        <v>0.48100000000000004</v>
      </c>
      <c r="I810" s="31">
        <f>VLOOKUP($C810,'Four Factors - Road'!$B:$O,8,FALSE)</f>
        <v>0.26400000000000001</v>
      </c>
      <c r="J810" s="31">
        <f>VLOOKUP($C810,'Four Factors - Road'!$B:$O,9,FALSE)/100</f>
        <v>0.157</v>
      </c>
      <c r="K810" s="31">
        <f>VLOOKUP($C810,'Four Factors - Road'!$B:$O,10,FALSE)/100</f>
        <v>0.23600000000000002</v>
      </c>
      <c r="L810" s="31">
        <f>VLOOKUP($C810,'Four Factors - Road'!$B:$O,11,FALSE)/100</f>
        <v>0.54</v>
      </c>
      <c r="M810" s="31">
        <f>VLOOKUP($C810,'Four Factors - Road'!$B:$O,12,FALSE)</f>
        <v>0.28499999999999998</v>
      </c>
      <c r="N810" s="31">
        <f>VLOOKUP($C810,'Four Factors - Road'!$B:$O,13,FALSE)/100</f>
        <v>0.13600000000000001</v>
      </c>
      <c r="O810" s="31">
        <f>VLOOKUP($C810,'Four Factors - Road'!$B:$O,14,FALSE)/100</f>
        <v>0.253</v>
      </c>
      <c r="P810" s="17">
        <f>VLOOKUP($C810,'Advanced - Road'!B:T,18,FALSE)</f>
        <v>101.15</v>
      </c>
      <c r="Q810" s="17">
        <f>(P810+'Advanced - Road'!$S$33)/2</f>
        <v>100.00526345933562</v>
      </c>
      <c r="R810" s="31">
        <f t="shared" ref="R810" si="7829">AVERAGE(H810,L811)</f>
        <v>0.47750000000000004</v>
      </c>
      <c r="S810" s="31">
        <f t="shared" ref="S810" si="7830">AVERAGE(I810,M811)</f>
        <v>0.309</v>
      </c>
      <c r="T810" s="31">
        <f t="shared" ref="T810" si="7831">AVERAGE(J810,N811)</f>
        <v>0.1545</v>
      </c>
      <c r="U810" s="31">
        <f t="shared" ref="U810" si="7832">AVERAGE(K810,O811)</f>
        <v>0.22350000000000003</v>
      </c>
      <c r="V810" s="17">
        <f>Q810*Q811/'Advanced - Home'!$S$33</f>
        <v>98.480798173254485</v>
      </c>
      <c r="W810" s="17">
        <f t="shared" ref="W810" si="7833">AVERAGE(V810:V811)</f>
        <v>98.477460527305567</v>
      </c>
      <c r="X810" s="17">
        <f t="shared" si="7712"/>
        <v>0</v>
      </c>
      <c r="Y810" s="19">
        <f>ROUND(Regression!$B$17+Regression!$B$18*Games!R810+Regression!$B$19*Games!T810+Regression!$B$20*Games!U810+Regression!$B$21*Games!S810+Regression!$B$22*Games!W810,0)</f>
        <v>101</v>
      </c>
      <c r="Z810" s="19">
        <f t="shared" ref="Z810" si="7834">Y811-Y810</f>
        <v>7</v>
      </c>
      <c r="AA810" s="19">
        <f t="shared" ref="AA810" si="7835">Y810+Y811</f>
        <v>209</v>
      </c>
      <c r="AB810" s="4">
        <f t="shared" ref="AB810" si="7836">D810-Z810</f>
        <v>-7</v>
      </c>
      <c r="AC810" s="4">
        <f t="shared" ref="AC810" si="7837">AA810-E810</f>
        <v>209</v>
      </c>
      <c r="AD810" s="4">
        <f t="shared" si="7717"/>
        <v>101</v>
      </c>
    </row>
    <row r="811" spans="1:30" x14ac:dyDescent="0.3">
      <c r="A811" t="s">
        <v>134</v>
      </c>
      <c r="B811" s="8" t="s">
        <v>68</v>
      </c>
      <c r="C811" t="str">
        <f>VLOOKUP(B811,'Team Lookup'!A:B,2,FALSE)</f>
        <v>Memphis Grizzlies</v>
      </c>
      <c r="D811" s="9">
        <f t="shared" ref="D811" si="7838">D810*-1</f>
        <v>0</v>
      </c>
      <c r="E811" s="9">
        <f t="shared" ref="E811" si="7839">E810</f>
        <v>0</v>
      </c>
      <c r="F811" t="str">
        <f>B810</f>
        <v>LAL</v>
      </c>
      <c r="G811" t="str">
        <f t="shared" ref="G811" si="7840">C810</f>
        <v>Los Angeles Lakers</v>
      </c>
      <c r="H811" s="31">
        <f>VLOOKUP($C811,'Four Factors - Home'!$B:$O,7,FALSE)/100</f>
        <v>0.46299999999999997</v>
      </c>
      <c r="I811" s="31">
        <f>VLOOKUP($C811,'Four Factors - Home'!$B:$O,8,FALSE)</f>
        <v>0.29599999999999999</v>
      </c>
      <c r="J811" s="31">
        <f>VLOOKUP($C811,'Four Factors - Home'!$B:$O,9,FALSE)/100</f>
        <v>0.14400000000000002</v>
      </c>
      <c r="K811" s="31">
        <f>VLOOKUP($C811,'Four Factors - Home'!$B:$O,10,FALSE)/100</f>
        <v>0.27300000000000002</v>
      </c>
      <c r="L811" s="31">
        <f>VLOOKUP($C811,'Four Factors - Home'!$B:$O,11,FALSE)/100</f>
        <v>0.47399999999999998</v>
      </c>
      <c r="M811" s="31">
        <f>VLOOKUP($C811,'Four Factors - Home'!$B:$O,12,FALSE)</f>
        <v>0.35399999999999998</v>
      </c>
      <c r="N811" s="31">
        <f>VLOOKUP($C811,'Four Factors - Home'!$B:$O,13,FALSE)/100</f>
        <v>0.152</v>
      </c>
      <c r="O811" s="31">
        <f>VLOOKUP($C811,'Four Factors - Home'!$B:$O,14,FALSE)/100</f>
        <v>0.21100000000000002</v>
      </c>
      <c r="P811" s="17">
        <f>VLOOKUP($C811,'Advanced - Home'!B:T,18,FALSE)</f>
        <v>95.84</v>
      </c>
      <c r="Q811" s="17">
        <f>(P811+'Advanced - Home'!$S$33)/2</f>
        <v>97.3469129438717</v>
      </c>
      <c r="R811" s="31">
        <f t="shared" ref="R811" si="7841">AVERAGE(H811,L810)</f>
        <v>0.50150000000000006</v>
      </c>
      <c r="S811" s="31">
        <f t="shared" ref="S811" si="7842">AVERAGE(I811,M810)</f>
        <v>0.29049999999999998</v>
      </c>
      <c r="T811" s="31">
        <f t="shared" ref="T811" si="7843">AVERAGE(J811,N810)</f>
        <v>0.14000000000000001</v>
      </c>
      <c r="U811" s="31">
        <f t="shared" ref="U811" si="7844">AVERAGE(K811,O810)</f>
        <v>0.26300000000000001</v>
      </c>
      <c r="V811" s="17">
        <f>Q811*Q810/'Advanced - Road'!$S$33</f>
        <v>98.474122881356635</v>
      </c>
      <c r="W811" s="17">
        <f t="shared" ref="W811" si="7845">W810</f>
        <v>98.477460527305567</v>
      </c>
      <c r="X811" s="17">
        <f t="shared" si="7712"/>
        <v>0</v>
      </c>
      <c r="Y811" s="19">
        <f>ROUND(Regression!$B$17+Regression!$B$18*Games!R811+Regression!$B$19*Games!T811+Regression!$B$20*Games!U811+Regression!$B$21*Games!S811+Regression!$B$22*Games!W811,0)</f>
        <v>108</v>
      </c>
      <c r="Z811" s="19">
        <f t="shared" ref="Z811" si="7846">-Z810</f>
        <v>-7</v>
      </c>
      <c r="AA811" s="19">
        <f t="shared" ref="AA811" si="7847">AA810</f>
        <v>209</v>
      </c>
      <c r="AB811" s="4"/>
      <c r="AC811" s="4"/>
      <c r="AD811" s="4">
        <f t="shared" si="7717"/>
        <v>108</v>
      </c>
    </row>
    <row r="812" spans="1:30" x14ac:dyDescent="0.3">
      <c r="A812" s="11" t="s">
        <v>133</v>
      </c>
      <c r="B812" s="14" t="s">
        <v>67</v>
      </c>
      <c r="C812" s="11" t="str">
        <f>VLOOKUP(B812,'Team Lookup'!A:B,2,FALSE)</f>
        <v>Los Angeles Lakers</v>
      </c>
      <c r="D812" s="12"/>
      <c r="E812" s="12"/>
      <c r="F812" s="13" t="str">
        <f>B813</f>
        <v>MIA</v>
      </c>
      <c r="G812" s="11" t="str">
        <f t="shared" ref="G812" si="7848">C813</f>
        <v>Miami Heat</v>
      </c>
      <c r="H812" s="32">
        <f>VLOOKUP($C812,'Four Factors - Road'!$B:$O,7,FALSE)/100</f>
        <v>0.48100000000000004</v>
      </c>
      <c r="I812" s="32">
        <f>VLOOKUP($C812,'Four Factors - Road'!$B:$O,8,FALSE)</f>
        <v>0.26400000000000001</v>
      </c>
      <c r="J812" s="32">
        <f>VLOOKUP($C812,'Four Factors - Road'!$B:$O,9,FALSE)/100</f>
        <v>0.157</v>
      </c>
      <c r="K812" s="32">
        <f>VLOOKUP($C812,'Four Factors - Road'!$B:$O,10,FALSE)/100</f>
        <v>0.23600000000000002</v>
      </c>
      <c r="L812" s="32">
        <f>VLOOKUP($C812,'Four Factors - Road'!$B:$O,11,FALSE)/100</f>
        <v>0.54</v>
      </c>
      <c r="M812" s="32">
        <f>VLOOKUP($C812,'Four Factors - Road'!$B:$O,12,FALSE)</f>
        <v>0.28499999999999998</v>
      </c>
      <c r="N812" s="32">
        <f>VLOOKUP($C812,'Four Factors - Road'!$B:$O,13,FALSE)/100</f>
        <v>0.13600000000000001</v>
      </c>
      <c r="O812" s="32">
        <f>VLOOKUP($C812,'Four Factors - Road'!$B:$O,14,FALSE)/100</f>
        <v>0.253</v>
      </c>
      <c r="P812" s="21">
        <f>VLOOKUP($C812,'Advanced - Road'!B:T,18,FALSE)</f>
        <v>101.15</v>
      </c>
      <c r="Q812" s="21">
        <f>(P812+'Advanced - Road'!$S$33)/2</f>
        <v>100.00526345933562</v>
      </c>
      <c r="R812" s="32">
        <f t="shared" ref="R812" si="7849">AVERAGE(H812,L813)</f>
        <v>0.48450000000000004</v>
      </c>
      <c r="S812" s="32">
        <f t="shared" ref="S812" si="7850">AVERAGE(I812,M813)</f>
        <v>0.26300000000000001</v>
      </c>
      <c r="T812" s="32">
        <f t="shared" ref="T812" si="7851">AVERAGE(J812,N813)</f>
        <v>0.14400000000000002</v>
      </c>
      <c r="U812" s="32">
        <f t="shared" ref="U812" si="7852">AVERAGE(K812,O813)</f>
        <v>0.22950000000000001</v>
      </c>
      <c r="V812" s="21">
        <f>Q812*Q813/'Advanced - Home'!$S$33</f>
        <v>99.73018330593041</v>
      </c>
      <c r="W812" s="21">
        <f t="shared" ref="W812" si="7853">AVERAGE(V812:V813)</f>
        <v>99.726803316648528</v>
      </c>
      <c r="X812" s="21">
        <f t="shared" si="7712"/>
        <v>0</v>
      </c>
      <c r="Y812" s="23">
        <f>ROUND(Regression!$B$17+Regression!$B$18*Games!R812+Regression!$B$19*Games!T812+Regression!$B$20*Games!U812+Regression!$B$21*Games!S812+Regression!$B$22*Games!W812,0)</f>
        <v>103</v>
      </c>
      <c r="Z812" s="23">
        <f t="shared" ref="Z812" si="7854">Y813-Y812</f>
        <v>9</v>
      </c>
      <c r="AA812" s="23">
        <f t="shared" ref="AA812" si="7855">Y812+Y813</f>
        <v>215</v>
      </c>
      <c r="AB812" s="22">
        <f t="shared" ref="AB812" si="7856">D812-Z812</f>
        <v>-9</v>
      </c>
      <c r="AC812" s="22">
        <f t="shared" ref="AC812" si="7857">AA812-E812</f>
        <v>215</v>
      </c>
      <c r="AD812" s="22">
        <f t="shared" si="7717"/>
        <v>103</v>
      </c>
    </row>
    <row r="813" spans="1:30" x14ac:dyDescent="0.3">
      <c r="A813" s="11" t="s">
        <v>134</v>
      </c>
      <c r="B813" s="14" t="s">
        <v>69</v>
      </c>
      <c r="C813" s="11" t="str">
        <f>VLOOKUP(B813,'Team Lookup'!A:B,2,FALSE)</f>
        <v>Miami Heat</v>
      </c>
      <c r="D813" s="15">
        <f t="shared" ref="D813" si="7858">D812*-1</f>
        <v>0</v>
      </c>
      <c r="E813" s="15">
        <f t="shared" ref="E813" si="7859">E812</f>
        <v>0</v>
      </c>
      <c r="F813" s="11" t="str">
        <f>B812</f>
        <v>LAL</v>
      </c>
      <c r="G813" s="11" t="str">
        <f t="shared" ref="G813" si="7860">C812</f>
        <v>Los Angeles Lakers</v>
      </c>
      <c r="H813" s="32">
        <f>VLOOKUP($C813,'Four Factors - Home'!$B:$O,7,FALSE)/100</f>
        <v>0.52500000000000002</v>
      </c>
      <c r="I813" s="32">
        <f>VLOOKUP($C813,'Four Factors - Home'!$B:$O,8,FALSE)</f>
        <v>0.27700000000000002</v>
      </c>
      <c r="J813" s="32">
        <f>VLOOKUP($C813,'Four Factors - Home'!$B:$O,9,FALSE)/100</f>
        <v>0.14000000000000001</v>
      </c>
      <c r="K813" s="32">
        <f>VLOOKUP($C813,'Four Factors - Home'!$B:$O,10,FALSE)/100</f>
        <v>0.217</v>
      </c>
      <c r="L813" s="32">
        <f>VLOOKUP($C813,'Four Factors - Home'!$B:$O,11,FALSE)/100</f>
        <v>0.48799999999999999</v>
      </c>
      <c r="M813" s="32">
        <f>VLOOKUP($C813,'Four Factors - Home'!$B:$O,12,FALSE)</f>
        <v>0.26200000000000001</v>
      </c>
      <c r="N813" s="32">
        <f>VLOOKUP($C813,'Four Factors - Home'!$B:$O,13,FALSE)/100</f>
        <v>0.13100000000000001</v>
      </c>
      <c r="O813" s="32">
        <f>VLOOKUP($C813,'Four Factors - Home'!$B:$O,14,FALSE)/100</f>
        <v>0.223</v>
      </c>
      <c r="P813" s="21">
        <f>VLOOKUP($C813,'Advanced - Home'!B:T,18,FALSE)</f>
        <v>98.31</v>
      </c>
      <c r="Q813" s="21">
        <f>(P813+'Advanced - Home'!$S$33)/2</f>
        <v>98.581912943871714</v>
      </c>
      <c r="R813" s="32">
        <f t="shared" ref="R813" si="7861">AVERAGE(H813,L812)</f>
        <v>0.53249999999999997</v>
      </c>
      <c r="S813" s="32">
        <f t="shared" ref="S813" si="7862">AVERAGE(I813,M812)</f>
        <v>0.28100000000000003</v>
      </c>
      <c r="T813" s="32">
        <f t="shared" ref="T813" si="7863">AVERAGE(J813,N812)</f>
        <v>0.13800000000000001</v>
      </c>
      <c r="U813" s="32">
        <f t="shared" ref="U813" si="7864">AVERAGE(K813,O812)</f>
        <v>0.23499999999999999</v>
      </c>
      <c r="V813" s="21">
        <f>Q813*Q812/'Advanced - Road'!$S$33</f>
        <v>99.723423327366646</v>
      </c>
      <c r="W813" s="21">
        <f t="shared" ref="W813" si="7865">W812</f>
        <v>99.726803316648528</v>
      </c>
      <c r="X813" s="21">
        <f t="shared" si="7712"/>
        <v>0</v>
      </c>
      <c r="Y813" s="23">
        <f>ROUND(Regression!$B$17+Regression!$B$18*Games!R813+Regression!$B$19*Games!T813+Regression!$B$20*Games!U813+Regression!$B$21*Games!S813+Regression!$B$22*Games!W813,0)</f>
        <v>112</v>
      </c>
      <c r="Z813" s="23">
        <f t="shared" ref="Z813" si="7866">-Z812</f>
        <v>-9</v>
      </c>
      <c r="AA813" s="23">
        <f t="shared" ref="AA813" si="7867">AA812</f>
        <v>215</v>
      </c>
      <c r="AB813" s="22"/>
      <c r="AC813" s="22"/>
      <c r="AD813" s="22">
        <f t="shared" si="7717"/>
        <v>112</v>
      </c>
    </row>
    <row r="814" spans="1:30" x14ac:dyDescent="0.3">
      <c r="A814" t="s">
        <v>133</v>
      </c>
      <c r="B814" s="5" t="s">
        <v>67</v>
      </c>
      <c r="C814" t="str">
        <f>VLOOKUP(B814,'Team Lookup'!A:B,2,FALSE)</f>
        <v>Los Angeles Lakers</v>
      </c>
      <c r="D814" s="6"/>
      <c r="E814" s="6"/>
      <c r="F814" s="7" t="str">
        <f>B815</f>
        <v>MIL</v>
      </c>
      <c r="G814" t="str">
        <f t="shared" ref="G814" si="7868">C815</f>
        <v>Milwaukee Bucks</v>
      </c>
      <c r="H814" s="31">
        <f>VLOOKUP($C814,'Four Factors - Road'!$B:$O,7,FALSE)/100</f>
        <v>0.48100000000000004</v>
      </c>
      <c r="I814" s="31">
        <f>VLOOKUP($C814,'Four Factors - Road'!$B:$O,8,FALSE)</f>
        <v>0.26400000000000001</v>
      </c>
      <c r="J814" s="31">
        <f>VLOOKUP($C814,'Four Factors - Road'!$B:$O,9,FALSE)/100</f>
        <v>0.157</v>
      </c>
      <c r="K814" s="31">
        <f>VLOOKUP($C814,'Four Factors - Road'!$B:$O,10,FALSE)/100</f>
        <v>0.23600000000000002</v>
      </c>
      <c r="L814" s="31">
        <f>VLOOKUP($C814,'Four Factors - Road'!$B:$O,11,FALSE)/100</f>
        <v>0.54</v>
      </c>
      <c r="M814" s="31">
        <f>VLOOKUP($C814,'Four Factors - Road'!$B:$O,12,FALSE)</f>
        <v>0.28499999999999998</v>
      </c>
      <c r="N814" s="31">
        <f>VLOOKUP($C814,'Four Factors - Road'!$B:$O,13,FALSE)/100</f>
        <v>0.13600000000000001</v>
      </c>
      <c r="O814" s="31">
        <f>VLOOKUP($C814,'Four Factors - Road'!$B:$O,14,FALSE)/100</f>
        <v>0.253</v>
      </c>
      <c r="P814" s="17">
        <f>VLOOKUP($C814,'Advanced - Road'!B:T,18,FALSE)</f>
        <v>101.15</v>
      </c>
      <c r="Q814" s="17">
        <f>(P814+'Advanced - Road'!$S$33)/2</f>
        <v>100.00526345933562</v>
      </c>
      <c r="R814" s="31">
        <f t="shared" ref="R814" si="7869">AVERAGE(H814,L815)</f>
        <v>0.501</v>
      </c>
      <c r="S814" s="31">
        <f t="shared" ref="S814" si="7870">AVERAGE(I814,M815)</f>
        <v>0.28349999999999997</v>
      </c>
      <c r="T814" s="31">
        <f t="shared" ref="T814" si="7871">AVERAGE(J814,N815)</f>
        <v>0.158</v>
      </c>
      <c r="U814" s="31">
        <f t="shared" ref="U814" si="7872">AVERAGE(K814,O815)</f>
        <v>0.23399999999999999</v>
      </c>
      <c r="V814" s="17">
        <f>Q814*Q815/'Advanced - Home'!$S$33</f>
        <v>99.942629360879337</v>
      </c>
      <c r="W814" s="17">
        <f t="shared" ref="W814" si="7873">AVERAGE(V814:V815)</f>
        <v>99.939242171516554</v>
      </c>
      <c r="X814" s="17">
        <f t="shared" si="7712"/>
        <v>0</v>
      </c>
      <c r="Y814" s="19">
        <f>ROUND(Regression!$B$17+Regression!$B$18*Games!R814+Regression!$B$19*Games!T814+Regression!$B$20*Games!U814+Regression!$B$21*Games!S814+Regression!$B$22*Games!W814,0)</f>
        <v>105</v>
      </c>
      <c r="Z814" s="19">
        <f t="shared" ref="Z814" si="7874">Y815-Y814</f>
        <v>8</v>
      </c>
      <c r="AA814" s="19">
        <f t="shared" ref="AA814" si="7875">Y814+Y815</f>
        <v>218</v>
      </c>
      <c r="AB814" s="4">
        <f t="shared" ref="AB814" si="7876">D814-Z814</f>
        <v>-8</v>
      </c>
      <c r="AC814" s="4">
        <f t="shared" ref="AC814" si="7877">AA814-E814</f>
        <v>218</v>
      </c>
      <c r="AD814" s="4">
        <f t="shared" si="7717"/>
        <v>105</v>
      </c>
    </row>
    <row r="815" spans="1:30" x14ac:dyDescent="0.3">
      <c r="A815" t="s">
        <v>134</v>
      </c>
      <c r="B815" s="8" t="s">
        <v>70</v>
      </c>
      <c r="C815" t="str">
        <f>VLOOKUP(B815,'Team Lookup'!A:B,2,FALSE)</f>
        <v>Milwaukee Bucks</v>
      </c>
      <c r="D815" s="9">
        <f t="shared" ref="D815" si="7878">D814*-1</f>
        <v>0</v>
      </c>
      <c r="E815" s="9">
        <f t="shared" ref="E815" si="7879">E814</f>
        <v>0</v>
      </c>
      <c r="F815" t="str">
        <f>B814</f>
        <v>LAL</v>
      </c>
      <c r="G815" t="str">
        <f t="shared" ref="G815" si="7880">C814</f>
        <v>Los Angeles Lakers</v>
      </c>
      <c r="H815" s="31">
        <f>VLOOKUP($C815,'Four Factors - Home'!$B:$O,7,FALSE)/100</f>
        <v>0.53500000000000003</v>
      </c>
      <c r="I815" s="31">
        <f>VLOOKUP($C815,'Four Factors - Home'!$B:$O,8,FALSE)</f>
        <v>0.307</v>
      </c>
      <c r="J815" s="31">
        <f>VLOOKUP($C815,'Four Factors - Home'!$B:$O,9,FALSE)/100</f>
        <v>0.14199999999999999</v>
      </c>
      <c r="K815" s="31">
        <f>VLOOKUP($C815,'Four Factors - Home'!$B:$O,10,FALSE)/100</f>
        <v>0.21600000000000003</v>
      </c>
      <c r="L815" s="31">
        <f>VLOOKUP($C815,'Four Factors - Home'!$B:$O,11,FALSE)/100</f>
        <v>0.52100000000000002</v>
      </c>
      <c r="M815" s="31">
        <f>VLOOKUP($C815,'Four Factors - Home'!$B:$O,12,FALSE)</f>
        <v>0.30299999999999999</v>
      </c>
      <c r="N815" s="31">
        <f>VLOOKUP($C815,'Four Factors - Home'!$B:$O,13,FALSE)/100</f>
        <v>0.159</v>
      </c>
      <c r="O815" s="31">
        <f>VLOOKUP($C815,'Four Factors - Home'!$B:$O,14,FALSE)/100</f>
        <v>0.23199999999999998</v>
      </c>
      <c r="P815" s="17">
        <f>VLOOKUP($C815,'Advanced - Home'!B:T,18,FALSE)</f>
        <v>98.73</v>
      </c>
      <c r="Q815" s="17">
        <f>(P815+'Advanced - Home'!$S$33)/2</f>
        <v>98.791912943871708</v>
      </c>
      <c r="R815" s="31">
        <f t="shared" ref="R815" si="7881">AVERAGE(H815,L814)</f>
        <v>0.53750000000000009</v>
      </c>
      <c r="S815" s="31">
        <f t="shared" ref="S815" si="7882">AVERAGE(I815,M814)</f>
        <v>0.29599999999999999</v>
      </c>
      <c r="T815" s="31">
        <f t="shared" ref="T815" si="7883">AVERAGE(J815,N814)</f>
        <v>0.13900000000000001</v>
      </c>
      <c r="U815" s="31">
        <f t="shared" ref="U815" si="7884">AVERAGE(K815,O814)</f>
        <v>0.23450000000000001</v>
      </c>
      <c r="V815" s="17">
        <f>Q815*Q814/'Advanced - Road'!$S$33</f>
        <v>99.935854982153757</v>
      </c>
      <c r="W815" s="17">
        <f t="shared" ref="W815" si="7885">W814</f>
        <v>99.939242171516554</v>
      </c>
      <c r="X815" s="17">
        <f t="shared" si="7712"/>
        <v>0</v>
      </c>
      <c r="Y815" s="19">
        <f>ROUND(Regression!$B$17+Regression!$B$18*Games!R815+Regression!$B$19*Games!T815+Regression!$B$20*Games!U815+Regression!$B$21*Games!S815+Regression!$B$22*Games!W815,0)</f>
        <v>113</v>
      </c>
      <c r="Z815" s="19">
        <f t="shared" ref="Z815" si="7886">-Z814</f>
        <v>-8</v>
      </c>
      <c r="AA815" s="19">
        <f t="shared" ref="AA815" si="7887">AA814</f>
        <v>218</v>
      </c>
      <c r="AB815" s="4"/>
      <c r="AC815" s="4"/>
      <c r="AD815" s="4">
        <f t="shared" si="7717"/>
        <v>113</v>
      </c>
    </row>
    <row r="816" spans="1:30" x14ac:dyDescent="0.3">
      <c r="A816" s="11" t="s">
        <v>133</v>
      </c>
      <c r="B816" s="10" t="s">
        <v>67</v>
      </c>
      <c r="C816" s="11" t="str">
        <f>VLOOKUP(B816,'Team Lookup'!A:B,2,FALSE)</f>
        <v>Los Angeles Lakers</v>
      </c>
      <c r="D816" s="12"/>
      <c r="E816" s="12"/>
      <c r="F816" s="13" t="str">
        <f>B817</f>
        <v>MIN</v>
      </c>
      <c r="G816" s="11" t="str">
        <f t="shared" ref="G816" si="7888">C817</f>
        <v>Minnesota Timberwolves</v>
      </c>
      <c r="H816" s="32">
        <f>VLOOKUP($C816,'Four Factors - Road'!$B:$O,7,FALSE)/100</f>
        <v>0.48100000000000004</v>
      </c>
      <c r="I816" s="32">
        <f>VLOOKUP($C816,'Four Factors - Road'!$B:$O,8,FALSE)</f>
        <v>0.26400000000000001</v>
      </c>
      <c r="J816" s="32">
        <f>VLOOKUP($C816,'Four Factors - Road'!$B:$O,9,FALSE)/100</f>
        <v>0.157</v>
      </c>
      <c r="K816" s="32">
        <f>VLOOKUP($C816,'Four Factors - Road'!$B:$O,10,FALSE)/100</f>
        <v>0.23600000000000002</v>
      </c>
      <c r="L816" s="32">
        <f>VLOOKUP($C816,'Four Factors - Road'!$B:$O,11,FALSE)/100</f>
        <v>0.54</v>
      </c>
      <c r="M816" s="32">
        <f>VLOOKUP($C816,'Four Factors - Road'!$B:$O,12,FALSE)</f>
        <v>0.28499999999999998</v>
      </c>
      <c r="N816" s="32">
        <f>VLOOKUP($C816,'Four Factors - Road'!$B:$O,13,FALSE)/100</f>
        <v>0.13600000000000001</v>
      </c>
      <c r="O816" s="32">
        <f>VLOOKUP($C816,'Four Factors - Road'!$B:$O,14,FALSE)/100</f>
        <v>0.253</v>
      </c>
      <c r="P816" s="21">
        <f>VLOOKUP($C816,'Advanced - Road'!B:T,18,FALSE)</f>
        <v>101.15</v>
      </c>
      <c r="Q816" s="21">
        <f>(P816+'Advanced - Road'!$S$33)/2</f>
        <v>100.00526345933562</v>
      </c>
      <c r="R816" s="32">
        <f t="shared" ref="R816" si="7889">AVERAGE(H816,L817)</f>
        <v>0.50550000000000006</v>
      </c>
      <c r="S816" s="32">
        <f t="shared" ref="S816" si="7890">AVERAGE(I816,M817)</f>
        <v>0.26850000000000002</v>
      </c>
      <c r="T816" s="32">
        <f t="shared" ref="T816" si="7891">AVERAGE(J816,N817)</f>
        <v>0.1545</v>
      </c>
      <c r="U816" s="32">
        <f t="shared" ref="U816" si="7892">AVERAGE(K816,O817)</f>
        <v>0.22650000000000001</v>
      </c>
      <c r="V816" s="21">
        <f>Q816*Q817/'Advanced - Home'!$S$33</f>
        <v>98.885457325538198</v>
      </c>
      <c r="W816" s="21">
        <f t="shared" ref="W816" si="7893">AVERAGE(V816:V817)</f>
        <v>98.882105965149449</v>
      </c>
      <c r="X816" s="21">
        <f t="shared" si="7712"/>
        <v>0</v>
      </c>
      <c r="Y816" s="23">
        <f>ROUND(Regression!$B$17+Regression!$B$18*Games!R816+Regression!$B$19*Games!T816+Regression!$B$20*Games!U816+Regression!$B$21*Games!S816+Regression!$B$22*Games!W816,0)</f>
        <v>104</v>
      </c>
      <c r="Z816" s="23">
        <f t="shared" ref="Z816" si="7894">Y817-Y816</f>
        <v>8</v>
      </c>
      <c r="AA816" s="23">
        <f t="shared" ref="AA816" si="7895">Y816+Y817</f>
        <v>216</v>
      </c>
      <c r="AB816" s="22">
        <f t="shared" ref="AB816" si="7896">D816-Z816</f>
        <v>-8</v>
      </c>
      <c r="AC816" s="22">
        <f t="shared" ref="AC816" si="7897">AA816-E816</f>
        <v>216</v>
      </c>
      <c r="AD816" s="22">
        <f t="shared" si="7717"/>
        <v>104</v>
      </c>
    </row>
    <row r="817" spans="1:30" x14ac:dyDescent="0.3">
      <c r="A817" s="11" t="s">
        <v>134</v>
      </c>
      <c r="B817" s="14" t="s">
        <v>34</v>
      </c>
      <c r="C817" s="11" t="str">
        <f>VLOOKUP(B817,'Team Lookup'!A:B,2,FALSE)</f>
        <v>Minnesota Timberwolves</v>
      </c>
      <c r="D817" s="15">
        <f t="shared" ref="D817" si="7898">D816*-1</f>
        <v>0</v>
      </c>
      <c r="E817" s="15">
        <f t="shared" ref="E817" si="7899">E816</f>
        <v>0</v>
      </c>
      <c r="F817" s="11" t="str">
        <f>B816</f>
        <v>LAL</v>
      </c>
      <c r="G817" s="11" t="str">
        <f t="shared" ref="G817" si="7900">C816</f>
        <v>Los Angeles Lakers</v>
      </c>
      <c r="H817" s="32">
        <f>VLOOKUP($C817,'Four Factors - Home'!$B:$O,7,FALSE)/100</f>
        <v>0.52400000000000002</v>
      </c>
      <c r="I817" s="32">
        <f>VLOOKUP($C817,'Four Factors - Home'!$B:$O,8,FALSE)</f>
        <v>0.29599999999999999</v>
      </c>
      <c r="J817" s="32">
        <f>VLOOKUP($C817,'Four Factors - Home'!$B:$O,9,FALSE)/100</f>
        <v>0.15</v>
      </c>
      <c r="K817" s="32">
        <f>VLOOKUP($C817,'Four Factors - Home'!$B:$O,10,FALSE)/100</f>
        <v>0.26899999999999996</v>
      </c>
      <c r="L817" s="32">
        <f>VLOOKUP($C817,'Four Factors - Home'!$B:$O,11,FALSE)/100</f>
        <v>0.53</v>
      </c>
      <c r="M817" s="32">
        <f>VLOOKUP($C817,'Four Factors - Home'!$B:$O,12,FALSE)</f>
        <v>0.27300000000000002</v>
      </c>
      <c r="N817" s="32">
        <f>VLOOKUP($C817,'Four Factors - Home'!$B:$O,13,FALSE)/100</f>
        <v>0.152</v>
      </c>
      <c r="O817" s="32">
        <f>VLOOKUP($C817,'Four Factors - Home'!$B:$O,14,FALSE)/100</f>
        <v>0.217</v>
      </c>
      <c r="P817" s="21">
        <f>VLOOKUP($C817,'Advanced - Home'!B:T,18,FALSE)</f>
        <v>96.64</v>
      </c>
      <c r="Q817" s="21">
        <f>(P817+'Advanced - Home'!$S$33)/2</f>
        <v>97.746912943871706</v>
      </c>
      <c r="R817" s="32">
        <f t="shared" ref="R817" si="7901">AVERAGE(H817,L816)</f>
        <v>0.53200000000000003</v>
      </c>
      <c r="S817" s="32">
        <f t="shared" ref="S817" si="7902">AVERAGE(I817,M816)</f>
        <v>0.29049999999999998</v>
      </c>
      <c r="T817" s="32">
        <f t="shared" ref="T817" si="7903">AVERAGE(J817,N816)</f>
        <v>0.14300000000000002</v>
      </c>
      <c r="U817" s="32">
        <f t="shared" ref="U817" si="7904">AVERAGE(K817,O816)</f>
        <v>0.26100000000000001</v>
      </c>
      <c r="V817" s="21">
        <f>Q817*Q816/'Advanced - Road'!$S$33</f>
        <v>98.878754604760701</v>
      </c>
      <c r="W817" s="21">
        <f t="shared" ref="W817" si="7905">W816</f>
        <v>98.882105965149449</v>
      </c>
      <c r="X817" s="21">
        <f t="shared" si="7712"/>
        <v>0</v>
      </c>
      <c r="Y817" s="23">
        <f>ROUND(Regression!$B$17+Regression!$B$18*Games!R817+Regression!$B$19*Games!T817+Regression!$B$20*Games!U817+Regression!$B$21*Games!S817+Regression!$B$22*Games!W817,0)</f>
        <v>112</v>
      </c>
      <c r="Z817" s="23">
        <f t="shared" ref="Z817" si="7906">-Z816</f>
        <v>-8</v>
      </c>
      <c r="AA817" s="23">
        <f t="shared" ref="AA817" si="7907">AA816</f>
        <v>216</v>
      </c>
      <c r="AB817" s="22"/>
      <c r="AC817" s="22"/>
      <c r="AD817" s="22">
        <f t="shared" si="7717"/>
        <v>112</v>
      </c>
    </row>
    <row r="818" spans="1:30" x14ac:dyDescent="0.3">
      <c r="A818" t="s">
        <v>133</v>
      </c>
      <c r="B818" s="5" t="s">
        <v>67</v>
      </c>
      <c r="C818" t="str">
        <f>VLOOKUP(B818,'Team Lookup'!A:B,2,FALSE)</f>
        <v>Los Angeles Lakers</v>
      </c>
      <c r="D818" s="6"/>
      <c r="E818" s="6"/>
      <c r="F818" s="7" t="str">
        <f>B819</f>
        <v>NOP</v>
      </c>
      <c r="G818" t="str">
        <f t="shared" ref="G818" si="7908">C819</f>
        <v>New Orleans Pelicans</v>
      </c>
      <c r="H818" s="31">
        <f>VLOOKUP($C818,'Four Factors - Road'!$B:$O,7,FALSE)/100</f>
        <v>0.48100000000000004</v>
      </c>
      <c r="I818" s="31">
        <f>VLOOKUP($C818,'Four Factors - Road'!$B:$O,8,FALSE)</f>
        <v>0.26400000000000001</v>
      </c>
      <c r="J818" s="31">
        <f>VLOOKUP($C818,'Four Factors - Road'!$B:$O,9,FALSE)/100</f>
        <v>0.157</v>
      </c>
      <c r="K818" s="31">
        <f>VLOOKUP($C818,'Four Factors - Road'!$B:$O,10,FALSE)/100</f>
        <v>0.23600000000000002</v>
      </c>
      <c r="L818" s="31">
        <f>VLOOKUP($C818,'Four Factors - Road'!$B:$O,11,FALSE)/100</f>
        <v>0.54</v>
      </c>
      <c r="M818" s="31">
        <f>VLOOKUP($C818,'Four Factors - Road'!$B:$O,12,FALSE)</f>
        <v>0.28499999999999998</v>
      </c>
      <c r="N818" s="31">
        <f>VLOOKUP($C818,'Four Factors - Road'!$B:$O,13,FALSE)/100</f>
        <v>0.13600000000000001</v>
      </c>
      <c r="O818" s="31">
        <f>VLOOKUP($C818,'Four Factors - Road'!$B:$O,14,FALSE)/100</f>
        <v>0.253</v>
      </c>
      <c r="P818" s="17">
        <f>VLOOKUP($C818,'Advanced - Road'!B:T,18,FALSE)</f>
        <v>101.15</v>
      </c>
      <c r="Q818" s="17">
        <f>(P818+'Advanced - Road'!$S$33)/2</f>
        <v>100.00526345933562</v>
      </c>
      <c r="R818" s="31">
        <f t="shared" ref="R818" si="7909">AVERAGE(H818,L819)</f>
        <v>0.495</v>
      </c>
      <c r="S818" s="31">
        <f t="shared" ref="S818" si="7910">AVERAGE(I818,M819)</f>
        <v>0.253</v>
      </c>
      <c r="T818" s="31">
        <f t="shared" ref="T818" si="7911">AVERAGE(J818,N819)</f>
        <v>0.14550000000000002</v>
      </c>
      <c r="U818" s="31">
        <f t="shared" ref="U818" si="7912">AVERAGE(K818,O819)</f>
        <v>0.22900000000000001</v>
      </c>
      <c r="V818" s="17">
        <f>Q818*Q819/'Advanced - Home'!$S$33</f>
        <v>101.12625738130914</v>
      </c>
      <c r="W818" s="17">
        <f t="shared" ref="W818" si="7913">AVERAGE(V818:V819)</f>
        <v>101.12283007720987</v>
      </c>
      <c r="X818" s="17">
        <f t="shared" si="7712"/>
        <v>0</v>
      </c>
      <c r="Y818" s="19">
        <f>ROUND(Regression!$B$17+Regression!$B$18*Games!R818+Regression!$B$19*Games!T818+Regression!$B$20*Games!U818+Regression!$B$21*Games!S818+Regression!$B$22*Games!W818,0)</f>
        <v>106</v>
      </c>
      <c r="Z818" s="19">
        <f t="shared" ref="Z818" si="7914">Y819-Y818</f>
        <v>6</v>
      </c>
      <c r="AA818" s="19">
        <f t="shared" ref="AA818" si="7915">Y818+Y819</f>
        <v>218</v>
      </c>
      <c r="AB818" s="4">
        <f t="shared" ref="AB818" si="7916">D818-Z818</f>
        <v>-6</v>
      </c>
      <c r="AC818" s="4">
        <f t="shared" ref="AC818" si="7917">AA818-E818</f>
        <v>218</v>
      </c>
      <c r="AD818" s="4">
        <f t="shared" si="7717"/>
        <v>106</v>
      </c>
    </row>
    <row r="819" spans="1:30" x14ac:dyDescent="0.3">
      <c r="A819" t="s">
        <v>134</v>
      </c>
      <c r="B819" s="8" t="s">
        <v>71</v>
      </c>
      <c r="C819" t="str">
        <f>VLOOKUP(B819,'Team Lookup'!A:B,2,FALSE)</f>
        <v>New Orleans Pelicans</v>
      </c>
      <c r="D819" s="9">
        <f t="shared" ref="D819" si="7918">D818*-1</f>
        <v>0</v>
      </c>
      <c r="E819" s="9">
        <f t="shared" ref="E819" si="7919">E818</f>
        <v>0</v>
      </c>
      <c r="F819" t="str">
        <f>B818</f>
        <v>LAL</v>
      </c>
      <c r="G819" t="str">
        <f t="shared" ref="G819" si="7920">C818</f>
        <v>Los Angeles Lakers</v>
      </c>
      <c r="H819" s="31">
        <f>VLOOKUP($C819,'Four Factors - Home'!$B:$O,7,FALSE)/100</f>
        <v>0.504</v>
      </c>
      <c r="I819" s="31">
        <f>VLOOKUP($C819,'Four Factors - Home'!$B:$O,8,FALSE)</f>
        <v>0.26200000000000001</v>
      </c>
      <c r="J819" s="31">
        <f>VLOOKUP($C819,'Four Factors - Home'!$B:$O,9,FALSE)/100</f>
        <v>0.121</v>
      </c>
      <c r="K819" s="31">
        <f>VLOOKUP($C819,'Four Factors - Home'!$B:$O,10,FALSE)/100</f>
        <v>0.184</v>
      </c>
      <c r="L819" s="31">
        <f>VLOOKUP($C819,'Four Factors - Home'!$B:$O,11,FALSE)/100</f>
        <v>0.50900000000000001</v>
      </c>
      <c r="M819" s="31">
        <f>VLOOKUP($C819,'Four Factors - Home'!$B:$O,12,FALSE)</f>
        <v>0.24199999999999999</v>
      </c>
      <c r="N819" s="31">
        <f>VLOOKUP($C819,'Four Factors - Home'!$B:$O,13,FALSE)/100</f>
        <v>0.13400000000000001</v>
      </c>
      <c r="O819" s="31">
        <f>VLOOKUP($C819,'Four Factors - Home'!$B:$O,14,FALSE)/100</f>
        <v>0.222</v>
      </c>
      <c r="P819" s="17">
        <f>VLOOKUP($C819,'Advanced - Home'!B:T,18,FALSE)</f>
        <v>101.07</v>
      </c>
      <c r="Q819" s="17">
        <f>(P819+'Advanced - Home'!$S$33)/2</f>
        <v>99.96191294387171</v>
      </c>
      <c r="R819" s="31">
        <f t="shared" ref="R819" si="7921">AVERAGE(H819,L818)</f>
        <v>0.52200000000000002</v>
      </c>
      <c r="S819" s="31">
        <f t="shared" ref="S819" si="7922">AVERAGE(I819,M818)</f>
        <v>0.27349999999999997</v>
      </c>
      <c r="T819" s="31">
        <f t="shared" ref="T819" si="7923">AVERAGE(J819,N818)</f>
        <v>0.1285</v>
      </c>
      <c r="U819" s="31">
        <f t="shared" ref="U819" si="7924">AVERAGE(K819,O818)</f>
        <v>0.2185</v>
      </c>
      <c r="V819" s="17">
        <f>Q819*Q818/'Advanced - Road'!$S$33</f>
        <v>101.11940277311061</v>
      </c>
      <c r="W819" s="17">
        <f t="shared" ref="W819" si="7925">W818</f>
        <v>101.12283007720987</v>
      </c>
      <c r="X819" s="17">
        <f t="shared" si="7712"/>
        <v>0</v>
      </c>
      <c r="Y819" s="19">
        <f>ROUND(Regression!$B$17+Regression!$B$18*Games!R819+Regression!$B$19*Games!T819+Regression!$B$20*Games!U819+Regression!$B$21*Games!S819+Regression!$B$22*Games!W819,0)</f>
        <v>112</v>
      </c>
      <c r="Z819" s="19">
        <f t="shared" ref="Z819" si="7926">-Z818</f>
        <v>-6</v>
      </c>
      <c r="AA819" s="19">
        <f t="shared" ref="AA819" si="7927">AA818</f>
        <v>218</v>
      </c>
      <c r="AB819" s="4"/>
      <c r="AC819" s="4"/>
      <c r="AD819" s="4">
        <f t="shared" si="7717"/>
        <v>112</v>
      </c>
    </row>
    <row r="820" spans="1:30" x14ac:dyDescent="0.3">
      <c r="A820" s="11" t="s">
        <v>133</v>
      </c>
      <c r="B820" s="10" t="s">
        <v>67</v>
      </c>
      <c r="C820" s="11" t="str">
        <f>VLOOKUP(B820,'Team Lookup'!A:B,2,FALSE)</f>
        <v>Los Angeles Lakers</v>
      </c>
      <c r="D820" s="12"/>
      <c r="E820" s="12"/>
      <c r="F820" s="13" t="str">
        <f>B821</f>
        <v>NYK</v>
      </c>
      <c r="G820" s="11" t="str">
        <f t="shared" ref="G820" si="7928">C821</f>
        <v>New York Knicks</v>
      </c>
      <c r="H820" s="32">
        <f>VLOOKUP($C820,'Four Factors - Road'!$B:$O,7,FALSE)/100</f>
        <v>0.48100000000000004</v>
      </c>
      <c r="I820" s="32">
        <f>VLOOKUP($C820,'Four Factors - Road'!$B:$O,8,FALSE)</f>
        <v>0.26400000000000001</v>
      </c>
      <c r="J820" s="32">
        <f>VLOOKUP($C820,'Four Factors - Road'!$B:$O,9,FALSE)/100</f>
        <v>0.157</v>
      </c>
      <c r="K820" s="32">
        <f>VLOOKUP($C820,'Four Factors - Road'!$B:$O,10,FALSE)/100</f>
        <v>0.23600000000000002</v>
      </c>
      <c r="L820" s="32">
        <f>VLOOKUP($C820,'Four Factors - Road'!$B:$O,11,FALSE)/100</f>
        <v>0.54</v>
      </c>
      <c r="M820" s="32">
        <f>VLOOKUP($C820,'Four Factors - Road'!$B:$O,12,FALSE)</f>
        <v>0.28499999999999998</v>
      </c>
      <c r="N820" s="32">
        <f>VLOOKUP($C820,'Four Factors - Road'!$B:$O,13,FALSE)/100</f>
        <v>0.13600000000000001</v>
      </c>
      <c r="O820" s="32">
        <f>VLOOKUP($C820,'Four Factors - Road'!$B:$O,14,FALSE)/100</f>
        <v>0.253</v>
      </c>
      <c r="P820" s="21">
        <f>VLOOKUP($C820,'Advanced - Road'!B:T,18,FALSE)</f>
        <v>101.15</v>
      </c>
      <c r="Q820" s="21">
        <f>(P820+'Advanced - Road'!$S$33)/2</f>
        <v>100.00526345933562</v>
      </c>
      <c r="R820" s="32">
        <f t="shared" ref="R820" si="7929">AVERAGE(H820,L821)</f>
        <v>0.495</v>
      </c>
      <c r="S820" s="32">
        <f t="shared" ref="S820" si="7930">AVERAGE(I820,M821)</f>
        <v>0.26300000000000001</v>
      </c>
      <c r="T820" s="32">
        <f t="shared" ref="T820" si="7931">AVERAGE(J820,N821)</f>
        <v>0.14350000000000002</v>
      </c>
      <c r="U820" s="32">
        <f t="shared" ref="U820" si="7932">AVERAGE(K820,O821)</f>
        <v>0.253</v>
      </c>
      <c r="V820" s="21">
        <f>Q820*Q821/'Advanced - Home'!$S$33</f>
        <v>99.800998657580038</v>
      </c>
      <c r="W820" s="21">
        <f t="shared" ref="W820" si="7933">AVERAGE(V820:V821)</f>
        <v>99.797616268271184</v>
      </c>
      <c r="X820" s="21">
        <f t="shared" si="7712"/>
        <v>0</v>
      </c>
      <c r="Y820" s="23">
        <f>ROUND(Regression!$B$17+Regression!$B$18*Games!R820+Regression!$B$19*Games!T820+Regression!$B$20*Games!U820+Regression!$B$21*Games!S820+Regression!$B$22*Games!W820,0)</f>
        <v>106</v>
      </c>
      <c r="Z820" s="23">
        <f t="shared" ref="Z820" si="7934">Y821-Y820</f>
        <v>6</v>
      </c>
      <c r="AA820" s="23">
        <f t="shared" ref="AA820" si="7935">Y820+Y821</f>
        <v>218</v>
      </c>
      <c r="AB820" s="22">
        <f t="shared" ref="AB820" si="7936">D820-Z820</f>
        <v>-6</v>
      </c>
      <c r="AC820" s="22">
        <f t="shared" ref="AC820" si="7937">AA820-E820</f>
        <v>218</v>
      </c>
      <c r="AD820" s="22">
        <f t="shared" si="7717"/>
        <v>106</v>
      </c>
    </row>
    <row r="821" spans="1:30" x14ac:dyDescent="0.3">
      <c r="A821" s="11" t="s">
        <v>134</v>
      </c>
      <c r="B821" s="14" t="s">
        <v>72</v>
      </c>
      <c r="C821" s="11" t="str">
        <f>VLOOKUP(B821,'Team Lookup'!A:B,2,FALSE)</f>
        <v>New York Knicks</v>
      </c>
      <c r="D821" s="15">
        <f t="shared" ref="D821" si="7938">D820*-1</f>
        <v>0</v>
      </c>
      <c r="E821" s="15">
        <f t="shared" ref="E821" si="7939">E820</f>
        <v>0</v>
      </c>
      <c r="F821" s="11" t="str">
        <f>B820</f>
        <v>LAL</v>
      </c>
      <c r="G821" s="11" t="str">
        <f t="shared" ref="G821" si="7940">C820</f>
        <v>Los Angeles Lakers</v>
      </c>
      <c r="H821" s="32">
        <f>VLOOKUP($C821,'Four Factors - Home'!$B:$O,7,FALSE)/100</f>
        <v>0.52</v>
      </c>
      <c r="I821" s="32">
        <f>VLOOKUP($C821,'Four Factors - Home'!$B:$O,8,FALSE)</f>
        <v>0.22700000000000001</v>
      </c>
      <c r="J821" s="32">
        <f>VLOOKUP($C821,'Four Factors - Home'!$B:$O,9,FALSE)/100</f>
        <v>0.14300000000000002</v>
      </c>
      <c r="K821" s="32">
        <f>VLOOKUP($C821,'Four Factors - Home'!$B:$O,10,FALSE)/100</f>
        <v>0.27399999999999997</v>
      </c>
      <c r="L821" s="32">
        <f>VLOOKUP($C821,'Four Factors - Home'!$B:$O,11,FALSE)/100</f>
        <v>0.50900000000000001</v>
      </c>
      <c r="M821" s="32">
        <f>VLOOKUP($C821,'Four Factors - Home'!$B:$O,12,FALSE)</f>
        <v>0.26200000000000001</v>
      </c>
      <c r="N821" s="32">
        <f>VLOOKUP($C821,'Four Factors - Home'!$B:$O,13,FALSE)/100</f>
        <v>0.13</v>
      </c>
      <c r="O821" s="32">
        <f>VLOOKUP($C821,'Four Factors - Home'!$B:$O,14,FALSE)/100</f>
        <v>0.27</v>
      </c>
      <c r="P821" s="21">
        <f>VLOOKUP($C821,'Advanced - Home'!B:T,18,FALSE)</f>
        <v>98.45</v>
      </c>
      <c r="Q821" s="21">
        <f>(P821+'Advanced - Home'!$S$33)/2</f>
        <v>98.651912943871707</v>
      </c>
      <c r="R821" s="32">
        <f t="shared" ref="R821" si="7941">AVERAGE(H821,L820)</f>
        <v>0.53</v>
      </c>
      <c r="S821" s="32">
        <f t="shared" ref="S821" si="7942">AVERAGE(I821,M820)</f>
        <v>0.25600000000000001</v>
      </c>
      <c r="T821" s="32">
        <f t="shared" ref="T821" si="7943">AVERAGE(J821,N820)</f>
        <v>0.13950000000000001</v>
      </c>
      <c r="U821" s="32">
        <f t="shared" ref="U821" si="7944">AVERAGE(K821,O820)</f>
        <v>0.26349999999999996</v>
      </c>
      <c r="V821" s="21">
        <f>Q821*Q820/'Advanced - Road'!$S$33</f>
        <v>99.794233878962345</v>
      </c>
      <c r="W821" s="21">
        <f t="shared" ref="W821" si="7945">W820</f>
        <v>99.797616268271184</v>
      </c>
      <c r="X821" s="21">
        <f t="shared" si="7712"/>
        <v>0</v>
      </c>
      <c r="Y821" s="23">
        <f>ROUND(Regression!$B$17+Regression!$B$18*Games!R821+Regression!$B$19*Games!T821+Regression!$B$20*Games!U821+Regression!$B$21*Games!S821+Regression!$B$22*Games!W821,0)</f>
        <v>112</v>
      </c>
      <c r="Z821" s="23">
        <f t="shared" ref="Z821" si="7946">-Z820</f>
        <v>-6</v>
      </c>
      <c r="AA821" s="23">
        <f t="shared" ref="AA821" si="7947">AA820</f>
        <v>218</v>
      </c>
      <c r="AB821" s="22"/>
      <c r="AC821" s="22"/>
      <c r="AD821" s="22">
        <f t="shared" si="7717"/>
        <v>112</v>
      </c>
    </row>
    <row r="822" spans="1:30" x14ac:dyDescent="0.3">
      <c r="A822" t="s">
        <v>133</v>
      </c>
      <c r="B822" s="8" t="s">
        <v>67</v>
      </c>
      <c r="C822" t="str">
        <f>VLOOKUP(B822,'Team Lookup'!A:B,2,FALSE)</f>
        <v>Los Angeles Lakers</v>
      </c>
      <c r="D822" s="6"/>
      <c r="E822" s="6"/>
      <c r="F822" s="7" t="str">
        <f>B823</f>
        <v>OKC</v>
      </c>
      <c r="G822" t="str">
        <f t="shared" ref="G822" si="7948">C823</f>
        <v>Oklahoma City Thunder</v>
      </c>
      <c r="H822" s="31">
        <f>VLOOKUP($C822,'Four Factors - Road'!$B:$O,7,FALSE)/100</f>
        <v>0.48100000000000004</v>
      </c>
      <c r="I822" s="31">
        <f>VLOOKUP($C822,'Four Factors - Road'!$B:$O,8,FALSE)</f>
        <v>0.26400000000000001</v>
      </c>
      <c r="J822" s="31">
        <f>VLOOKUP($C822,'Four Factors - Road'!$B:$O,9,FALSE)/100</f>
        <v>0.157</v>
      </c>
      <c r="K822" s="31">
        <f>VLOOKUP($C822,'Four Factors - Road'!$B:$O,10,FALSE)/100</f>
        <v>0.23600000000000002</v>
      </c>
      <c r="L822" s="31">
        <f>VLOOKUP($C822,'Four Factors - Road'!$B:$O,11,FALSE)/100</f>
        <v>0.54</v>
      </c>
      <c r="M822" s="31">
        <f>VLOOKUP($C822,'Four Factors - Road'!$B:$O,12,FALSE)</f>
        <v>0.28499999999999998</v>
      </c>
      <c r="N822" s="31">
        <f>VLOOKUP($C822,'Four Factors - Road'!$B:$O,13,FALSE)/100</f>
        <v>0.13600000000000001</v>
      </c>
      <c r="O822" s="31">
        <f>VLOOKUP($C822,'Four Factors - Road'!$B:$O,14,FALSE)/100</f>
        <v>0.253</v>
      </c>
      <c r="P822" s="17">
        <f>VLOOKUP($C822,'Advanced - Road'!B:T,18,FALSE)</f>
        <v>101.15</v>
      </c>
      <c r="Q822" s="17">
        <f>(P822+'Advanced - Road'!$S$33)/2</f>
        <v>100.00526345933562</v>
      </c>
      <c r="R822" s="31">
        <f t="shared" ref="R822" si="7949">AVERAGE(H822,L823)</f>
        <v>0.48850000000000005</v>
      </c>
      <c r="S822" s="31">
        <f t="shared" ref="S822" si="7950">AVERAGE(I822,M823)</f>
        <v>0.26450000000000001</v>
      </c>
      <c r="T822" s="31">
        <f t="shared" ref="T822" si="7951">AVERAGE(J822,N823)</f>
        <v>0.14699999999999999</v>
      </c>
      <c r="U822" s="31">
        <f t="shared" ref="U822" si="7952">AVERAGE(K822,O823)</f>
        <v>0.22999999999999998</v>
      </c>
      <c r="V822" s="17">
        <f>Q822*Q823/'Advanced - Home'!$S$33</f>
        <v>101.09084970548435</v>
      </c>
      <c r="W822" s="17">
        <f t="shared" ref="W822" si="7953">AVERAGE(V822:V823)</f>
        <v>101.08742360139856</v>
      </c>
      <c r="X822" s="17">
        <f t="shared" si="7712"/>
        <v>0</v>
      </c>
      <c r="Y822" s="19">
        <f>ROUND(Regression!$B$17+Regression!$B$18*Games!R822+Regression!$B$19*Games!T822+Regression!$B$20*Games!U822+Regression!$B$21*Games!S822+Regression!$B$22*Games!W822,0)</f>
        <v>105</v>
      </c>
      <c r="Z822" s="19">
        <f t="shared" ref="Z822" si="7954">Y823-Y822</f>
        <v>9</v>
      </c>
      <c r="AA822" s="19">
        <f t="shared" ref="AA822" si="7955">Y822+Y823</f>
        <v>219</v>
      </c>
      <c r="AB822" s="4">
        <f t="shared" ref="AB822" si="7956">D822-Z822</f>
        <v>-9</v>
      </c>
      <c r="AC822" s="4">
        <f t="shared" ref="AC822" si="7957">AA822-E822</f>
        <v>219</v>
      </c>
      <c r="AD822" s="4">
        <f t="shared" si="7717"/>
        <v>105</v>
      </c>
    </row>
    <row r="823" spans="1:30" x14ac:dyDescent="0.3">
      <c r="A823" t="s">
        <v>134</v>
      </c>
      <c r="B823" s="8" t="s">
        <v>73</v>
      </c>
      <c r="C823" t="str">
        <f>VLOOKUP(B823,'Team Lookup'!A:B,2,FALSE)</f>
        <v>Oklahoma City Thunder</v>
      </c>
      <c r="D823" s="9">
        <f t="shared" ref="D823" si="7958">D822*-1</f>
        <v>0</v>
      </c>
      <c r="E823" s="9">
        <f t="shared" ref="E823" si="7959">E822</f>
        <v>0</v>
      </c>
      <c r="F823" t="str">
        <f>B822</f>
        <v>LAL</v>
      </c>
      <c r="G823" t="str">
        <f t="shared" ref="G823" si="7960">C822</f>
        <v>Los Angeles Lakers</v>
      </c>
      <c r="H823" s="31">
        <f>VLOOKUP($C823,'Four Factors - Home'!$B:$O,7,FALSE)/100</f>
        <v>0.51700000000000002</v>
      </c>
      <c r="I823" s="31">
        <f>VLOOKUP($C823,'Four Factors - Home'!$B:$O,8,FALSE)</f>
        <v>0.29799999999999999</v>
      </c>
      <c r="J823" s="31">
        <f>VLOOKUP($C823,'Four Factors - Home'!$B:$O,9,FALSE)/100</f>
        <v>0.14800000000000002</v>
      </c>
      <c r="K823" s="31">
        <f>VLOOKUP($C823,'Four Factors - Home'!$B:$O,10,FALSE)/100</f>
        <v>0.26600000000000001</v>
      </c>
      <c r="L823" s="31">
        <f>VLOOKUP($C823,'Four Factors - Home'!$B:$O,11,FALSE)/100</f>
        <v>0.496</v>
      </c>
      <c r="M823" s="31">
        <f>VLOOKUP($C823,'Four Factors - Home'!$B:$O,12,FALSE)</f>
        <v>0.26500000000000001</v>
      </c>
      <c r="N823" s="31">
        <f>VLOOKUP($C823,'Four Factors - Home'!$B:$O,13,FALSE)/100</f>
        <v>0.13699999999999998</v>
      </c>
      <c r="O823" s="31">
        <f>VLOOKUP($C823,'Four Factors - Home'!$B:$O,14,FALSE)/100</f>
        <v>0.22399999999999998</v>
      </c>
      <c r="P823" s="17">
        <f>VLOOKUP($C823,'Advanced - Home'!B:T,18,FALSE)</f>
        <v>101</v>
      </c>
      <c r="Q823" s="17">
        <f>(P823+'Advanced - Home'!$S$33)/2</f>
        <v>99.926912943871713</v>
      </c>
      <c r="R823" s="31">
        <f t="shared" ref="R823" si="7961">AVERAGE(H823,L822)</f>
        <v>0.52849999999999997</v>
      </c>
      <c r="S823" s="31">
        <f t="shared" ref="S823" si="7962">AVERAGE(I823,M822)</f>
        <v>0.29149999999999998</v>
      </c>
      <c r="T823" s="31">
        <f t="shared" ref="T823" si="7963">AVERAGE(J823,N822)</f>
        <v>0.14200000000000002</v>
      </c>
      <c r="U823" s="31">
        <f t="shared" ref="U823" si="7964">AVERAGE(K823,O822)</f>
        <v>0.25950000000000001</v>
      </c>
      <c r="V823" s="17">
        <f>Q823*Q822/'Advanced - Road'!$S$33</f>
        <v>101.08399749731277</v>
      </c>
      <c r="W823" s="17">
        <f t="shared" ref="W823" si="7965">W822</f>
        <v>101.08742360139856</v>
      </c>
      <c r="X823" s="17">
        <f t="shared" si="7712"/>
        <v>0</v>
      </c>
      <c r="Y823" s="19">
        <f>ROUND(Regression!$B$17+Regression!$B$18*Games!R823+Regression!$B$19*Games!T823+Regression!$B$20*Games!U823+Regression!$B$21*Games!S823+Regression!$B$22*Games!W823,0)</f>
        <v>114</v>
      </c>
      <c r="Z823" s="19">
        <f t="shared" ref="Z823" si="7966">-Z822</f>
        <v>-9</v>
      </c>
      <c r="AA823" s="19">
        <f t="shared" ref="AA823" si="7967">AA822</f>
        <v>219</v>
      </c>
      <c r="AB823" s="4"/>
      <c r="AC823" s="4"/>
      <c r="AD823" s="4">
        <f t="shared" si="7717"/>
        <v>114</v>
      </c>
    </row>
    <row r="824" spans="1:30" x14ac:dyDescent="0.3">
      <c r="A824" s="11" t="s">
        <v>133</v>
      </c>
      <c r="B824" s="14" t="s">
        <v>67</v>
      </c>
      <c r="C824" s="11" t="str">
        <f>VLOOKUP(B824,'Team Lookup'!A:B,2,FALSE)</f>
        <v>Los Angeles Lakers</v>
      </c>
      <c r="D824" s="12"/>
      <c r="E824" s="12"/>
      <c r="F824" s="13" t="str">
        <f>B825</f>
        <v>ORL</v>
      </c>
      <c r="G824" s="11" t="str">
        <f t="shared" ref="G824" si="7968">C825</f>
        <v>Orlando Magic</v>
      </c>
      <c r="H824" s="32">
        <f>VLOOKUP($C824,'Four Factors - Road'!$B:$O,7,FALSE)/100</f>
        <v>0.48100000000000004</v>
      </c>
      <c r="I824" s="32">
        <f>VLOOKUP($C824,'Four Factors - Road'!$B:$O,8,FALSE)</f>
        <v>0.26400000000000001</v>
      </c>
      <c r="J824" s="32">
        <f>VLOOKUP($C824,'Four Factors - Road'!$B:$O,9,FALSE)/100</f>
        <v>0.157</v>
      </c>
      <c r="K824" s="32">
        <f>VLOOKUP($C824,'Four Factors - Road'!$B:$O,10,FALSE)/100</f>
        <v>0.23600000000000002</v>
      </c>
      <c r="L824" s="32">
        <f>VLOOKUP($C824,'Four Factors - Road'!$B:$O,11,FALSE)/100</f>
        <v>0.54</v>
      </c>
      <c r="M824" s="32">
        <f>VLOOKUP($C824,'Four Factors - Road'!$B:$O,12,FALSE)</f>
        <v>0.28499999999999998</v>
      </c>
      <c r="N824" s="32">
        <f>VLOOKUP($C824,'Four Factors - Road'!$B:$O,13,FALSE)/100</f>
        <v>0.13600000000000001</v>
      </c>
      <c r="O824" s="32">
        <f>VLOOKUP($C824,'Four Factors - Road'!$B:$O,14,FALSE)/100</f>
        <v>0.253</v>
      </c>
      <c r="P824" s="21">
        <f>VLOOKUP($C824,'Advanced - Road'!B:T,18,FALSE)</f>
        <v>101.15</v>
      </c>
      <c r="Q824" s="21">
        <f>(P824+'Advanced - Road'!$S$33)/2</f>
        <v>100.00526345933562</v>
      </c>
      <c r="R824" s="32">
        <f t="shared" ref="R824" si="7969">AVERAGE(H824,L825)</f>
        <v>0.497</v>
      </c>
      <c r="S824" s="32">
        <f t="shared" ref="S824" si="7970">AVERAGE(I824,M825)</f>
        <v>0.26650000000000001</v>
      </c>
      <c r="T824" s="32">
        <f t="shared" ref="T824" si="7971">AVERAGE(J824,N825)</f>
        <v>0.14949999999999999</v>
      </c>
      <c r="U824" s="32">
        <f t="shared" ref="U824" si="7972">AVERAGE(K824,O825)</f>
        <v>0.23050000000000001</v>
      </c>
      <c r="V824" s="21">
        <f>Q824*Q825/'Advanced - Home'!$S$33</f>
        <v>99.34575711126088</v>
      </c>
      <c r="W824" s="21">
        <f t="shared" ref="W824" si="7973">AVERAGE(V824:V825)</f>
        <v>99.342390150696843</v>
      </c>
      <c r="X824" s="21">
        <f t="shared" si="7712"/>
        <v>0</v>
      </c>
      <c r="Y824" s="23">
        <f>ROUND(Regression!$B$17+Regression!$B$18*Games!R824+Regression!$B$19*Games!T824+Regression!$B$20*Games!U824+Regression!$B$21*Games!S824+Regression!$B$22*Games!W824,0)</f>
        <v>104</v>
      </c>
      <c r="Z824" s="23">
        <f t="shared" ref="Z824" si="7974">Y825-Y824</f>
        <v>5</v>
      </c>
      <c r="AA824" s="23">
        <f t="shared" ref="AA824" si="7975">Y824+Y825</f>
        <v>213</v>
      </c>
      <c r="AB824" s="22">
        <f t="shared" ref="AB824" si="7976">D824-Z824</f>
        <v>-5</v>
      </c>
      <c r="AC824" s="22">
        <f t="shared" ref="AC824" si="7977">AA824-E824</f>
        <v>213</v>
      </c>
      <c r="AD824" s="22">
        <f t="shared" si="7717"/>
        <v>104</v>
      </c>
    </row>
    <row r="825" spans="1:30" x14ac:dyDescent="0.3">
      <c r="A825" s="11" t="s">
        <v>134</v>
      </c>
      <c r="B825" s="14" t="s">
        <v>74</v>
      </c>
      <c r="C825" s="11" t="str">
        <f>VLOOKUP(B825,'Team Lookup'!A:B,2,FALSE)</f>
        <v>Orlando Magic</v>
      </c>
      <c r="D825" s="15">
        <f t="shared" ref="D825" si="7978">D824*-1</f>
        <v>0</v>
      </c>
      <c r="E825" s="15">
        <f t="shared" ref="E825" si="7979">E824</f>
        <v>0</v>
      </c>
      <c r="F825" s="11" t="str">
        <f>B824</f>
        <v>LAL</v>
      </c>
      <c r="G825" s="11" t="str">
        <f t="shared" ref="G825" si="7980">C824</f>
        <v>Los Angeles Lakers</v>
      </c>
      <c r="H825" s="32">
        <f>VLOOKUP($C825,'Four Factors - Home'!$B:$O,7,FALSE)/100</f>
        <v>0.47799999999999998</v>
      </c>
      <c r="I825" s="32">
        <f>VLOOKUP($C825,'Four Factors - Home'!$B:$O,8,FALSE)</f>
        <v>0.26</v>
      </c>
      <c r="J825" s="32">
        <f>VLOOKUP($C825,'Four Factors - Home'!$B:$O,9,FALSE)/100</f>
        <v>0.13500000000000001</v>
      </c>
      <c r="K825" s="32">
        <f>VLOOKUP($C825,'Four Factors - Home'!$B:$O,10,FALSE)/100</f>
        <v>0.23</v>
      </c>
      <c r="L825" s="32">
        <f>VLOOKUP($C825,'Four Factors - Home'!$B:$O,11,FALSE)/100</f>
        <v>0.51300000000000001</v>
      </c>
      <c r="M825" s="32">
        <f>VLOOKUP($C825,'Four Factors - Home'!$B:$O,12,FALSE)</f>
        <v>0.26900000000000002</v>
      </c>
      <c r="N825" s="32">
        <f>VLOOKUP($C825,'Four Factors - Home'!$B:$O,13,FALSE)/100</f>
        <v>0.14199999999999999</v>
      </c>
      <c r="O825" s="32">
        <f>VLOOKUP($C825,'Four Factors - Home'!$B:$O,14,FALSE)/100</f>
        <v>0.22500000000000001</v>
      </c>
      <c r="P825" s="21">
        <f>VLOOKUP($C825,'Advanced - Home'!B:T,18,FALSE)</f>
        <v>97.55</v>
      </c>
      <c r="Q825" s="21">
        <f>(P825+'Advanced - Home'!$S$33)/2</f>
        <v>98.201912943871704</v>
      </c>
      <c r="R825" s="32">
        <f t="shared" ref="R825" si="7981">AVERAGE(H825,L824)</f>
        <v>0.50900000000000001</v>
      </c>
      <c r="S825" s="32">
        <f t="shared" ref="S825" si="7982">AVERAGE(I825,M824)</f>
        <v>0.27249999999999996</v>
      </c>
      <c r="T825" s="32">
        <f t="shared" ref="T825" si="7983">AVERAGE(J825,N824)</f>
        <v>0.13550000000000001</v>
      </c>
      <c r="U825" s="32">
        <f t="shared" ref="U825" si="7984">AVERAGE(K825,O824)</f>
        <v>0.24149999999999999</v>
      </c>
      <c r="V825" s="21">
        <f>Q825*Q824/'Advanced - Road'!$S$33</f>
        <v>99.339023190132792</v>
      </c>
      <c r="W825" s="21">
        <f t="shared" ref="W825" si="7985">W824</f>
        <v>99.342390150696843</v>
      </c>
      <c r="X825" s="21">
        <f t="shared" si="7712"/>
        <v>0</v>
      </c>
      <c r="Y825" s="23">
        <f>ROUND(Regression!$B$17+Regression!$B$18*Games!R825+Regression!$B$19*Games!T825+Regression!$B$20*Games!U825+Regression!$B$21*Games!S825+Regression!$B$22*Games!W825,0)</f>
        <v>109</v>
      </c>
      <c r="Z825" s="23">
        <f t="shared" ref="Z825" si="7986">-Z824</f>
        <v>-5</v>
      </c>
      <c r="AA825" s="23">
        <f t="shared" ref="AA825" si="7987">AA824</f>
        <v>213</v>
      </c>
      <c r="AB825" s="22"/>
      <c r="AC825" s="22"/>
      <c r="AD825" s="22">
        <f t="shared" si="7717"/>
        <v>109</v>
      </c>
    </row>
    <row r="826" spans="1:30" x14ac:dyDescent="0.3">
      <c r="A826" t="s">
        <v>133</v>
      </c>
      <c r="B826" s="8" t="s">
        <v>67</v>
      </c>
      <c r="C826" t="str">
        <f>VLOOKUP(B826,'Team Lookup'!A:B,2,FALSE)</f>
        <v>Los Angeles Lakers</v>
      </c>
      <c r="D826" s="6"/>
      <c r="E826" s="6"/>
      <c r="F826" s="7" t="str">
        <f>B827</f>
        <v>PHI</v>
      </c>
      <c r="G826" t="str">
        <f t="shared" ref="G826" si="7988">C827</f>
        <v>Philadelphia 76ers</v>
      </c>
      <c r="H826" s="31">
        <f>VLOOKUP($C826,'Four Factors - Road'!$B:$O,7,FALSE)/100</f>
        <v>0.48100000000000004</v>
      </c>
      <c r="I826" s="31">
        <f>VLOOKUP($C826,'Four Factors - Road'!$B:$O,8,FALSE)</f>
        <v>0.26400000000000001</v>
      </c>
      <c r="J826" s="31">
        <f>VLOOKUP($C826,'Four Factors - Road'!$B:$O,9,FALSE)/100</f>
        <v>0.157</v>
      </c>
      <c r="K826" s="31">
        <f>VLOOKUP($C826,'Four Factors - Road'!$B:$O,10,FALSE)/100</f>
        <v>0.23600000000000002</v>
      </c>
      <c r="L826" s="31">
        <f>VLOOKUP($C826,'Four Factors - Road'!$B:$O,11,FALSE)/100</f>
        <v>0.54</v>
      </c>
      <c r="M826" s="31">
        <f>VLOOKUP($C826,'Four Factors - Road'!$B:$O,12,FALSE)</f>
        <v>0.28499999999999998</v>
      </c>
      <c r="N826" s="31">
        <f>VLOOKUP($C826,'Four Factors - Road'!$B:$O,13,FALSE)/100</f>
        <v>0.13600000000000001</v>
      </c>
      <c r="O826" s="31">
        <f>VLOOKUP($C826,'Four Factors - Road'!$B:$O,14,FALSE)/100</f>
        <v>0.253</v>
      </c>
      <c r="P826" s="17">
        <f>VLOOKUP($C826,'Advanced - Road'!B:T,18,FALSE)</f>
        <v>101.15</v>
      </c>
      <c r="Q826" s="17">
        <f>(P826+'Advanced - Road'!$S$33)/2</f>
        <v>100.00526345933562</v>
      </c>
      <c r="R826" s="31">
        <f t="shared" ref="R826" si="7989">AVERAGE(H826,L827)</f>
        <v>0.48750000000000004</v>
      </c>
      <c r="S826" s="31">
        <f t="shared" ref="S826" si="7990">AVERAGE(I826,M827)</f>
        <v>0.28800000000000003</v>
      </c>
      <c r="T826" s="31">
        <f t="shared" ref="T826" si="7991">AVERAGE(J826,N827)</f>
        <v>0.1515</v>
      </c>
      <c r="U826" s="31">
        <f t="shared" ref="U826" si="7992">AVERAGE(K826,O827)</f>
        <v>0.23549999999999999</v>
      </c>
      <c r="V826" s="17">
        <f>Q826*Q827/'Advanced - Home'!$S$33</f>
        <v>100.80253005948221</v>
      </c>
      <c r="W826" s="17">
        <f t="shared" ref="W826" si="7993">AVERAGE(V826:V827)</f>
        <v>100.79911372693479</v>
      </c>
      <c r="X826" s="17">
        <f t="shared" si="7712"/>
        <v>0</v>
      </c>
      <c r="Y826" s="19">
        <f>ROUND(Regression!$B$17+Regression!$B$18*Games!R826+Regression!$B$19*Games!T826+Regression!$B$20*Games!U826+Regression!$B$21*Games!S826+Regression!$B$22*Games!W826,0)</f>
        <v>105</v>
      </c>
      <c r="Z826" s="19">
        <f t="shared" ref="Z826" si="7994">Y827-Y826</f>
        <v>5</v>
      </c>
      <c r="AA826" s="19">
        <f t="shared" ref="AA826" si="7995">Y826+Y827</f>
        <v>215</v>
      </c>
      <c r="AB826" s="4">
        <f t="shared" ref="AB826" si="7996">D826-Z826</f>
        <v>-5</v>
      </c>
      <c r="AC826" s="4">
        <f t="shared" ref="AC826" si="7997">AA826-E826</f>
        <v>215</v>
      </c>
      <c r="AD826" s="4">
        <f t="shared" si="7717"/>
        <v>105</v>
      </c>
    </row>
    <row r="827" spans="1:30" x14ac:dyDescent="0.3">
      <c r="A827" t="s">
        <v>134</v>
      </c>
      <c r="B827" s="8" t="s">
        <v>75</v>
      </c>
      <c r="C827" t="str">
        <f>VLOOKUP(B827,'Team Lookup'!A:B,2,FALSE)</f>
        <v>Philadelphia 76ers</v>
      </c>
      <c r="D827" s="9">
        <f t="shared" ref="D827" si="7998">D826*-1</f>
        <v>0</v>
      </c>
      <c r="E827" s="9">
        <f t="shared" ref="E827" si="7999">E826</f>
        <v>0</v>
      </c>
      <c r="F827" t="str">
        <f>B826</f>
        <v>LAL</v>
      </c>
      <c r="G827" t="str">
        <f t="shared" ref="G827" si="8000">C826</f>
        <v>Los Angeles Lakers</v>
      </c>
      <c r="H827" s="31">
        <f>VLOOKUP($C827,'Four Factors - Home'!$B:$O,7,FALSE)/100</f>
        <v>0.504</v>
      </c>
      <c r="I827" s="31">
        <f>VLOOKUP($C827,'Four Factors - Home'!$B:$O,8,FALSE)</f>
        <v>0.27</v>
      </c>
      <c r="J827" s="31">
        <f>VLOOKUP($C827,'Four Factors - Home'!$B:$O,9,FALSE)/100</f>
        <v>0.16300000000000001</v>
      </c>
      <c r="K827" s="31">
        <f>VLOOKUP($C827,'Four Factors - Home'!$B:$O,10,FALSE)/100</f>
        <v>0.21199999999999999</v>
      </c>
      <c r="L827" s="31">
        <f>VLOOKUP($C827,'Four Factors - Home'!$B:$O,11,FALSE)/100</f>
        <v>0.49399999999999999</v>
      </c>
      <c r="M827" s="31">
        <f>VLOOKUP($C827,'Four Factors - Home'!$B:$O,12,FALSE)</f>
        <v>0.312</v>
      </c>
      <c r="N827" s="31">
        <f>VLOOKUP($C827,'Four Factors - Home'!$B:$O,13,FALSE)/100</f>
        <v>0.14599999999999999</v>
      </c>
      <c r="O827" s="31">
        <f>VLOOKUP($C827,'Four Factors - Home'!$B:$O,14,FALSE)/100</f>
        <v>0.23499999999999999</v>
      </c>
      <c r="P827" s="17">
        <f>VLOOKUP($C827,'Advanced - Home'!B:T,18,FALSE)</f>
        <v>100.43</v>
      </c>
      <c r="Q827" s="17">
        <f>(P827+'Advanced - Home'!$S$33)/2</f>
        <v>99.641912943871716</v>
      </c>
      <c r="R827" s="31">
        <f t="shared" ref="R827" si="8001">AVERAGE(H827,L826)</f>
        <v>0.52200000000000002</v>
      </c>
      <c r="S827" s="31">
        <f t="shared" ref="S827" si="8002">AVERAGE(I827,M826)</f>
        <v>0.27749999999999997</v>
      </c>
      <c r="T827" s="31">
        <f t="shared" ref="T827" si="8003">AVERAGE(J827,N826)</f>
        <v>0.14950000000000002</v>
      </c>
      <c r="U827" s="31">
        <f t="shared" ref="U827" si="8004">AVERAGE(K827,O826)</f>
        <v>0.23249999999999998</v>
      </c>
      <c r="V827" s="17">
        <f>Q827*Q826/'Advanced - Road'!$S$33</f>
        <v>100.79569739438737</v>
      </c>
      <c r="W827" s="17">
        <f t="shared" ref="W827" si="8005">W826</f>
        <v>100.79911372693479</v>
      </c>
      <c r="X827" s="17">
        <f t="shared" si="7712"/>
        <v>0</v>
      </c>
      <c r="Y827" s="19">
        <f>ROUND(Regression!$B$17+Regression!$B$18*Games!R827+Regression!$B$19*Games!T827+Regression!$B$20*Games!U827+Regression!$B$21*Games!S827+Regression!$B$22*Games!W827,0)</f>
        <v>110</v>
      </c>
      <c r="Z827" s="19">
        <f t="shared" ref="Z827" si="8006">-Z826</f>
        <v>-5</v>
      </c>
      <c r="AA827" s="19">
        <f t="shared" ref="AA827" si="8007">AA826</f>
        <v>215</v>
      </c>
      <c r="AB827" s="4"/>
      <c r="AC827" s="4"/>
      <c r="AD827" s="4">
        <f t="shared" si="7717"/>
        <v>110</v>
      </c>
    </row>
    <row r="828" spans="1:30" x14ac:dyDescent="0.3">
      <c r="A828" s="11" t="s">
        <v>133</v>
      </c>
      <c r="B828" s="14" t="s">
        <v>67</v>
      </c>
      <c r="C828" s="11" t="str">
        <f>VLOOKUP(B828,'Team Lookup'!A:B,2,FALSE)</f>
        <v>Los Angeles Lakers</v>
      </c>
      <c r="D828" s="12"/>
      <c r="E828" s="12"/>
      <c r="F828" s="13" t="str">
        <f>B829</f>
        <v>PHO</v>
      </c>
      <c r="G828" s="11" t="str">
        <f t="shared" ref="G828" si="8008">C829</f>
        <v>Phoenix Suns</v>
      </c>
      <c r="H828" s="32">
        <f>VLOOKUP($C828,'Four Factors - Road'!$B:$O,7,FALSE)/100</f>
        <v>0.48100000000000004</v>
      </c>
      <c r="I828" s="32">
        <f>VLOOKUP($C828,'Four Factors - Road'!$B:$O,8,FALSE)</f>
        <v>0.26400000000000001</v>
      </c>
      <c r="J828" s="32">
        <f>VLOOKUP($C828,'Four Factors - Road'!$B:$O,9,FALSE)/100</f>
        <v>0.157</v>
      </c>
      <c r="K828" s="32">
        <f>VLOOKUP($C828,'Four Factors - Road'!$B:$O,10,FALSE)/100</f>
        <v>0.23600000000000002</v>
      </c>
      <c r="L828" s="32">
        <f>VLOOKUP($C828,'Four Factors - Road'!$B:$O,11,FALSE)/100</f>
        <v>0.54</v>
      </c>
      <c r="M828" s="32">
        <f>VLOOKUP($C828,'Four Factors - Road'!$B:$O,12,FALSE)</f>
        <v>0.28499999999999998</v>
      </c>
      <c r="N828" s="32">
        <f>VLOOKUP($C828,'Four Factors - Road'!$B:$O,13,FALSE)/100</f>
        <v>0.13600000000000001</v>
      </c>
      <c r="O828" s="32">
        <f>VLOOKUP($C828,'Four Factors - Road'!$B:$O,14,FALSE)/100</f>
        <v>0.253</v>
      </c>
      <c r="P828" s="21">
        <f>VLOOKUP($C828,'Advanced - Road'!B:T,18,FALSE)</f>
        <v>101.15</v>
      </c>
      <c r="Q828" s="21">
        <f>(P828+'Advanced - Road'!$S$33)/2</f>
        <v>100.00526345933562</v>
      </c>
      <c r="R828" s="32">
        <f t="shared" ref="R828" si="8009">AVERAGE(H828,L829)</f>
        <v>0.50050000000000006</v>
      </c>
      <c r="S828" s="32">
        <f t="shared" ref="S828" si="8010">AVERAGE(I828,M829)</f>
        <v>0.29649999999999999</v>
      </c>
      <c r="T828" s="32">
        <f t="shared" ref="T828" si="8011">AVERAGE(J828,N829)</f>
        <v>0.1515</v>
      </c>
      <c r="U828" s="32">
        <f t="shared" ref="U828" si="8012">AVERAGE(K828,O829)</f>
        <v>0.22900000000000001</v>
      </c>
      <c r="V828" s="21">
        <f>Q828*Q829/'Advanced - Home'!$S$33</f>
        <v>101.35387815446872</v>
      </c>
      <c r="W828" s="21">
        <f t="shared" ref="W828" si="8013">AVERAGE(V828:V829)</f>
        <v>101.35044313599704</v>
      </c>
      <c r="X828" s="21">
        <f t="shared" si="7712"/>
        <v>0</v>
      </c>
      <c r="Y828" s="23">
        <f>ROUND(Regression!$B$17+Regression!$B$18*Games!R828+Regression!$B$19*Games!T828+Regression!$B$20*Games!U828+Regression!$B$21*Games!S828+Regression!$B$22*Games!W828,0)</f>
        <v>107</v>
      </c>
      <c r="Z828" s="23">
        <f t="shared" ref="Z828" si="8014">Y829-Y828</f>
        <v>5</v>
      </c>
      <c r="AA828" s="23">
        <f t="shared" ref="AA828" si="8015">Y828+Y829</f>
        <v>219</v>
      </c>
      <c r="AB828" s="22">
        <f t="shared" ref="AB828" si="8016">D828-Z828</f>
        <v>-5</v>
      </c>
      <c r="AC828" s="22">
        <f t="shared" ref="AC828" si="8017">AA828-E828</f>
        <v>219</v>
      </c>
      <c r="AD828" s="22">
        <f t="shared" si="7717"/>
        <v>107</v>
      </c>
    </row>
    <row r="829" spans="1:30" x14ac:dyDescent="0.3">
      <c r="A829" s="11" t="s">
        <v>134</v>
      </c>
      <c r="B829" s="14" t="s">
        <v>76</v>
      </c>
      <c r="C829" s="11" t="str">
        <f>VLOOKUP(B829,'Team Lookup'!A:B,2,FALSE)</f>
        <v>Phoenix Suns</v>
      </c>
      <c r="D829" s="15">
        <f t="shared" ref="D829" si="8018">D828*-1</f>
        <v>0</v>
      </c>
      <c r="E829" s="15">
        <f t="shared" ref="E829" si="8019">E828</f>
        <v>0</v>
      </c>
      <c r="F829" s="11" t="str">
        <f>B828</f>
        <v>LAL</v>
      </c>
      <c r="G829" s="11" t="str">
        <f t="shared" ref="G829" si="8020">C828</f>
        <v>Los Angeles Lakers</v>
      </c>
      <c r="H829" s="32">
        <f>VLOOKUP($C829,'Four Factors - Home'!$B:$O,7,FALSE)/100</f>
        <v>0.496</v>
      </c>
      <c r="I829" s="32">
        <f>VLOOKUP($C829,'Four Factors - Home'!$B:$O,8,FALSE)</f>
        <v>0.30099999999999999</v>
      </c>
      <c r="J829" s="32">
        <f>VLOOKUP($C829,'Four Factors - Home'!$B:$O,9,FALSE)/100</f>
        <v>0.152</v>
      </c>
      <c r="K829" s="32">
        <f>VLOOKUP($C829,'Four Factors - Home'!$B:$O,10,FALSE)/100</f>
        <v>0.27500000000000002</v>
      </c>
      <c r="L829" s="32">
        <f>VLOOKUP($C829,'Four Factors - Home'!$B:$O,11,FALSE)/100</f>
        <v>0.52</v>
      </c>
      <c r="M829" s="32">
        <f>VLOOKUP($C829,'Four Factors - Home'!$B:$O,12,FALSE)</f>
        <v>0.32900000000000001</v>
      </c>
      <c r="N829" s="32">
        <f>VLOOKUP($C829,'Four Factors - Home'!$B:$O,13,FALSE)/100</f>
        <v>0.14599999999999999</v>
      </c>
      <c r="O829" s="32">
        <f>VLOOKUP($C829,'Four Factors - Home'!$B:$O,14,FALSE)/100</f>
        <v>0.222</v>
      </c>
      <c r="P829" s="21">
        <f>VLOOKUP($C829,'Advanced - Home'!B:T,18,FALSE)</f>
        <v>101.52</v>
      </c>
      <c r="Q829" s="21">
        <f>(P829+'Advanced - Home'!$S$33)/2</f>
        <v>100.1869129438717</v>
      </c>
      <c r="R829" s="32">
        <f t="shared" ref="R829" si="8021">AVERAGE(H829,L828)</f>
        <v>0.51800000000000002</v>
      </c>
      <c r="S829" s="32">
        <f t="shared" ref="S829" si="8022">AVERAGE(I829,M828)</f>
        <v>0.29299999999999998</v>
      </c>
      <c r="T829" s="32">
        <f t="shared" ref="T829" si="8023">AVERAGE(J829,N828)</f>
        <v>0.14400000000000002</v>
      </c>
      <c r="U829" s="32">
        <f t="shared" ref="U829" si="8024">AVERAGE(K829,O828)</f>
        <v>0.26400000000000001</v>
      </c>
      <c r="V829" s="21">
        <f>Q829*Q828/'Advanced - Road'!$S$33</f>
        <v>101.34700811752538</v>
      </c>
      <c r="W829" s="21">
        <f t="shared" ref="W829" si="8025">W828</f>
        <v>101.35044313599704</v>
      </c>
      <c r="X829" s="21">
        <f t="shared" si="7712"/>
        <v>0</v>
      </c>
      <c r="Y829" s="23">
        <f>ROUND(Regression!$B$17+Regression!$B$18*Games!R829+Regression!$B$19*Games!T829+Regression!$B$20*Games!U829+Regression!$B$21*Games!S829+Regression!$B$22*Games!W829,0)</f>
        <v>112</v>
      </c>
      <c r="Z829" s="23">
        <f t="shared" ref="Z829" si="8026">-Z828</f>
        <v>-5</v>
      </c>
      <c r="AA829" s="23">
        <f t="shared" ref="AA829" si="8027">AA828</f>
        <v>219</v>
      </c>
      <c r="AB829" s="22"/>
      <c r="AC829" s="22"/>
      <c r="AD829" s="22">
        <f t="shared" si="7717"/>
        <v>112</v>
      </c>
    </row>
    <row r="830" spans="1:30" x14ac:dyDescent="0.3">
      <c r="A830" t="s">
        <v>133</v>
      </c>
      <c r="B830" s="8" t="s">
        <v>67</v>
      </c>
      <c r="C830" t="str">
        <f>VLOOKUP(B830,'Team Lookup'!A:B,2,FALSE)</f>
        <v>Los Angeles Lakers</v>
      </c>
      <c r="D830" s="6"/>
      <c r="E830" s="6"/>
      <c r="F830" s="7" t="str">
        <f>B831</f>
        <v>POR</v>
      </c>
      <c r="G830" t="str">
        <f t="shared" ref="G830" si="8028">C831</f>
        <v>Portland Trail Blazers</v>
      </c>
      <c r="H830" s="31">
        <f>VLOOKUP($C830,'Four Factors - Road'!$B:$O,7,FALSE)/100</f>
        <v>0.48100000000000004</v>
      </c>
      <c r="I830" s="31">
        <f>VLOOKUP($C830,'Four Factors - Road'!$B:$O,8,FALSE)</f>
        <v>0.26400000000000001</v>
      </c>
      <c r="J830" s="31">
        <f>VLOOKUP($C830,'Four Factors - Road'!$B:$O,9,FALSE)/100</f>
        <v>0.157</v>
      </c>
      <c r="K830" s="31">
        <f>VLOOKUP($C830,'Four Factors - Road'!$B:$O,10,FALSE)/100</f>
        <v>0.23600000000000002</v>
      </c>
      <c r="L830" s="31">
        <f>VLOOKUP($C830,'Four Factors - Road'!$B:$O,11,FALSE)/100</f>
        <v>0.54</v>
      </c>
      <c r="M830" s="31">
        <f>VLOOKUP($C830,'Four Factors - Road'!$B:$O,12,FALSE)</f>
        <v>0.28499999999999998</v>
      </c>
      <c r="N830" s="31">
        <f>VLOOKUP($C830,'Four Factors - Road'!$B:$O,13,FALSE)/100</f>
        <v>0.13600000000000001</v>
      </c>
      <c r="O830" s="31">
        <f>VLOOKUP($C830,'Four Factors - Road'!$B:$O,14,FALSE)/100</f>
        <v>0.253</v>
      </c>
      <c r="P830" s="17">
        <f>VLOOKUP($C830,'Advanced - Road'!B:T,18,FALSE)</f>
        <v>101.15</v>
      </c>
      <c r="Q830" s="17">
        <f>(P830+'Advanced - Road'!$S$33)/2</f>
        <v>100.00526345933562</v>
      </c>
      <c r="R830" s="31">
        <f t="shared" ref="R830" si="8029">AVERAGE(H830,L831)</f>
        <v>0.49199999999999999</v>
      </c>
      <c r="S830" s="31">
        <f t="shared" ref="S830" si="8030">AVERAGE(I830,M831)</f>
        <v>0.29349999999999998</v>
      </c>
      <c r="T830" s="31">
        <f t="shared" ref="T830" si="8031">AVERAGE(J830,N831)</f>
        <v>0.14300000000000002</v>
      </c>
      <c r="U830" s="31">
        <f t="shared" ref="U830" si="8032">AVERAGE(K830,O831)</f>
        <v>0.23249999999999998</v>
      </c>
      <c r="V830" s="17">
        <f>Q830*Q831/'Advanced - Home'!$S$33</f>
        <v>100.09943478238928</v>
      </c>
      <c r="W830" s="17">
        <f t="shared" ref="W830" si="8033">AVERAGE(V830:V831)</f>
        <v>100.09604227868107</v>
      </c>
      <c r="X830" s="17">
        <f t="shared" si="7712"/>
        <v>0</v>
      </c>
      <c r="Y830" s="19">
        <f>ROUND(Regression!$B$17+Regression!$B$18*Games!R830+Regression!$B$19*Games!T830+Regression!$B$20*Games!U830+Regression!$B$21*Games!S830+Regression!$B$22*Games!W830,0)</f>
        <v>106</v>
      </c>
      <c r="Z830" s="19">
        <f t="shared" ref="Z830" si="8034">Y831-Y830</f>
        <v>7</v>
      </c>
      <c r="AA830" s="19">
        <f t="shared" ref="AA830" si="8035">Y830+Y831</f>
        <v>219</v>
      </c>
      <c r="AB830" s="4">
        <f t="shared" ref="AB830" si="8036">D830-Z830</f>
        <v>-7</v>
      </c>
      <c r="AC830" s="4">
        <f t="shared" ref="AC830" si="8037">AA830-E830</f>
        <v>219</v>
      </c>
      <c r="AD830" s="4">
        <f t="shared" si="7717"/>
        <v>106</v>
      </c>
    </row>
    <row r="831" spans="1:30" x14ac:dyDescent="0.3">
      <c r="A831" t="s">
        <v>134</v>
      </c>
      <c r="B831" s="8" t="s">
        <v>77</v>
      </c>
      <c r="C831" t="str">
        <f>VLOOKUP(B831,'Team Lookup'!A:B,2,FALSE)</f>
        <v>Portland Trail Blazers</v>
      </c>
      <c r="D831" s="9">
        <f t="shared" ref="D831" si="8038">D830*-1</f>
        <v>0</v>
      </c>
      <c r="E831" s="9">
        <f t="shared" ref="E831" si="8039">E830</f>
        <v>0</v>
      </c>
      <c r="F831" t="str">
        <f>B830</f>
        <v>LAL</v>
      </c>
      <c r="G831" t="str">
        <f t="shared" ref="G831" si="8040">C830</f>
        <v>Los Angeles Lakers</v>
      </c>
      <c r="H831" s="31">
        <f>VLOOKUP($C831,'Four Factors - Home'!$B:$O,7,FALSE)/100</f>
        <v>0.52500000000000002</v>
      </c>
      <c r="I831" s="31">
        <f>VLOOKUP($C831,'Four Factors - Home'!$B:$O,8,FALSE)</f>
        <v>0.26100000000000001</v>
      </c>
      <c r="J831" s="31">
        <f>VLOOKUP($C831,'Four Factors - Home'!$B:$O,9,FALSE)/100</f>
        <v>0.13500000000000001</v>
      </c>
      <c r="K831" s="31">
        <f>VLOOKUP($C831,'Four Factors - Home'!$B:$O,10,FALSE)/100</f>
        <v>0.23</v>
      </c>
      <c r="L831" s="31">
        <f>VLOOKUP($C831,'Four Factors - Home'!$B:$O,11,FALSE)/100</f>
        <v>0.503</v>
      </c>
      <c r="M831" s="31">
        <f>VLOOKUP($C831,'Four Factors - Home'!$B:$O,12,FALSE)</f>
        <v>0.32300000000000001</v>
      </c>
      <c r="N831" s="31">
        <f>VLOOKUP($C831,'Four Factors - Home'!$B:$O,13,FALSE)/100</f>
        <v>0.129</v>
      </c>
      <c r="O831" s="31">
        <f>VLOOKUP($C831,'Four Factors - Home'!$B:$O,14,FALSE)/100</f>
        <v>0.22899999999999998</v>
      </c>
      <c r="P831" s="17">
        <f>VLOOKUP($C831,'Advanced - Home'!B:T,18,FALSE)</f>
        <v>99.04</v>
      </c>
      <c r="Q831" s="17">
        <f>(P831+'Advanced - Home'!$S$33)/2</f>
        <v>98.946912943871709</v>
      </c>
      <c r="R831" s="31">
        <f t="shared" ref="R831" si="8041">AVERAGE(H831,L830)</f>
        <v>0.53249999999999997</v>
      </c>
      <c r="S831" s="31">
        <f t="shared" ref="S831" si="8042">AVERAGE(I831,M830)</f>
        <v>0.27300000000000002</v>
      </c>
      <c r="T831" s="31">
        <f t="shared" ref="T831" si="8043">AVERAGE(J831,N830)</f>
        <v>0.13550000000000001</v>
      </c>
      <c r="U831" s="31">
        <f t="shared" ref="U831" si="8044">AVERAGE(K831,O830)</f>
        <v>0.24149999999999999</v>
      </c>
      <c r="V831" s="17">
        <f>Q831*Q830/'Advanced - Road'!$S$33</f>
        <v>100.09264977497284</v>
      </c>
      <c r="W831" s="17">
        <f t="shared" ref="W831" si="8045">W830</f>
        <v>100.09604227868107</v>
      </c>
      <c r="X831" s="17">
        <f t="shared" si="7712"/>
        <v>0</v>
      </c>
      <c r="Y831" s="19">
        <f>ROUND(Regression!$B$17+Regression!$B$18*Games!R831+Regression!$B$19*Games!T831+Regression!$B$20*Games!U831+Regression!$B$21*Games!S831+Regression!$B$22*Games!W831,0)</f>
        <v>113</v>
      </c>
      <c r="Z831" s="19">
        <f t="shared" ref="Z831" si="8046">-Z830</f>
        <v>-7</v>
      </c>
      <c r="AA831" s="19">
        <f t="shared" ref="AA831" si="8047">AA830</f>
        <v>219</v>
      </c>
      <c r="AB831" s="4"/>
      <c r="AC831" s="4"/>
      <c r="AD831" s="4">
        <f t="shared" si="7717"/>
        <v>113</v>
      </c>
    </row>
    <row r="832" spans="1:30" x14ac:dyDescent="0.3">
      <c r="A832" s="11" t="s">
        <v>133</v>
      </c>
      <c r="B832" s="14" t="s">
        <v>67</v>
      </c>
      <c r="C832" s="11" t="str">
        <f>VLOOKUP(B832,'Team Lookup'!A:B,2,FALSE)</f>
        <v>Los Angeles Lakers</v>
      </c>
      <c r="D832" s="12"/>
      <c r="E832" s="12"/>
      <c r="F832" s="13" t="str">
        <f>B833</f>
        <v>SAC</v>
      </c>
      <c r="G832" s="11" t="str">
        <f t="shared" ref="G832" si="8048">C833</f>
        <v>Sacramento Kings</v>
      </c>
      <c r="H832" s="32">
        <f>VLOOKUP($C832,'Four Factors - Road'!$B:$O,7,FALSE)/100</f>
        <v>0.48100000000000004</v>
      </c>
      <c r="I832" s="32">
        <f>VLOOKUP($C832,'Four Factors - Road'!$B:$O,8,FALSE)</f>
        <v>0.26400000000000001</v>
      </c>
      <c r="J832" s="32">
        <f>VLOOKUP($C832,'Four Factors - Road'!$B:$O,9,FALSE)/100</f>
        <v>0.157</v>
      </c>
      <c r="K832" s="32">
        <f>VLOOKUP($C832,'Four Factors - Road'!$B:$O,10,FALSE)/100</f>
        <v>0.23600000000000002</v>
      </c>
      <c r="L832" s="32">
        <f>VLOOKUP($C832,'Four Factors - Road'!$B:$O,11,FALSE)/100</f>
        <v>0.54</v>
      </c>
      <c r="M832" s="32">
        <f>VLOOKUP($C832,'Four Factors - Road'!$B:$O,12,FALSE)</f>
        <v>0.28499999999999998</v>
      </c>
      <c r="N832" s="32">
        <f>VLOOKUP($C832,'Four Factors - Road'!$B:$O,13,FALSE)/100</f>
        <v>0.13600000000000001</v>
      </c>
      <c r="O832" s="32">
        <f>VLOOKUP($C832,'Four Factors - Road'!$B:$O,14,FALSE)/100</f>
        <v>0.253</v>
      </c>
      <c r="P832" s="21">
        <f>VLOOKUP($C832,'Advanced - Road'!B:T,18,FALSE)</f>
        <v>101.15</v>
      </c>
      <c r="Q832" s="21">
        <f>(P832+'Advanced - Road'!$S$33)/2</f>
        <v>100.00526345933562</v>
      </c>
      <c r="R832" s="32">
        <f t="shared" ref="R832" si="8049">AVERAGE(H832,L833)</f>
        <v>0.505</v>
      </c>
      <c r="S832" s="32">
        <f t="shared" ref="S832" si="8050">AVERAGE(I832,M833)</f>
        <v>0.28449999999999998</v>
      </c>
      <c r="T832" s="32">
        <f t="shared" ref="T832" si="8051">AVERAGE(J832,N833)</f>
        <v>0.152</v>
      </c>
      <c r="U832" s="32">
        <f t="shared" ref="U832" si="8052">AVERAGE(K832,O833)</f>
        <v>0.22900000000000001</v>
      </c>
      <c r="V832" s="21">
        <f>Q832*Q833/'Advanced - Home'!$S$33</f>
        <v>99.462096617542457</v>
      </c>
      <c r="W832" s="21">
        <f t="shared" ref="W832" si="8053">AVERAGE(V832:V833)</f>
        <v>99.458725714076962</v>
      </c>
      <c r="X832" s="21">
        <f t="shared" si="7712"/>
        <v>0</v>
      </c>
      <c r="Y832" s="23">
        <f>ROUND(Regression!$B$17+Regression!$B$18*Games!R832+Regression!$B$19*Games!T832+Regression!$B$20*Games!U832+Regression!$B$21*Games!S832+Regression!$B$22*Games!W832,0)</f>
        <v>106</v>
      </c>
      <c r="Z832" s="23">
        <f t="shared" ref="Z832" si="8054">Y833-Y832</f>
        <v>5</v>
      </c>
      <c r="AA832" s="23">
        <f t="shared" ref="AA832" si="8055">Y832+Y833</f>
        <v>217</v>
      </c>
      <c r="AB832" s="22">
        <f t="shared" ref="AB832" si="8056">D832-Z832</f>
        <v>-5</v>
      </c>
      <c r="AC832" s="22">
        <f t="shared" ref="AC832" si="8057">AA832-E832</f>
        <v>217</v>
      </c>
      <c r="AD832" s="22">
        <f t="shared" si="7717"/>
        <v>106</v>
      </c>
    </row>
    <row r="833" spans="1:30" x14ac:dyDescent="0.3">
      <c r="A833" s="11" t="s">
        <v>134</v>
      </c>
      <c r="B833" s="14" t="s">
        <v>78</v>
      </c>
      <c r="C833" s="11" t="str">
        <f>VLOOKUP(B833,'Team Lookup'!A:B,2,FALSE)</f>
        <v>Sacramento Kings</v>
      </c>
      <c r="D833" s="15">
        <f t="shared" ref="D833" si="8058">D832*-1</f>
        <v>0</v>
      </c>
      <c r="E833" s="15">
        <f t="shared" ref="E833" si="8059">E832</f>
        <v>0</v>
      </c>
      <c r="F833" s="11" t="str">
        <f>B832</f>
        <v>LAL</v>
      </c>
      <c r="G833" s="11" t="str">
        <f t="shared" ref="G833" si="8060">C832</f>
        <v>Los Angeles Lakers</v>
      </c>
      <c r="H833" s="32">
        <f>VLOOKUP($C833,'Four Factors - Home'!$B:$O,7,FALSE)/100</f>
        <v>0.52700000000000002</v>
      </c>
      <c r="I833" s="32">
        <f>VLOOKUP($C833,'Four Factors - Home'!$B:$O,8,FALSE)</f>
        <v>0.30199999999999999</v>
      </c>
      <c r="J833" s="32">
        <f>VLOOKUP($C833,'Four Factors - Home'!$B:$O,9,FALSE)/100</f>
        <v>0.157</v>
      </c>
      <c r="K833" s="32">
        <f>VLOOKUP($C833,'Four Factors - Home'!$B:$O,10,FALSE)/100</f>
        <v>0.21100000000000002</v>
      </c>
      <c r="L833" s="32">
        <f>VLOOKUP($C833,'Four Factors - Home'!$B:$O,11,FALSE)/100</f>
        <v>0.52900000000000003</v>
      </c>
      <c r="M833" s="32">
        <f>VLOOKUP($C833,'Four Factors - Home'!$B:$O,12,FALSE)</f>
        <v>0.30499999999999999</v>
      </c>
      <c r="N833" s="32">
        <f>VLOOKUP($C833,'Four Factors - Home'!$B:$O,13,FALSE)/100</f>
        <v>0.14699999999999999</v>
      </c>
      <c r="O833" s="32">
        <f>VLOOKUP($C833,'Four Factors - Home'!$B:$O,14,FALSE)/100</f>
        <v>0.222</v>
      </c>
      <c r="P833" s="21">
        <f>VLOOKUP($C833,'Advanced - Home'!B:T,18,FALSE)</f>
        <v>97.78</v>
      </c>
      <c r="Q833" s="21">
        <f>(P833+'Advanced - Home'!$S$33)/2</f>
        <v>98.316912943871699</v>
      </c>
      <c r="R833" s="32">
        <f t="shared" ref="R833" si="8061">AVERAGE(H833,L832)</f>
        <v>0.53350000000000009</v>
      </c>
      <c r="S833" s="32">
        <f t="shared" ref="S833" si="8062">AVERAGE(I833,M832)</f>
        <v>0.29349999999999998</v>
      </c>
      <c r="T833" s="32">
        <f t="shared" ref="T833" si="8063">AVERAGE(J833,N832)</f>
        <v>0.14650000000000002</v>
      </c>
      <c r="U833" s="32">
        <f t="shared" ref="U833" si="8064">AVERAGE(K833,O832)</f>
        <v>0.23200000000000001</v>
      </c>
      <c r="V833" s="21">
        <f>Q833*Q832/'Advanced - Road'!$S$33</f>
        <v>99.455354810611453</v>
      </c>
      <c r="W833" s="21">
        <f t="shared" ref="W833" si="8065">W832</f>
        <v>99.458725714076962</v>
      </c>
      <c r="X833" s="21">
        <f t="shared" si="7712"/>
        <v>0</v>
      </c>
      <c r="Y833" s="23">
        <f>ROUND(Regression!$B$17+Regression!$B$18*Games!R833+Regression!$B$19*Games!T833+Regression!$B$20*Games!U833+Regression!$B$21*Games!S833+Regression!$B$22*Games!W833,0)</f>
        <v>111</v>
      </c>
      <c r="Z833" s="23">
        <f t="shared" ref="Z833" si="8066">-Z832</f>
        <v>-5</v>
      </c>
      <c r="AA833" s="23">
        <f t="shared" ref="AA833" si="8067">AA832</f>
        <v>217</v>
      </c>
      <c r="AB833" s="22"/>
      <c r="AC833" s="22"/>
      <c r="AD833" s="22">
        <f t="shared" si="7717"/>
        <v>111</v>
      </c>
    </row>
    <row r="834" spans="1:30" x14ac:dyDescent="0.3">
      <c r="A834" t="s">
        <v>133</v>
      </c>
      <c r="B834" s="8" t="s">
        <v>67</v>
      </c>
      <c r="C834" t="str">
        <f>VLOOKUP(B834,'Team Lookup'!A:B,2,FALSE)</f>
        <v>Los Angeles Lakers</v>
      </c>
      <c r="D834" s="6"/>
      <c r="E834" s="6"/>
      <c r="F834" s="7" t="str">
        <f>B835</f>
        <v>SAS</v>
      </c>
      <c r="G834" t="str">
        <f t="shared" ref="G834" si="8068">C835</f>
        <v>San Antonio Spurs</v>
      </c>
      <c r="H834" s="31">
        <f>VLOOKUP($C834,'Four Factors - Road'!$B:$O,7,FALSE)/100</f>
        <v>0.48100000000000004</v>
      </c>
      <c r="I834" s="31">
        <f>VLOOKUP($C834,'Four Factors - Road'!$B:$O,8,FALSE)</f>
        <v>0.26400000000000001</v>
      </c>
      <c r="J834" s="31">
        <f>VLOOKUP($C834,'Four Factors - Road'!$B:$O,9,FALSE)/100</f>
        <v>0.157</v>
      </c>
      <c r="K834" s="31">
        <f>VLOOKUP($C834,'Four Factors - Road'!$B:$O,10,FALSE)/100</f>
        <v>0.23600000000000002</v>
      </c>
      <c r="L834" s="31">
        <f>VLOOKUP($C834,'Four Factors - Road'!$B:$O,11,FALSE)/100</f>
        <v>0.54</v>
      </c>
      <c r="M834" s="31">
        <f>VLOOKUP($C834,'Four Factors - Road'!$B:$O,12,FALSE)</f>
        <v>0.28499999999999998</v>
      </c>
      <c r="N834" s="31">
        <f>VLOOKUP($C834,'Four Factors - Road'!$B:$O,13,FALSE)/100</f>
        <v>0.13600000000000001</v>
      </c>
      <c r="O834" s="31">
        <f>VLOOKUP($C834,'Four Factors - Road'!$B:$O,14,FALSE)/100</f>
        <v>0.253</v>
      </c>
      <c r="P834" s="17">
        <f>VLOOKUP($C834,'Advanced - Road'!B:T,18,FALSE)</f>
        <v>101.15</v>
      </c>
      <c r="Q834" s="17">
        <f>(P834+'Advanced - Road'!$S$33)/2</f>
        <v>100.00526345933562</v>
      </c>
      <c r="R834" s="31">
        <f t="shared" ref="R834" si="8069">AVERAGE(H834,L835)</f>
        <v>0.48450000000000004</v>
      </c>
      <c r="S834" s="31">
        <f t="shared" ref="S834" si="8070">AVERAGE(I834,M835)</f>
        <v>0.25700000000000001</v>
      </c>
      <c r="T834" s="31">
        <f t="shared" ref="T834" si="8071">AVERAGE(J834,N835)</f>
        <v>0.154</v>
      </c>
      <c r="U834" s="31">
        <f t="shared" ref="U834" si="8072">AVERAGE(K834,O835)</f>
        <v>0.22100000000000003</v>
      </c>
      <c r="V834" s="17">
        <f>Q834*Q835/'Advanced - Home'!$S$33</f>
        <v>99.315407674839605</v>
      </c>
      <c r="W834" s="17">
        <f t="shared" ref="W834" si="8073">AVERAGE(V834:V835)</f>
        <v>99.312041742858554</v>
      </c>
      <c r="X834" s="17">
        <f t="shared" si="7712"/>
        <v>0</v>
      </c>
      <c r="Y834" s="19">
        <f>ROUND(Regression!$B$17+Regression!$B$18*Games!R834+Regression!$B$19*Games!T834+Regression!$B$20*Games!U834+Regression!$B$21*Games!S834+Regression!$B$22*Games!W834,0)</f>
        <v>101</v>
      </c>
      <c r="Z834" s="19">
        <f t="shared" ref="Z834" si="8074">Y835-Y834</f>
        <v>12</v>
      </c>
      <c r="AA834" s="19">
        <f t="shared" ref="AA834" si="8075">Y834+Y835</f>
        <v>214</v>
      </c>
      <c r="AB834" s="4">
        <f t="shared" ref="AB834" si="8076">D834-Z834</f>
        <v>-12</v>
      </c>
      <c r="AC834" s="4">
        <f t="shared" ref="AC834" si="8077">AA834-E834</f>
        <v>214</v>
      </c>
      <c r="AD834" s="4">
        <f t="shared" si="7717"/>
        <v>101</v>
      </c>
    </row>
    <row r="835" spans="1:30" x14ac:dyDescent="0.3">
      <c r="A835" t="s">
        <v>134</v>
      </c>
      <c r="B835" s="8" t="s">
        <v>79</v>
      </c>
      <c r="C835" t="str">
        <f>VLOOKUP(B835,'Team Lookup'!A:B,2,FALSE)</f>
        <v>San Antonio Spurs</v>
      </c>
      <c r="D835" s="9">
        <f t="shared" ref="D835" si="8078">D834*-1</f>
        <v>0</v>
      </c>
      <c r="E835" s="9">
        <f t="shared" ref="E835" si="8079">E834</f>
        <v>0</v>
      </c>
      <c r="F835" t="str">
        <f>B834</f>
        <v>LAL</v>
      </c>
      <c r="G835" t="str">
        <f t="shared" ref="G835" si="8080">C834</f>
        <v>Los Angeles Lakers</v>
      </c>
      <c r="H835" s="31">
        <f>VLOOKUP($C835,'Four Factors - Home'!$B:$O,7,FALSE)/100</f>
        <v>0.53299999999999992</v>
      </c>
      <c r="I835" s="31">
        <f>VLOOKUP($C835,'Four Factors - Home'!$B:$O,8,FALSE)</f>
        <v>0.29299999999999998</v>
      </c>
      <c r="J835" s="31">
        <f>VLOOKUP($C835,'Four Factors - Home'!$B:$O,9,FALSE)/100</f>
        <v>0.13500000000000001</v>
      </c>
      <c r="K835" s="31">
        <f>VLOOKUP($C835,'Four Factors - Home'!$B:$O,10,FALSE)/100</f>
        <v>0.22500000000000001</v>
      </c>
      <c r="L835" s="31">
        <f>VLOOKUP($C835,'Four Factors - Home'!$B:$O,11,FALSE)/100</f>
        <v>0.48799999999999999</v>
      </c>
      <c r="M835" s="31">
        <f>VLOOKUP($C835,'Four Factors - Home'!$B:$O,12,FALSE)</f>
        <v>0.25</v>
      </c>
      <c r="N835" s="31">
        <f>VLOOKUP($C835,'Four Factors - Home'!$B:$O,13,FALSE)/100</f>
        <v>0.151</v>
      </c>
      <c r="O835" s="31">
        <f>VLOOKUP($C835,'Four Factors - Home'!$B:$O,14,FALSE)/100</f>
        <v>0.20600000000000002</v>
      </c>
      <c r="P835" s="17">
        <f>VLOOKUP($C835,'Advanced - Home'!B:T,18,FALSE)</f>
        <v>97.49</v>
      </c>
      <c r="Q835" s="17">
        <f>(P835+'Advanced - Home'!$S$33)/2</f>
        <v>98.171912943871703</v>
      </c>
      <c r="R835" s="31">
        <f t="shared" ref="R835" si="8081">AVERAGE(H835,L834)</f>
        <v>0.53649999999999998</v>
      </c>
      <c r="S835" s="31">
        <f t="shared" ref="S835" si="8082">AVERAGE(I835,M834)</f>
        <v>0.28899999999999998</v>
      </c>
      <c r="T835" s="31">
        <f t="shared" ref="T835" si="8083">AVERAGE(J835,N834)</f>
        <v>0.13550000000000001</v>
      </c>
      <c r="U835" s="31">
        <f t="shared" ref="U835" si="8084">AVERAGE(K835,O834)</f>
        <v>0.23899999999999999</v>
      </c>
      <c r="V835" s="17">
        <f>Q835*Q834/'Advanced - Road'!$S$33</f>
        <v>99.308675810877489</v>
      </c>
      <c r="W835" s="17">
        <f t="shared" ref="W835" si="8085">W834</f>
        <v>99.312041742858554</v>
      </c>
      <c r="X835" s="17">
        <f t="shared" si="7712"/>
        <v>0</v>
      </c>
      <c r="Y835" s="19">
        <f>ROUND(Regression!$B$17+Regression!$B$18*Games!R835+Regression!$B$19*Games!T835+Regression!$B$20*Games!U835+Regression!$B$21*Games!S835+Regression!$B$22*Games!W835,0)</f>
        <v>113</v>
      </c>
      <c r="Z835" s="19">
        <f t="shared" ref="Z835" si="8086">-Z834</f>
        <v>-12</v>
      </c>
      <c r="AA835" s="19">
        <f t="shared" ref="AA835" si="8087">AA834</f>
        <v>214</v>
      </c>
      <c r="AB835" s="4"/>
      <c r="AC835" s="4"/>
      <c r="AD835" s="4">
        <f t="shared" si="7717"/>
        <v>113</v>
      </c>
    </row>
    <row r="836" spans="1:30" x14ac:dyDescent="0.3">
      <c r="A836" s="11" t="s">
        <v>133</v>
      </c>
      <c r="B836" s="14" t="s">
        <v>67</v>
      </c>
      <c r="C836" s="11" t="str">
        <f>VLOOKUP(B836,'Team Lookup'!A:B,2,FALSE)</f>
        <v>Los Angeles Lakers</v>
      </c>
      <c r="D836" s="12"/>
      <c r="E836" s="12"/>
      <c r="F836" s="13" t="str">
        <f>B837</f>
        <v>TOR</v>
      </c>
      <c r="G836" s="11" t="str">
        <f t="shared" ref="G836" si="8088">C837</f>
        <v>Toronto Raptors</v>
      </c>
      <c r="H836" s="32">
        <f>VLOOKUP($C836,'Four Factors - Road'!$B:$O,7,FALSE)/100</f>
        <v>0.48100000000000004</v>
      </c>
      <c r="I836" s="32">
        <f>VLOOKUP($C836,'Four Factors - Road'!$B:$O,8,FALSE)</f>
        <v>0.26400000000000001</v>
      </c>
      <c r="J836" s="32">
        <f>VLOOKUP($C836,'Four Factors - Road'!$B:$O,9,FALSE)/100</f>
        <v>0.157</v>
      </c>
      <c r="K836" s="32">
        <f>VLOOKUP($C836,'Four Factors - Road'!$B:$O,10,FALSE)/100</f>
        <v>0.23600000000000002</v>
      </c>
      <c r="L836" s="32">
        <f>VLOOKUP($C836,'Four Factors - Road'!$B:$O,11,FALSE)/100</f>
        <v>0.54</v>
      </c>
      <c r="M836" s="32">
        <f>VLOOKUP($C836,'Four Factors - Road'!$B:$O,12,FALSE)</f>
        <v>0.28499999999999998</v>
      </c>
      <c r="N836" s="32">
        <f>VLOOKUP($C836,'Four Factors - Road'!$B:$O,13,FALSE)/100</f>
        <v>0.13600000000000001</v>
      </c>
      <c r="O836" s="32">
        <f>VLOOKUP($C836,'Four Factors - Road'!$B:$O,14,FALSE)/100</f>
        <v>0.253</v>
      </c>
      <c r="P836" s="21">
        <f>VLOOKUP($C836,'Advanced - Road'!B:T,18,FALSE)</f>
        <v>101.15</v>
      </c>
      <c r="Q836" s="21">
        <f>(P836+'Advanced - Road'!$S$33)/2</f>
        <v>100.00526345933562</v>
      </c>
      <c r="R836" s="32">
        <f t="shared" ref="R836" si="8089">AVERAGE(H836,L837)</f>
        <v>0.49250000000000005</v>
      </c>
      <c r="S836" s="32">
        <f t="shared" ref="S836" si="8090">AVERAGE(I836,M837)</f>
        <v>0.26650000000000001</v>
      </c>
      <c r="T836" s="32">
        <f t="shared" ref="T836" si="8091">AVERAGE(J836,N837)</f>
        <v>0.151</v>
      </c>
      <c r="U836" s="32">
        <f t="shared" ref="U836" si="8092">AVERAGE(K836,O837)</f>
        <v>0.24199999999999999</v>
      </c>
      <c r="V836" s="21">
        <f>Q836*Q837/'Advanced - Home'!$S$33</f>
        <v>99.340698871857356</v>
      </c>
      <c r="W836" s="21">
        <f t="shared" ref="W836" si="8093">AVERAGE(V836:V837)</f>
        <v>99.337332082723805</v>
      </c>
      <c r="X836" s="21">
        <f t="shared" si="7712"/>
        <v>0</v>
      </c>
      <c r="Y836" s="23">
        <f>ROUND(Regression!$B$17+Regression!$B$18*Games!R836+Regression!$B$19*Games!T836+Regression!$B$20*Games!U836+Regression!$B$21*Games!S836+Regression!$B$22*Games!W836,0)</f>
        <v>104</v>
      </c>
      <c r="Z836" s="23">
        <f t="shared" ref="Z836" si="8094">Y837-Y836</f>
        <v>11</v>
      </c>
      <c r="AA836" s="23">
        <f t="shared" ref="AA836" si="8095">Y836+Y837</f>
        <v>219</v>
      </c>
      <c r="AB836" s="22">
        <f t="shared" ref="AB836" si="8096">D836-Z836</f>
        <v>-11</v>
      </c>
      <c r="AC836" s="22">
        <f t="shared" ref="AC836" si="8097">AA836-E836</f>
        <v>219</v>
      </c>
      <c r="AD836" s="22">
        <f t="shared" si="7717"/>
        <v>104</v>
      </c>
    </row>
    <row r="837" spans="1:30" x14ac:dyDescent="0.3">
      <c r="A837" s="11" t="s">
        <v>134</v>
      </c>
      <c r="B837" s="14" t="s">
        <v>80</v>
      </c>
      <c r="C837" s="11" t="str">
        <f>VLOOKUP(B837,'Team Lookup'!A:B,2,FALSE)</f>
        <v>Toronto Raptors</v>
      </c>
      <c r="D837" s="15">
        <f t="shared" ref="D837" si="8098">D836*-1</f>
        <v>0</v>
      </c>
      <c r="E837" s="15">
        <f t="shared" ref="E837" si="8099">E836</f>
        <v>0</v>
      </c>
      <c r="F837" s="11" t="str">
        <f>B836</f>
        <v>LAL</v>
      </c>
      <c r="G837" s="11" t="str">
        <f t="shared" ref="G837" si="8100">C836</f>
        <v>Los Angeles Lakers</v>
      </c>
      <c r="H837" s="32">
        <f>VLOOKUP($C837,'Four Factors - Home'!$B:$O,7,FALSE)/100</f>
        <v>0.52900000000000003</v>
      </c>
      <c r="I837" s="32">
        <f>VLOOKUP($C837,'Four Factors - Home'!$B:$O,8,FALSE)</f>
        <v>0.315</v>
      </c>
      <c r="J837" s="32">
        <f>VLOOKUP($C837,'Four Factors - Home'!$B:$O,9,FALSE)/100</f>
        <v>0.128</v>
      </c>
      <c r="K837" s="32">
        <f>VLOOKUP($C837,'Four Factors - Home'!$B:$O,10,FALSE)/100</f>
        <v>0.27100000000000002</v>
      </c>
      <c r="L837" s="32">
        <f>VLOOKUP($C837,'Four Factors - Home'!$B:$O,11,FALSE)/100</f>
        <v>0.504</v>
      </c>
      <c r="M837" s="32">
        <f>VLOOKUP($C837,'Four Factors - Home'!$B:$O,12,FALSE)</f>
        <v>0.26900000000000002</v>
      </c>
      <c r="N837" s="32">
        <f>VLOOKUP($C837,'Four Factors - Home'!$B:$O,13,FALSE)/100</f>
        <v>0.14499999999999999</v>
      </c>
      <c r="O837" s="32">
        <f>VLOOKUP($C837,'Four Factors - Home'!$B:$O,14,FALSE)/100</f>
        <v>0.248</v>
      </c>
      <c r="P837" s="21">
        <f>VLOOKUP($C837,'Advanced - Home'!B:T,18,FALSE)</f>
        <v>97.54</v>
      </c>
      <c r="Q837" s="21">
        <f>(P837+'Advanced - Home'!$S$33)/2</f>
        <v>98.196912943871709</v>
      </c>
      <c r="R837" s="32">
        <f t="shared" ref="R837" si="8101">AVERAGE(H837,L836)</f>
        <v>0.53449999999999998</v>
      </c>
      <c r="S837" s="32">
        <f t="shared" ref="S837" si="8102">AVERAGE(I837,M836)</f>
        <v>0.3</v>
      </c>
      <c r="T837" s="32">
        <f t="shared" ref="T837" si="8103">AVERAGE(J837,N836)</f>
        <v>0.13200000000000001</v>
      </c>
      <c r="U837" s="32">
        <f t="shared" ref="U837" si="8104">AVERAGE(K837,O836)</f>
        <v>0.26200000000000001</v>
      </c>
      <c r="V837" s="21">
        <f>Q837*Q836/'Advanced - Road'!$S$33</f>
        <v>99.333965293590254</v>
      </c>
      <c r="W837" s="21">
        <f t="shared" ref="W837" si="8105">W836</f>
        <v>99.337332082723805</v>
      </c>
      <c r="X837" s="21">
        <f t="shared" si="7712"/>
        <v>0</v>
      </c>
      <c r="Y837" s="23">
        <f>ROUND(Regression!$B$17+Regression!$B$18*Games!R837+Regression!$B$19*Games!T837+Regression!$B$20*Games!U837+Regression!$B$21*Games!S837+Regression!$B$22*Games!W837,0)</f>
        <v>115</v>
      </c>
      <c r="Z837" s="23">
        <f t="shared" ref="Z837" si="8106">-Z836</f>
        <v>-11</v>
      </c>
      <c r="AA837" s="23">
        <f t="shared" ref="AA837" si="8107">AA836</f>
        <v>219</v>
      </c>
      <c r="AB837" s="22"/>
      <c r="AC837" s="22"/>
      <c r="AD837" s="22">
        <f t="shared" si="7717"/>
        <v>115</v>
      </c>
    </row>
    <row r="838" spans="1:30" x14ac:dyDescent="0.3">
      <c r="A838" t="s">
        <v>133</v>
      </c>
      <c r="B838" s="8" t="s">
        <v>67</v>
      </c>
      <c r="C838" t="str">
        <f>VLOOKUP(B838,'Team Lookup'!A:B,2,FALSE)</f>
        <v>Los Angeles Lakers</v>
      </c>
      <c r="D838" s="6"/>
      <c r="E838" s="6"/>
      <c r="F838" s="7" t="str">
        <f>B839</f>
        <v>UTA</v>
      </c>
      <c r="G838" t="str">
        <f t="shared" ref="G838" si="8108">C839</f>
        <v>Utah Jazz</v>
      </c>
      <c r="H838" s="31">
        <f>VLOOKUP($C838,'Four Factors - Road'!$B:$O,7,FALSE)/100</f>
        <v>0.48100000000000004</v>
      </c>
      <c r="I838" s="31">
        <f>VLOOKUP($C838,'Four Factors - Road'!$B:$O,8,FALSE)</f>
        <v>0.26400000000000001</v>
      </c>
      <c r="J838" s="31">
        <f>VLOOKUP($C838,'Four Factors - Road'!$B:$O,9,FALSE)/100</f>
        <v>0.157</v>
      </c>
      <c r="K838" s="31">
        <f>VLOOKUP($C838,'Four Factors - Road'!$B:$O,10,FALSE)/100</f>
        <v>0.23600000000000002</v>
      </c>
      <c r="L838" s="31">
        <f>VLOOKUP($C838,'Four Factors - Road'!$B:$O,11,FALSE)/100</f>
        <v>0.54</v>
      </c>
      <c r="M838" s="31">
        <f>VLOOKUP($C838,'Four Factors - Road'!$B:$O,12,FALSE)</f>
        <v>0.28499999999999998</v>
      </c>
      <c r="N838" s="31">
        <f>VLOOKUP($C838,'Four Factors - Road'!$B:$O,13,FALSE)/100</f>
        <v>0.13600000000000001</v>
      </c>
      <c r="O838" s="31">
        <f>VLOOKUP($C838,'Four Factors - Road'!$B:$O,14,FALSE)/100</f>
        <v>0.253</v>
      </c>
      <c r="P838" s="17">
        <f>VLOOKUP($C838,'Advanced - Road'!B:T,18,FALSE)</f>
        <v>101.15</v>
      </c>
      <c r="Q838" s="17">
        <f>(P838+'Advanced - Road'!$S$33)/2</f>
        <v>100.00526345933562</v>
      </c>
      <c r="R838" s="31">
        <f t="shared" ref="R838" si="8109">AVERAGE(H838,L839)</f>
        <v>0.48350000000000004</v>
      </c>
      <c r="S838" s="31">
        <f t="shared" ref="S838" si="8110">AVERAGE(I838,M839)</f>
        <v>0.248</v>
      </c>
      <c r="T838" s="31">
        <f t="shared" ref="T838" si="8111">AVERAGE(J838,N839)</f>
        <v>0.14600000000000002</v>
      </c>
      <c r="U838" s="31">
        <f t="shared" ref="U838" si="8112">AVERAGE(K838,O839)</f>
        <v>0.22100000000000003</v>
      </c>
      <c r="V838" s="17">
        <f>Q838*Q839/'Advanced - Home'!$S$33</f>
        <v>97.352810786263703</v>
      </c>
      <c r="W838" s="17">
        <f t="shared" ref="W838" si="8113">AVERAGE(V838:V839)</f>
        <v>97.349511369315792</v>
      </c>
      <c r="X838" s="17">
        <f t="shared" si="7712"/>
        <v>0</v>
      </c>
      <c r="Y838" s="19">
        <f>ROUND(Regression!$B$17+Regression!$B$18*Games!R838+Regression!$B$19*Games!T838+Regression!$B$20*Games!U838+Regression!$B$21*Games!S838+Regression!$B$22*Games!W838,0)</f>
        <v>100</v>
      </c>
      <c r="Z838" s="19">
        <f t="shared" ref="Z838" si="8114">Y839-Y838</f>
        <v>10</v>
      </c>
      <c r="AA838" s="19">
        <f t="shared" ref="AA838" si="8115">Y838+Y839</f>
        <v>210</v>
      </c>
      <c r="AB838" s="4">
        <f t="shared" ref="AB838" si="8116">D838-Z838</f>
        <v>-10</v>
      </c>
      <c r="AC838" s="4">
        <f t="shared" ref="AC838" si="8117">AA838-E838</f>
        <v>210</v>
      </c>
      <c r="AD838" s="4">
        <f t="shared" si="7717"/>
        <v>100</v>
      </c>
    </row>
    <row r="839" spans="1:30" x14ac:dyDescent="0.3">
      <c r="A839" t="s">
        <v>134</v>
      </c>
      <c r="B839" s="8" t="s">
        <v>81</v>
      </c>
      <c r="C839" t="str">
        <f>VLOOKUP(B839,'Team Lookup'!A:B,2,FALSE)</f>
        <v>Utah Jazz</v>
      </c>
      <c r="D839" s="9">
        <f t="shared" ref="D839" si="8118">D838*-1</f>
        <v>0</v>
      </c>
      <c r="E839" s="9">
        <f t="shared" ref="E839" si="8119">E838</f>
        <v>0</v>
      </c>
      <c r="F839" t="str">
        <f>B838</f>
        <v>LAL</v>
      </c>
      <c r="G839" t="str">
        <f t="shared" ref="G839" si="8120">C838</f>
        <v>Los Angeles Lakers</v>
      </c>
      <c r="H839" s="31">
        <f>VLOOKUP($C839,'Four Factors - Home'!$B:$O,7,FALSE)/100</f>
        <v>0.52800000000000002</v>
      </c>
      <c r="I839" s="31">
        <f>VLOOKUP($C839,'Four Factors - Home'!$B:$O,8,FALSE)</f>
        <v>0.314</v>
      </c>
      <c r="J839" s="31">
        <f>VLOOKUP($C839,'Four Factors - Home'!$B:$O,9,FALSE)/100</f>
        <v>0.14499999999999999</v>
      </c>
      <c r="K839" s="31">
        <f>VLOOKUP($C839,'Four Factors - Home'!$B:$O,10,FALSE)/100</f>
        <v>0.214</v>
      </c>
      <c r="L839" s="31">
        <f>VLOOKUP($C839,'Four Factors - Home'!$B:$O,11,FALSE)/100</f>
        <v>0.48599999999999999</v>
      </c>
      <c r="M839" s="31">
        <f>VLOOKUP($C839,'Four Factors - Home'!$B:$O,12,FALSE)</f>
        <v>0.23200000000000001</v>
      </c>
      <c r="N839" s="31">
        <f>VLOOKUP($C839,'Four Factors - Home'!$B:$O,13,FALSE)/100</f>
        <v>0.13500000000000001</v>
      </c>
      <c r="O839" s="31">
        <f>VLOOKUP($C839,'Four Factors - Home'!$B:$O,14,FALSE)/100</f>
        <v>0.20600000000000002</v>
      </c>
      <c r="P839" s="17">
        <f>VLOOKUP($C839,'Advanced - Home'!B:T,18,FALSE)</f>
        <v>93.61</v>
      </c>
      <c r="Q839" s="17">
        <f>(P839+'Advanced - Home'!$S$33)/2</f>
        <v>96.231912943871706</v>
      </c>
      <c r="R839" s="31">
        <f t="shared" ref="R839" si="8121">AVERAGE(H839,L838)</f>
        <v>0.53400000000000003</v>
      </c>
      <c r="S839" s="31">
        <f t="shared" ref="S839" si="8122">AVERAGE(I839,M838)</f>
        <v>0.29949999999999999</v>
      </c>
      <c r="T839" s="31">
        <f t="shared" ref="T839" si="8123">AVERAGE(J839,N838)</f>
        <v>0.14050000000000001</v>
      </c>
      <c r="U839" s="31">
        <f t="shared" ref="U839" si="8124">AVERAGE(K839,O838)</f>
        <v>0.23349999999999999</v>
      </c>
      <c r="V839" s="17">
        <f>Q839*Q838/'Advanced - Road'!$S$33</f>
        <v>97.346211952367867</v>
      </c>
      <c r="W839" s="17">
        <f t="shared" ref="W839" si="8125">W838</f>
        <v>97.349511369315792</v>
      </c>
      <c r="X839" s="17">
        <f t="shared" si="7712"/>
        <v>0</v>
      </c>
      <c r="Y839" s="19">
        <f>ROUND(Regression!$B$17+Regression!$B$18*Games!R839+Regression!$B$19*Games!T839+Regression!$B$20*Games!U839+Regression!$B$21*Games!S839+Regression!$B$22*Games!W839,0)</f>
        <v>110</v>
      </c>
      <c r="Z839" s="19">
        <f t="shared" ref="Z839" si="8126">-Z838</f>
        <v>-10</v>
      </c>
      <c r="AA839" s="19">
        <f t="shared" ref="AA839" si="8127">AA838</f>
        <v>210</v>
      </c>
      <c r="AB839" s="4"/>
      <c r="AC839" s="4"/>
      <c r="AD839" s="4">
        <f t="shared" si="7717"/>
        <v>110</v>
      </c>
    </row>
    <row r="840" spans="1:30" x14ac:dyDescent="0.3">
      <c r="A840" s="11" t="s">
        <v>133</v>
      </c>
      <c r="B840" s="14" t="s">
        <v>67</v>
      </c>
      <c r="C840" s="11" t="str">
        <f>VLOOKUP(B840,'Team Lookup'!A:B,2,FALSE)</f>
        <v>Los Angeles Lakers</v>
      </c>
      <c r="D840" s="12"/>
      <c r="E840" s="12"/>
      <c r="F840" s="13" t="str">
        <f>B841</f>
        <v>WAS</v>
      </c>
      <c r="G840" s="11" t="str">
        <f t="shared" ref="G840" si="8128">C841</f>
        <v>Washington Wizards</v>
      </c>
      <c r="H840" s="32">
        <f>VLOOKUP($C840,'Four Factors - Road'!$B:$O,7,FALSE)/100</f>
        <v>0.48100000000000004</v>
      </c>
      <c r="I840" s="32">
        <f>VLOOKUP($C840,'Four Factors - Road'!$B:$O,8,FALSE)</f>
        <v>0.26400000000000001</v>
      </c>
      <c r="J840" s="32">
        <f>VLOOKUP($C840,'Four Factors - Road'!$B:$O,9,FALSE)/100</f>
        <v>0.157</v>
      </c>
      <c r="K840" s="32">
        <f>VLOOKUP($C840,'Four Factors - Road'!$B:$O,10,FALSE)/100</f>
        <v>0.23600000000000002</v>
      </c>
      <c r="L840" s="32">
        <f>VLOOKUP($C840,'Four Factors - Road'!$B:$O,11,FALSE)/100</f>
        <v>0.54</v>
      </c>
      <c r="M840" s="32">
        <f>VLOOKUP($C840,'Four Factors - Road'!$B:$O,12,FALSE)</f>
        <v>0.28499999999999998</v>
      </c>
      <c r="N840" s="32">
        <f>VLOOKUP($C840,'Four Factors - Road'!$B:$O,13,FALSE)/100</f>
        <v>0.13600000000000001</v>
      </c>
      <c r="O840" s="32">
        <f>VLOOKUP($C840,'Four Factors - Road'!$B:$O,14,FALSE)/100</f>
        <v>0.253</v>
      </c>
      <c r="P840" s="21">
        <f>VLOOKUP($C840,'Advanced - Road'!B:T,18,FALSE)</f>
        <v>101.15</v>
      </c>
      <c r="Q840" s="21">
        <f>(P840+'Advanced - Road'!$S$33)/2</f>
        <v>100.00526345933562</v>
      </c>
      <c r="R840" s="32">
        <f t="shared" ref="R840" si="8129">AVERAGE(H840,L841)</f>
        <v>0.496</v>
      </c>
      <c r="S840" s="32">
        <f t="shared" ref="S840" si="8130">AVERAGE(I840,M841)</f>
        <v>0.27600000000000002</v>
      </c>
      <c r="T840" s="32">
        <f t="shared" ref="T840" si="8131">AVERAGE(J840,N841)</f>
        <v>0.158</v>
      </c>
      <c r="U840" s="32">
        <f t="shared" ref="U840" si="8132">AVERAGE(K840,O841)</f>
        <v>0.24349999999999999</v>
      </c>
      <c r="V840" s="21">
        <f>Q840*Q841/'Advanced - Home'!$S$33</f>
        <v>100.15507541582828</v>
      </c>
      <c r="W840" s="21">
        <f t="shared" ref="W840" si="8133">AVERAGE(V840:V841)</f>
        <v>100.15168102638458</v>
      </c>
      <c r="X840" s="21">
        <f t="shared" si="7712"/>
        <v>0</v>
      </c>
      <c r="Y840" s="23">
        <f>ROUND(Regression!$B$17+Regression!$B$18*Games!R840+Regression!$B$19*Games!T840+Regression!$B$20*Games!U840+Regression!$B$21*Games!S840+Regression!$B$22*Games!W840,0)</f>
        <v>105</v>
      </c>
      <c r="Z840" s="23">
        <f t="shared" ref="Z840" si="8134">Y841-Y840</f>
        <v>9</v>
      </c>
      <c r="AA840" s="23">
        <f t="shared" ref="AA840" si="8135">Y840+Y841</f>
        <v>219</v>
      </c>
      <c r="AB840" s="22">
        <f t="shared" ref="AB840" si="8136">D840-Z840</f>
        <v>-9</v>
      </c>
      <c r="AC840" s="22">
        <f t="shared" ref="AC840" si="8137">AA840-E840</f>
        <v>219</v>
      </c>
      <c r="AD840" s="22">
        <f t="shared" si="7717"/>
        <v>105</v>
      </c>
    </row>
    <row r="841" spans="1:30" x14ac:dyDescent="0.3">
      <c r="A841" s="11" t="s">
        <v>134</v>
      </c>
      <c r="B841" s="14" t="s">
        <v>82</v>
      </c>
      <c r="C841" s="11" t="str">
        <f>VLOOKUP(B841,'Team Lookup'!A:B,2,FALSE)</f>
        <v>Washington Wizards</v>
      </c>
      <c r="D841" s="15">
        <f t="shared" ref="D841" si="8138">D840*-1</f>
        <v>0</v>
      </c>
      <c r="E841" s="15">
        <f t="shared" ref="E841" si="8139">E840</f>
        <v>0</v>
      </c>
      <c r="F841" s="11" t="str">
        <f>B840</f>
        <v>LAL</v>
      </c>
      <c r="G841" s="11" t="str">
        <f t="shared" ref="G841" si="8140">C840</f>
        <v>Los Angeles Lakers</v>
      </c>
      <c r="H841" s="32">
        <f>VLOOKUP($C841,'Four Factors - Home'!$B:$O,7,FALSE)/100</f>
        <v>0.54700000000000004</v>
      </c>
      <c r="I841" s="32">
        <f>VLOOKUP($C841,'Four Factors - Home'!$B:$O,8,FALSE)</f>
        <v>0.26400000000000001</v>
      </c>
      <c r="J841" s="32">
        <f>VLOOKUP($C841,'Four Factors - Home'!$B:$O,9,FALSE)/100</f>
        <v>0.14899999999999999</v>
      </c>
      <c r="K841" s="32">
        <f>VLOOKUP($C841,'Four Factors - Home'!$B:$O,10,FALSE)/100</f>
        <v>0.252</v>
      </c>
      <c r="L841" s="32">
        <f>VLOOKUP($C841,'Four Factors - Home'!$B:$O,11,FALSE)/100</f>
        <v>0.51100000000000001</v>
      </c>
      <c r="M841" s="32">
        <f>VLOOKUP($C841,'Four Factors - Home'!$B:$O,12,FALSE)</f>
        <v>0.28799999999999998</v>
      </c>
      <c r="N841" s="32">
        <f>VLOOKUP($C841,'Four Factors - Home'!$B:$O,13,FALSE)/100</f>
        <v>0.159</v>
      </c>
      <c r="O841" s="32">
        <f>VLOOKUP($C841,'Four Factors - Home'!$B:$O,14,FALSE)/100</f>
        <v>0.251</v>
      </c>
      <c r="P841" s="21">
        <f>VLOOKUP($C841,'Advanced - Home'!B:T,18,FALSE)</f>
        <v>99.15</v>
      </c>
      <c r="Q841" s="21">
        <f>(P841+'Advanced - Home'!$S$33)/2</f>
        <v>99.001912943871702</v>
      </c>
      <c r="R841" s="32">
        <f t="shared" ref="R841" si="8141">AVERAGE(H841,L840)</f>
        <v>0.54350000000000009</v>
      </c>
      <c r="S841" s="32">
        <f t="shared" ref="S841" si="8142">AVERAGE(I841,M840)</f>
        <v>0.27449999999999997</v>
      </c>
      <c r="T841" s="32">
        <f t="shared" ref="T841" si="8143">AVERAGE(J841,N840)</f>
        <v>0.14250000000000002</v>
      </c>
      <c r="U841" s="32">
        <f t="shared" ref="U841" si="8144">AVERAGE(K841,O840)</f>
        <v>0.2525</v>
      </c>
      <c r="V841" s="21">
        <f>Q841*Q840/'Advanced - Road'!$S$33</f>
        <v>100.1482866369409</v>
      </c>
      <c r="W841" s="21">
        <f t="shared" ref="W841" si="8145">W840</f>
        <v>100.15168102638458</v>
      </c>
      <c r="X841" s="21">
        <f t="shared" si="7712"/>
        <v>0</v>
      </c>
      <c r="Y841" s="23">
        <f>ROUND(Regression!$B$17+Regression!$B$18*Games!R841+Regression!$B$19*Games!T841+Regression!$B$20*Games!U841+Regression!$B$21*Games!S841+Regression!$B$22*Games!W841,0)</f>
        <v>114</v>
      </c>
      <c r="Z841" s="23">
        <f t="shared" ref="Z841" si="8146">-Z840</f>
        <v>-9</v>
      </c>
      <c r="AA841" s="23">
        <f t="shared" ref="AA841" si="8147">AA840</f>
        <v>219</v>
      </c>
      <c r="AB841" s="22"/>
      <c r="AC841" s="22"/>
      <c r="AD841" s="22">
        <f t="shared" si="7717"/>
        <v>114</v>
      </c>
    </row>
    <row r="842" spans="1:30" x14ac:dyDescent="0.3">
      <c r="A842" t="s">
        <v>133</v>
      </c>
      <c r="B842" s="5" t="s">
        <v>68</v>
      </c>
      <c r="C842" t="str">
        <f>VLOOKUP(B842,'Team Lookup'!A:B,2,FALSE)</f>
        <v>Memphis Grizzlies</v>
      </c>
      <c r="D842" s="6"/>
      <c r="E842" s="6"/>
      <c r="F842" s="7" t="str">
        <f>B843</f>
        <v>ATL</v>
      </c>
      <c r="G842" t="str">
        <f t="shared" ref="G842" si="8148">C843</f>
        <v>Atlanta Hawks</v>
      </c>
      <c r="H842" s="31">
        <f>VLOOKUP($C842,'Four Factors - Road'!$B:$O,7,FALSE)/100</f>
        <v>0.50800000000000001</v>
      </c>
      <c r="I842" s="31">
        <f>VLOOKUP($C842,'Four Factors - Road'!$B:$O,8,FALSE)</f>
        <v>0.28499999999999998</v>
      </c>
      <c r="J842" s="31">
        <f>VLOOKUP($C842,'Four Factors - Road'!$B:$O,9,FALSE)/100</f>
        <v>0.126</v>
      </c>
      <c r="K842" s="31">
        <f>VLOOKUP($C842,'Four Factors - Road'!$B:$O,10,FALSE)/100</f>
        <v>0.223</v>
      </c>
      <c r="L842" s="31">
        <f>VLOOKUP($C842,'Four Factors - Road'!$B:$O,11,FALSE)/100</f>
        <v>0.52100000000000002</v>
      </c>
      <c r="M842" s="31">
        <f>VLOOKUP($C842,'Four Factors - Road'!$B:$O,12,FALSE)</f>
        <v>0.35899999999999999</v>
      </c>
      <c r="N842" s="31">
        <f>VLOOKUP($C842,'Four Factors - Road'!$B:$O,13,FALSE)/100</f>
        <v>0.151</v>
      </c>
      <c r="O842" s="31">
        <f>VLOOKUP($C842,'Four Factors - Road'!$B:$O,14,FALSE)/100</f>
        <v>0.22899999999999998</v>
      </c>
      <c r="P842" s="17">
        <f>VLOOKUP($C842,'Advanced - Road'!B:T,18,FALSE)</f>
        <v>94.9</v>
      </c>
      <c r="Q842" s="17">
        <f>(P842+'Advanced - Road'!$S$33)/2</f>
        <v>96.880263459335623</v>
      </c>
      <c r="R842" s="31">
        <f t="shared" ref="R842" si="8149">AVERAGE(H842,L843)</f>
        <v>0.51300000000000001</v>
      </c>
      <c r="S842" s="31">
        <f t="shared" ref="S842" si="8150">AVERAGE(I842,M843)</f>
        <v>0.2515</v>
      </c>
      <c r="T842" s="31">
        <f t="shared" ref="T842" si="8151">AVERAGE(J842,N843)</f>
        <v>0.14150000000000001</v>
      </c>
      <c r="U842" s="31">
        <f t="shared" ref="U842" si="8152">AVERAGE(K842,O843)</f>
        <v>0.23499999999999999</v>
      </c>
      <c r="V842" s="17">
        <f>Q842*Q843/'Advanced - Home'!$S$33</f>
        <v>96.888189061822771</v>
      </c>
      <c r="W842" s="17">
        <f t="shared" ref="W842" si="8153">AVERAGE(V842:V843)</f>
        <v>96.884905391526431</v>
      </c>
      <c r="X842" s="17">
        <f t="shared" si="7712"/>
        <v>0</v>
      </c>
      <c r="Y842" s="19">
        <f>ROUND(Regression!$B$17+Regression!$B$18*Games!R842+Regression!$B$19*Games!T842+Regression!$B$20*Games!U842+Regression!$B$21*Games!S842+Regression!$B$22*Games!W842,0)</f>
        <v>105</v>
      </c>
      <c r="Z842" s="19">
        <f t="shared" ref="Z842" si="8154">Y843-Y842</f>
        <v>2</v>
      </c>
      <c r="AA842" s="19">
        <f t="shared" ref="AA842" si="8155">Y842+Y843</f>
        <v>212</v>
      </c>
      <c r="AB842" s="4">
        <f t="shared" ref="AB842" si="8156">D842-Z842</f>
        <v>-2</v>
      </c>
      <c r="AC842" s="4">
        <f t="shared" ref="AC842" si="8157">AA842-E842</f>
        <v>212</v>
      </c>
      <c r="AD842" s="4">
        <f t="shared" si="7717"/>
        <v>105</v>
      </c>
    </row>
    <row r="843" spans="1:30" x14ac:dyDescent="0.3">
      <c r="A843" t="s">
        <v>134</v>
      </c>
      <c r="B843" s="8" t="s">
        <v>56</v>
      </c>
      <c r="C843" t="str">
        <f>VLOOKUP(B843,'Team Lookup'!A:B,2,FALSE)</f>
        <v>Atlanta Hawks</v>
      </c>
      <c r="D843" s="9">
        <f t="shared" ref="D843" si="8158">D842*-1</f>
        <v>0</v>
      </c>
      <c r="E843" s="9">
        <f t="shared" ref="E843" si="8159">E842</f>
        <v>0</v>
      </c>
      <c r="F843" t="str">
        <f>B842</f>
        <v>MEM</v>
      </c>
      <c r="G843" t="str">
        <f t="shared" ref="G843" si="8160">C842</f>
        <v>Memphis Grizzlies</v>
      </c>
      <c r="H843" s="31">
        <f>VLOOKUP($C843,'Four Factors - Home'!$B:$O,7,FALSE)/100</f>
        <v>0.51100000000000001</v>
      </c>
      <c r="I843" s="31">
        <f>VLOOKUP($C843,'Four Factors - Home'!$B:$O,8,FALSE)</f>
        <v>0.28199999999999997</v>
      </c>
      <c r="J843" s="31">
        <f>VLOOKUP($C843,'Four Factors - Home'!$B:$O,9,FALSE)/100</f>
        <v>0.14800000000000002</v>
      </c>
      <c r="K843" s="31">
        <f>VLOOKUP($C843,'Four Factors - Home'!$B:$O,10,FALSE)/100</f>
        <v>0.249</v>
      </c>
      <c r="L843" s="31">
        <f>VLOOKUP($C843,'Four Factors - Home'!$B:$O,11,FALSE)/100</f>
        <v>0.51800000000000002</v>
      </c>
      <c r="M843" s="31">
        <f>VLOOKUP($C843,'Four Factors - Home'!$B:$O,12,FALSE)</f>
        <v>0.218</v>
      </c>
      <c r="N843" s="31">
        <f>VLOOKUP($C843,'Four Factors - Home'!$B:$O,13,FALSE)/100</f>
        <v>0.157</v>
      </c>
      <c r="O843" s="31">
        <f>VLOOKUP($C843,'Four Factors - Home'!$B:$O,14,FALSE)/100</f>
        <v>0.247</v>
      </c>
      <c r="P843" s="17">
        <f>VLOOKUP($C843,'Advanced - Home'!B:T,18,FALSE)</f>
        <v>98.87</v>
      </c>
      <c r="Q843" s="17">
        <f>(P843+'Advanced - Home'!$S$33)/2</f>
        <v>98.861912943871715</v>
      </c>
      <c r="R843" s="31">
        <f t="shared" ref="R843" si="8161">AVERAGE(H843,L842)</f>
        <v>0.51600000000000001</v>
      </c>
      <c r="S843" s="31">
        <f t="shared" ref="S843" si="8162">AVERAGE(I843,M842)</f>
        <v>0.32050000000000001</v>
      </c>
      <c r="T843" s="31">
        <f t="shared" ref="T843" si="8163">AVERAGE(J843,N842)</f>
        <v>0.14950000000000002</v>
      </c>
      <c r="U843" s="31">
        <f t="shared" ref="U843" si="8164">AVERAGE(K843,O842)</f>
        <v>0.23899999999999999</v>
      </c>
      <c r="V843" s="17">
        <f>Q843*Q842/'Advanced - Road'!$S$33</f>
        <v>96.88162172123009</v>
      </c>
      <c r="W843" s="17">
        <f t="shared" ref="W843" si="8165">W842</f>
        <v>96.884905391526431</v>
      </c>
      <c r="X843" s="17">
        <f t="shared" si="7712"/>
        <v>0</v>
      </c>
      <c r="Y843" s="19">
        <f>ROUND(Regression!$B$17+Regression!$B$18*Games!R843+Regression!$B$19*Games!T843+Regression!$B$20*Games!U843+Regression!$B$21*Games!S843+Regression!$B$22*Games!W843,0)</f>
        <v>107</v>
      </c>
      <c r="Z843" s="19">
        <f t="shared" ref="Z843" si="8166">-Z842</f>
        <v>-2</v>
      </c>
      <c r="AA843" s="19">
        <f t="shared" ref="AA843" si="8167">AA842</f>
        <v>212</v>
      </c>
      <c r="AB843" s="4"/>
      <c r="AC843" s="4"/>
      <c r="AD843" s="4">
        <f t="shared" si="7717"/>
        <v>107</v>
      </c>
    </row>
    <row r="844" spans="1:30" x14ac:dyDescent="0.3">
      <c r="A844" s="11" t="s">
        <v>133</v>
      </c>
      <c r="B844" s="10" t="s">
        <v>68</v>
      </c>
      <c r="C844" s="11" t="str">
        <f>VLOOKUP(B844,'Team Lookup'!A:B,2,FALSE)</f>
        <v>Memphis Grizzlies</v>
      </c>
      <c r="D844" s="12"/>
      <c r="E844" s="12"/>
      <c r="F844" s="13" t="str">
        <f>B845</f>
        <v>BRK</v>
      </c>
      <c r="G844" s="11" t="str">
        <f t="shared" ref="G844" si="8168">C845</f>
        <v>Brooklyn Nets</v>
      </c>
      <c r="H844" s="32">
        <f>VLOOKUP($C844,'Four Factors - Road'!$B:$O,7,FALSE)/100</f>
        <v>0.50800000000000001</v>
      </c>
      <c r="I844" s="32">
        <f>VLOOKUP($C844,'Four Factors - Road'!$B:$O,8,FALSE)</f>
        <v>0.28499999999999998</v>
      </c>
      <c r="J844" s="32">
        <f>VLOOKUP($C844,'Four Factors - Road'!$B:$O,9,FALSE)/100</f>
        <v>0.126</v>
      </c>
      <c r="K844" s="32">
        <f>VLOOKUP($C844,'Four Factors - Road'!$B:$O,10,FALSE)/100</f>
        <v>0.223</v>
      </c>
      <c r="L844" s="32">
        <f>VLOOKUP($C844,'Four Factors - Road'!$B:$O,11,FALSE)/100</f>
        <v>0.52100000000000002</v>
      </c>
      <c r="M844" s="32">
        <f>VLOOKUP($C844,'Four Factors - Road'!$B:$O,12,FALSE)</f>
        <v>0.35899999999999999</v>
      </c>
      <c r="N844" s="32">
        <f>VLOOKUP($C844,'Four Factors - Road'!$B:$O,13,FALSE)/100</f>
        <v>0.151</v>
      </c>
      <c r="O844" s="32">
        <f>VLOOKUP($C844,'Four Factors - Road'!$B:$O,14,FALSE)/100</f>
        <v>0.22899999999999998</v>
      </c>
      <c r="P844" s="21">
        <f>VLOOKUP($C844,'Advanced - Road'!B:T,18,FALSE)</f>
        <v>94.9</v>
      </c>
      <c r="Q844" s="21">
        <f>(P844+'Advanced - Road'!$S$33)/2</f>
        <v>96.880263459335623</v>
      </c>
      <c r="R844" s="32">
        <f t="shared" ref="R844" si="8169">AVERAGE(H844,L845)</f>
        <v>0.50800000000000001</v>
      </c>
      <c r="S844" s="32">
        <f t="shared" ref="S844" si="8170">AVERAGE(I844,M845)</f>
        <v>0.27649999999999997</v>
      </c>
      <c r="T844" s="32">
        <f t="shared" ref="T844" si="8171">AVERAGE(J844,N845)</f>
        <v>0.1275</v>
      </c>
      <c r="U844" s="32">
        <f t="shared" ref="U844" si="8172">AVERAGE(K844,O845)</f>
        <v>0.23549999999999999</v>
      </c>
      <c r="V844" s="21">
        <f>Q844*Q845/'Advanced - Home'!$S$33</f>
        <v>98.985465135268925</v>
      </c>
      <c r="W844" s="21">
        <f t="shared" ref="W844" si="8173">AVERAGE(V844:V845)</f>
        <v>98.982110385481761</v>
      </c>
      <c r="X844" s="21">
        <f t="shared" si="7712"/>
        <v>0</v>
      </c>
      <c r="Y844" s="23">
        <f>ROUND(Regression!$B$17+Regression!$B$18*Games!R844+Regression!$B$19*Games!T844+Regression!$B$20*Games!U844+Regression!$B$21*Games!S844+Regression!$B$22*Games!W844,0)</f>
        <v>109</v>
      </c>
      <c r="Z844" s="23">
        <f t="shared" ref="Z844" si="8174">Y845-Y844</f>
        <v>-4</v>
      </c>
      <c r="AA844" s="23">
        <f t="shared" ref="AA844" si="8175">Y844+Y845</f>
        <v>214</v>
      </c>
      <c r="AB844" s="22">
        <f t="shared" ref="AB844" si="8176">D844-Z844</f>
        <v>4</v>
      </c>
      <c r="AC844" s="22">
        <f t="shared" ref="AC844" si="8177">AA844-E844</f>
        <v>214</v>
      </c>
      <c r="AD844" s="22">
        <f t="shared" si="7717"/>
        <v>109</v>
      </c>
    </row>
    <row r="845" spans="1:30" x14ac:dyDescent="0.3">
      <c r="A845" s="11" t="s">
        <v>134</v>
      </c>
      <c r="B845" s="14" t="s">
        <v>57</v>
      </c>
      <c r="C845" s="11" t="str">
        <f>VLOOKUP(B845,'Team Lookup'!A:B,2,FALSE)</f>
        <v>Brooklyn Nets</v>
      </c>
      <c r="D845" s="15">
        <f t="shared" ref="D845" si="8178">D844*-1</f>
        <v>0</v>
      </c>
      <c r="E845" s="15">
        <f t="shared" ref="E845" si="8179">E844</f>
        <v>0</v>
      </c>
      <c r="F845" s="11" t="str">
        <f>B844</f>
        <v>MEM</v>
      </c>
      <c r="G845" s="11" t="str">
        <f t="shared" ref="G845" si="8180">C844</f>
        <v>Memphis Grizzlies</v>
      </c>
      <c r="H845" s="32">
        <f>VLOOKUP($C845,'Four Factors - Home'!$B:$O,7,FALSE)/100</f>
        <v>0.49700000000000005</v>
      </c>
      <c r="I845" s="32">
        <f>VLOOKUP($C845,'Four Factors - Home'!$B:$O,8,FALSE)</f>
        <v>0.27</v>
      </c>
      <c r="J845" s="32">
        <f>VLOOKUP($C845,'Four Factors - Home'!$B:$O,9,FALSE)/100</f>
        <v>0.16699999999999998</v>
      </c>
      <c r="K845" s="32">
        <f>VLOOKUP($C845,'Four Factors - Home'!$B:$O,10,FALSE)/100</f>
        <v>0.20600000000000002</v>
      </c>
      <c r="L845" s="32">
        <f>VLOOKUP($C845,'Four Factors - Home'!$B:$O,11,FALSE)/100</f>
        <v>0.50800000000000001</v>
      </c>
      <c r="M845" s="32">
        <f>VLOOKUP($C845,'Four Factors - Home'!$B:$O,12,FALSE)</f>
        <v>0.26800000000000002</v>
      </c>
      <c r="N845" s="32">
        <f>VLOOKUP($C845,'Four Factors - Home'!$B:$O,13,FALSE)/100</f>
        <v>0.129</v>
      </c>
      <c r="O845" s="32">
        <f>VLOOKUP($C845,'Four Factors - Home'!$B:$O,14,FALSE)/100</f>
        <v>0.248</v>
      </c>
      <c r="P845" s="21">
        <f>VLOOKUP($C845,'Advanced - Home'!B:T,18,FALSE)</f>
        <v>103.15</v>
      </c>
      <c r="Q845" s="21">
        <f>(P845+'Advanced - Home'!$S$33)/2</f>
        <v>101.0019129438717</v>
      </c>
      <c r="R845" s="32">
        <f t="shared" ref="R845" si="8181">AVERAGE(H845,L844)</f>
        <v>0.50900000000000001</v>
      </c>
      <c r="S845" s="32">
        <f t="shared" ref="S845" si="8182">AVERAGE(I845,M844)</f>
        <v>0.3145</v>
      </c>
      <c r="T845" s="32">
        <f t="shared" ref="T845" si="8183">AVERAGE(J845,N844)</f>
        <v>0.15899999999999997</v>
      </c>
      <c r="U845" s="32">
        <f t="shared" ref="U845" si="8184">AVERAGE(K845,O844)</f>
        <v>0.2175</v>
      </c>
      <c r="V845" s="21">
        <f>Q845*Q844/'Advanced - Road'!$S$33</f>
        <v>98.978755635694597</v>
      </c>
      <c r="W845" s="21">
        <f t="shared" ref="W845" si="8185">W844</f>
        <v>98.982110385481761</v>
      </c>
      <c r="X845" s="21">
        <f t="shared" si="7712"/>
        <v>0</v>
      </c>
      <c r="Y845" s="23">
        <f>ROUND(Regression!$B$17+Regression!$B$18*Games!R845+Regression!$B$19*Games!T845+Regression!$B$20*Games!U845+Regression!$B$21*Games!S845+Regression!$B$22*Games!W845,0)</f>
        <v>105</v>
      </c>
      <c r="Z845" s="23">
        <f t="shared" ref="Z845" si="8186">-Z844</f>
        <v>4</v>
      </c>
      <c r="AA845" s="23">
        <f t="shared" ref="AA845" si="8187">AA844</f>
        <v>214</v>
      </c>
      <c r="AB845" s="22"/>
      <c r="AC845" s="22"/>
      <c r="AD845" s="22">
        <f t="shared" si="7717"/>
        <v>105</v>
      </c>
    </row>
    <row r="846" spans="1:30" x14ac:dyDescent="0.3">
      <c r="A846" t="s">
        <v>133</v>
      </c>
      <c r="B846" s="5" t="s">
        <v>68</v>
      </c>
      <c r="C846" t="str">
        <f>VLOOKUP(B846,'Team Lookup'!A:B,2,FALSE)</f>
        <v>Memphis Grizzlies</v>
      </c>
      <c r="D846" s="6"/>
      <c r="E846" s="6"/>
      <c r="F846" s="7" t="str">
        <f>B847</f>
        <v>BOS</v>
      </c>
      <c r="G846" t="str">
        <f t="shared" ref="G846" si="8188">C847</f>
        <v>Boston Celtics</v>
      </c>
      <c r="H846" s="31">
        <f>VLOOKUP($C846,'Four Factors - Road'!$B:$O,7,FALSE)/100</f>
        <v>0.50800000000000001</v>
      </c>
      <c r="I846" s="31">
        <f>VLOOKUP($C846,'Four Factors - Road'!$B:$O,8,FALSE)</f>
        <v>0.28499999999999998</v>
      </c>
      <c r="J846" s="31">
        <f>VLOOKUP($C846,'Four Factors - Road'!$B:$O,9,FALSE)/100</f>
        <v>0.126</v>
      </c>
      <c r="K846" s="31">
        <f>VLOOKUP($C846,'Four Factors - Road'!$B:$O,10,FALSE)/100</f>
        <v>0.223</v>
      </c>
      <c r="L846" s="31">
        <f>VLOOKUP($C846,'Four Factors - Road'!$B:$O,11,FALSE)/100</f>
        <v>0.52100000000000002</v>
      </c>
      <c r="M846" s="31">
        <f>VLOOKUP($C846,'Four Factors - Road'!$B:$O,12,FALSE)</f>
        <v>0.35899999999999999</v>
      </c>
      <c r="N846" s="31">
        <f>VLOOKUP($C846,'Four Factors - Road'!$B:$O,13,FALSE)/100</f>
        <v>0.151</v>
      </c>
      <c r="O846" s="31">
        <f>VLOOKUP($C846,'Four Factors - Road'!$B:$O,14,FALSE)/100</f>
        <v>0.22899999999999998</v>
      </c>
      <c r="P846" s="17">
        <f>VLOOKUP($C846,'Advanced - Road'!B:T,18,FALSE)</f>
        <v>94.9</v>
      </c>
      <c r="Q846" s="17">
        <f>(P846+'Advanced - Road'!$S$33)/2</f>
        <v>96.880263459335623</v>
      </c>
      <c r="R846" s="31">
        <f t="shared" ref="R846" si="8189">AVERAGE(H846,L847)</f>
        <v>0.50600000000000001</v>
      </c>
      <c r="S846" s="31">
        <f t="shared" ref="S846" si="8190">AVERAGE(I846,M847)</f>
        <v>0.27449999999999997</v>
      </c>
      <c r="T846" s="31">
        <f t="shared" ref="T846" si="8191">AVERAGE(J846,N847)</f>
        <v>0.13150000000000001</v>
      </c>
      <c r="U846" s="31">
        <f t="shared" ref="U846" si="8192">AVERAGE(K846,O847)</f>
        <v>0.23799999999999999</v>
      </c>
      <c r="V846" s="17">
        <f>Q846*Q847/'Advanced - Home'!$S$33</f>
        <v>97.309604347608698</v>
      </c>
      <c r="W846" s="17">
        <f t="shared" ref="W846" si="8193">AVERAGE(V846:V847)</f>
        <v>97.306306394984759</v>
      </c>
      <c r="X846" s="17">
        <f t="shared" si="7712"/>
        <v>0</v>
      </c>
      <c r="Y846" s="19">
        <f>ROUND(Regression!$B$17+Regression!$B$18*Games!R846+Regression!$B$19*Games!T846+Regression!$B$20*Games!U846+Regression!$B$21*Games!S846+Regression!$B$22*Games!W846,0)</f>
        <v>107</v>
      </c>
      <c r="Z846" s="19">
        <f t="shared" ref="Z846" si="8194">Y847-Y846</f>
        <v>1</v>
      </c>
      <c r="AA846" s="19">
        <f t="shared" ref="AA846" si="8195">Y846+Y847</f>
        <v>215</v>
      </c>
      <c r="AB846" s="4">
        <f t="shared" ref="AB846" si="8196">D846-Z846</f>
        <v>-1</v>
      </c>
      <c r="AC846" s="4">
        <f t="shared" ref="AC846" si="8197">AA846-E846</f>
        <v>215</v>
      </c>
      <c r="AD846" s="4">
        <f t="shared" si="7717"/>
        <v>107</v>
      </c>
    </row>
    <row r="847" spans="1:30" x14ac:dyDescent="0.3">
      <c r="A847" t="s">
        <v>134</v>
      </c>
      <c r="B847" s="8" t="s">
        <v>58</v>
      </c>
      <c r="C847" t="str">
        <f>VLOOKUP(B847,'Team Lookup'!A:B,2,FALSE)</f>
        <v>Boston Celtics</v>
      </c>
      <c r="D847" s="9">
        <f t="shared" ref="D847" si="8198">D846*-1</f>
        <v>0</v>
      </c>
      <c r="E847" s="9">
        <f t="shared" ref="E847" si="8199">E846</f>
        <v>0</v>
      </c>
      <c r="F847" t="str">
        <f>B846</f>
        <v>MEM</v>
      </c>
      <c r="G847" t="str">
        <f t="shared" ref="G847" si="8200">C846</f>
        <v>Memphis Grizzlies</v>
      </c>
      <c r="H847" s="31">
        <f>VLOOKUP($C847,'Four Factors - Home'!$B:$O,7,FALSE)/100</f>
        <v>0.53100000000000003</v>
      </c>
      <c r="I847" s="31">
        <f>VLOOKUP($C847,'Four Factors - Home'!$B:$O,8,FALSE)</f>
        <v>0.26600000000000001</v>
      </c>
      <c r="J847" s="31">
        <f>VLOOKUP($C847,'Four Factors - Home'!$B:$O,9,FALSE)/100</f>
        <v>0.13800000000000001</v>
      </c>
      <c r="K847" s="31">
        <f>VLOOKUP($C847,'Four Factors - Home'!$B:$O,10,FALSE)/100</f>
        <v>0.22500000000000001</v>
      </c>
      <c r="L847" s="31">
        <f>VLOOKUP($C847,'Four Factors - Home'!$B:$O,11,FALSE)/100</f>
        <v>0.504</v>
      </c>
      <c r="M847" s="31">
        <f>VLOOKUP($C847,'Four Factors - Home'!$B:$O,12,FALSE)</f>
        <v>0.26400000000000001</v>
      </c>
      <c r="N847" s="31">
        <f>VLOOKUP($C847,'Four Factors - Home'!$B:$O,13,FALSE)/100</f>
        <v>0.13699999999999998</v>
      </c>
      <c r="O847" s="31">
        <f>VLOOKUP($C847,'Four Factors - Home'!$B:$O,14,FALSE)/100</f>
        <v>0.253</v>
      </c>
      <c r="P847" s="17">
        <f>VLOOKUP($C847,'Advanced - Home'!B:T,18,FALSE)</f>
        <v>99.73</v>
      </c>
      <c r="Q847" s="17">
        <f>(P847+'Advanced - Home'!$S$33)/2</f>
        <v>99.291912943871708</v>
      </c>
      <c r="R847" s="31">
        <f t="shared" ref="R847" si="8201">AVERAGE(H847,L846)</f>
        <v>0.52600000000000002</v>
      </c>
      <c r="S847" s="31">
        <f t="shared" ref="S847" si="8202">AVERAGE(I847,M846)</f>
        <v>0.3125</v>
      </c>
      <c r="T847" s="31">
        <f t="shared" ref="T847" si="8203">AVERAGE(J847,N846)</f>
        <v>0.14450000000000002</v>
      </c>
      <c r="U847" s="31">
        <f t="shared" ref="U847" si="8204">AVERAGE(K847,O846)</f>
        <v>0.22699999999999998</v>
      </c>
      <c r="V847" s="17">
        <f>Q847*Q846/'Advanced - Road'!$S$33</f>
        <v>97.30300844236082</v>
      </c>
      <c r="W847" s="17">
        <f t="shared" ref="W847" si="8205">W846</f>
        <v>97.306306394984759</v>
      </c>
      <c r="X847" s="17">
        <f t="shared" si="7712"/>
        <v>0</v>
      </c>
      <c r="Y847" s="19">
        <f>ROUND(Regression!$B$17+Regression!$B$18*Games!R847+Regression!$B$19*Games!T847+Regression!$B$20*Games!U847+Regression!$B$21*Games!S847+Regression!$B$22*Games!W847,0)</f>
        <v>108</v>
      </c>
      <c r="Z847" s="19">
        <f t="shared" ref="Z847" si="8206">-Z846</f>
        <v>-1</v>
      </c>
      <c r="AA847" s="19">
        <f t="shared" ref="AA847" si="8207">AA846</f>
        <v>215</v>
      </c>
      <c r="AB847" s="4"/>
      <c r="AC847" s="4"/>
      <c r="AD847" s="4">
        <f t="shared" si="7717"/>
        <v>108</v>
      </c>
    </row>
    <row r="848" spans="1:30" x14ac:dyDescent="0.3">
      <c r="A848" s="11" t="s">
        <v>133</v>
      </c>
      <c r="B848" s="10" t="s">
        <v>68</v>
      </c>
      <c r="C848" s="11" t="str">
        <f>VLOOKUP(B848,'Team Lookup'!A:B,2,FALSE)</f>
        <v>Memphis Grizzlies</v>
      </c>
      <c r="D848" s="12"/>
      <c r="E848" s="12"/>
      <c r="F848" s="13" t="str">
        <f>B849</f>
        <v>CHO</v>
      </c>
      <c r="G848" s="11" t="str">
        <f t="shared" ref="G848" si="8208">C849</f>
        <v>Charlotte Hornets</v>
      </c>
      <c r="H848" s="32">
        <f>VLOOKUP($C848,'Four Factors - Road'!$B:$O,7,FALSE)/100</f>
        <v>0.50800000000000001</v>
      </c>
      <c r="I848" s="32">
        <f>VLOOKUP($C848,'Four Factors - Road'!$B:$O,8,FALSE)</f>
        <v>0.28499999999999998</v>
      </c>
      <c r="J848" s="32">
        <f>VLOOKUP($C848,'Four Factors - Road'!$B:$O,9,FALSE)/100</f>
        <v>0.126</v>
      </c>
      <c r="K848" s="32">
        <f>VLOOKUP($C848,'Four Factors - Road'!$B:$O,10,FALSE)/100</f>
        <v>0.223</v>
      </c>
      <c r="L848" s="32">
        <f>VLOOKUP($C848,'Four Factors - Road'!$B:$O,11,FALSE)/100</f>
        <v>0.52100000000000002</v>
      </c>
      <c r="M848" s="32">
        <f>VLOOKUP($C848,'Four Factors - Road'!$B:$O,12,FALSE)</f>
        <v>0.35899999999999999</v>
      </c>
      <c r="N848" s="32">
        <f>VLOOKUP($C848,'Four Factors - Road'!$B:$O,13,FALSE)/100</f>
        <v>0.151</v>
      </c>
      <c r="O848" s="32">
        <f>VLOOKUP($C848,'Four Factors - Road'!$B:$O,14,FALSE)/100</f>
        <v>0.22899999999999998</v>
      </c>
      <c r="P848" s="21">
        <f>VLOOKUP($C848,'Advanced - Road'!B:T,18,FALSE)</f>
        <v>94.9</v>
      </c>
      <c r="Q848" s="21">
        <f>(P848+'Advanced - Road'!$S$33)/2</f>
        <v>96.880263459335623</v>
      </c>
      <c r="R848" s="32">
        <f t="shared" ref="R848" si="8209">AVERAGE(H848,L849)</f>
        <v>0.50550000000000006</v>
      </c>
      <c r="S848" s="32">
        <f t="shared" ref="S848" si="8210">AVERAGE(I848,M849)</f>
        <v>0.24099999999999999</v>
      </c>
      <c r="T848" s="32">
        <f t="shared" ref="T848" si="8211">AVERAGE(J848,N849)</f>
        <v>0.128</v>
      </c>
      <c r="U848" s="32">
        <f t="shared" ref="U848" si="8212">AVERAGE(K848,O849)</f>
        <v>0.20950000000000002</v>
      </c>
      <c r="V848" s="21">
        <f>Q848*Q849/'Advanced - Home'!$S$33</f>
        <v>96.96659190568991</v>
      </c>
      <c r="W848" s="21">
        <f t="shared" ref="W848" si="8213">AVERAGE(V848:V849)</f>
        <v>96.963305578216335</v>
      </c>
      <c r="X848" s="21">
        <f t="shared" si="7712"/>
        <v>0</v>
      </c>
      <c r="Y848" s="23">
        <f>ROUND(Regression!$B$17+Regression!$B$18*Games!R848+Regression!$B$19*Games!T848+Regression!$B$20*Games!U848+Regression!$B$21*Games!S848+Regression!$B$22*Games!W848,0)</f>
        <v>104</v>
      </c>
      <c r="Z848" s="23">
        <f t="shared" ref="Z848" si="8214">Y849-Y848</f>
        <v>3</v>
      </c>
      <c r="AA848" s="23">
        <f t="shared" ref="AA848" si="8215">Y848+Y849</f>
        <v>211</v>
      </c>
      <c r="AB848" s="22">
        <f t="shared" ref="AB848" si="8216">D848-Z848</f>
        <v>-3</v>
      </c>
      <c r="AC848" s="22">
        <f t="shared" ref="AC848" si="8217">AA848-E848</f>
        <v>211</v>
      </c>
      <c r="AD848" s="22">
        <f t="shared" si="7717"/>
        <v>104</v>
      </c>
    </row>
    <row r="849" spans="1:30" x14ac:dyDescent="0.3">
      <c r="A849" s="11" t="s">
        <v>134</v>
      </c>
      <c r="B849" s="14" t="s">
        <v>59</v>
      </c>
      <c r="C849" s="11" t="str">
        <f>VLOOKUP(B849,'Team Lookup'!A:B,2,FALSE)</f>
        <v>Charlotte Hornets</v>
      </c>
      <c r="D849" s="15">
        <f t="shared" ref="D849" si="8218">D848*-1</f>
        <v>0</v>
      </c>
      <c r="E849" s="15">
        <f t="shared" ref="E849" si="8219">E848</f>
        <v>0</v>
      </c>
      <c r="F849" s="11" t="str">
        <f>B848</f>
        <v>MEM</v>
      </c>
      <c r="G849" s="11" t="str">
        <f t="shared" ref="G849" si="8220">C848</f>
        <v>Memphis Grizzlies</v>
      </c>
      <c r="H849" s="32">
        <f>VLOOKUP($C849,'Four Factors - Home'!$B:$O,7,FALSE)/100</f>
        <v>0.499</v>
      </c>
      <c r="I849" s="32">
        <f>VLOOKUP($C849,'Four Factors - Home'!$B:$O,8,FALSE)</f>
        <v>0.307</v>
      </c>
      <c r="J849" s="32">
        <f>VLOOKUP($C849,'Four Factors - Home'!$B:$O,9,FALSE)/100</f>
        <v>0.11900000000000001</v>
      </c>
      <c r="K849" s="32">
        <f>VLOOKUP($C849,'Four Factors - Home'!$B:$O,10,FALSE)/100</f>
        <v>0.20499999999999999</v>
      </c>
      <c r="L849" s="32">
        <f>VLOOKUP($C849,'Four Factors - Home'!$B:$O,11,FALSE)/100</f>
        <v>0.503</v>
      </c>
      <c r="M849" s="32">
        <f>VLOOKUP($C849,'Four Factors - Home'!$B:$O,12,FALSE)</f>
        <v>0.19700000000000001</v>
      </c>
      <c r="N849" s="32">
        <f>VLOOKUP($C849,'Four Factors - Home'!$B:$O,13,FALSE)/100</f>
        <v>0.13</v>
      </c>
      <c r="O849" s="32">
        <f>VLOOKUP($C849,'Four Factors - Home'!$B:$O,14,FALSE)/100</f>
        <v>0.19600000000000001</v>
      </c>
      <c r="P849" s="21">
        <f>VLOOKUP($C849,'Advanced - Home'!B:T,18,FALSE)</f>
        <v>99.03</v>
      </c>
      <c r="Q849" s="21">
        <f>(P849+'Advanced - Home'!$S$33)/2</f>
        <v>98.941912943871699</v>
      </c>
      <c r="R849" s="32">
        <f t="shared" ref="R849" si="8221">AVERAGE(H849,L848)</f>
        <v>0.51</v>
      </c>
      <c r="S849" s="32">
        <f t="shared" ref="S849" si="8222">AVERAGE(I849,M848)</f>
        <v>0.33299999999999996</v>
      </c>
      <c r="T849" s="32">
        <f t="shared" ref="T849" si="8223">AVERAGE(J849,N848)</f>
        <v>0.13500000000000001</v>
      </c>
      <c r="U849" s="32">
        <f t="shared" ref="U849" si="8224">AVERAGE(K849,O848)</f>
        <v>0.21699999999999997</v>
      </c>
      <c r="V849" s="21">
        <f>Q849*Q848/'Advanced - Road'!$S$33</f>
        <v>96.960019250742775</v>
      </c>
      <c r="W849" s="21">
        <f t="shared" ref="W849" si="8225">W848</f>
        <v>96.963305578216335</v>
      </c>
      <c r="X849" s="21">
        <f t="shared" si="7712"/>
        <v>0</v>
      </c>
      <c r="Y849" s="23">
        <f>ROUND(Regression!$B$17+Regression!$B$18*Games!R849+Regression!$B$19*Games!T849+Regression!$B$20*Games!U849+Regression!$B$21*Games!S849+Regression!$B$22*Games!W849,0)</f>
        <v>107</v>
      </c>
      <c r="Z849" s="23">
        <f t="shared" ref="Z849" si="8226">-Z848</f>
        <v>-3</v>
      </c>
      <c r="AA849" s="23">
        <f t="shared" ref="AA849" si="8227">AA848</f>
        <v>211</v>
      </c>
      <c r="AB849" s="22"/>
      <c r="AC849" s="22"/>
      <c r="AD849" s="22">
        <f t="shared" si="7717"/>
        <v>107</v>
      </c>
    </row>
    <row r="850" spans="1:30" x14ac:dyDescent="0.3">
      <c r="A850" t="s">
        <v>133</v>
      </c>
      <c r="B850" s="8" t="s">
        <v>68</v>
      </c>
      <c r="C850" t="str">
        <f>VLOOKUP(B850,'Team Lookup'!A:B,2,FALSE)</f>
        <v>Memphis Grizzlies</v>
      </c>
      <c r="D850" s="6"/>
      <c r="E850" s="6"/>
      <c r="F850" s="7" t="str">
        <f>B851</f>
        <v>CHI</v>
      </c>
      <c r="G850" t="str">
        <f t="shared" ref="G850" si="8228">C851</f>
        <v>Chicago Bulls</v>
      </c>
      <c r="H850" s="31">
        <f>VLOOKUP($C850,'Four Factors - Road'!$B:$O,7,FALSE)/100</f>
        <v>0.50800000000000001</v>
      </c>
      <c r="I850" s="31">
        <f>VLOOKUP($C850,'Four Factors - Road'!$B:$O,8,FALSE)</f>
        <v>0.28499999999999998</v>
      </c>
      <c r="J850" s="31">
        <f>VLOOKUP($C850,'Four Factors - Road'!$B:$O,9,FALSE)/100</f>
        <v>0.126</v>
      </c>
      <c r="K850" s="31">
        <f>VLOOKUP($C850,'Four Factors - Road'!$B:$O,10,FALSE)/100</f>
        <v>0.223</v>
      </c>
      <c r="L850" s="31">
        <f>VLOOKUP($C850,'Four Factors - Road'!$B:$O,11,FALSE)/100</f>
        <v>0.52100000000000002</v>
      </c>
      <c r="M850" s="31">
        <f>VLOOKUP($C850,'Four Factors - Road'!$B:$O,12,FALSE)</f>
        <v>0.35899999999999999</v>
      </c>
      <c r="N850" s="31">
        <f>VLOOKUP($C850,'Four Factors - Road'!$B:$O,13,FALSE)/100</f>
        <v>0.151</v>
      </c>
      <c r="O850" s="31">
        <f>VLOOKUP($C850,'Four Factors - Road'!$B:$O,14,FALSE)/100</f>
        <v>0.22899999999999998</v>
      </c>
      <c r="P850" s="17">
        <f>VLOOKUP($C850,'Advanced - Road'!B:T,18,FALSE)</f>
        <v>94.9</v>
      </c>
      <c r="Q850" s="17">
        <f>(P850+'Advanced - Road'!$S$33)/2</f>
        <v>96.880263459335623</v>
      </c>
      <c r="R850" s="31">
        <f t="shared" ref="R850" si="8229">AVERAGE(H850,L851)</f>
        <v>0.51249999999999996</v>
      </c>
      <c r="S850" s="31">
        <f t="shared" ref="S850" si="8230">AVERAGE(I850,M851)</f>
        <v>0.253</v>
      </c>
      <c r="T850" s="31">
        <f t="shared" ref="T850" si="8231">AVERAGE(J850,N851)</f>
        <v>0.1305</v>
      </c>
      <c r="U850" s="31">
        <f t="shared" ref="U850" si="8232">AVERAGE(K850,O851)</f>
        <v>0.2135</v>
      </c>
      <c r="V850" s="17">
        <f>Q850*Q851/'Advanced - Home'!$S$33</f>
        <v>96.148262222826574</v>
      </c>
      <c r="W850" s="17">
        <f t="shared" ref="W850" si="8233">AVERAGE(V850:V851)</f>
        <v>96.145003629640314</v>
      </c>
      <c r="X850" s="17">
        <f t="shared" si="7712"/>
        <v>0</v>
      </c>
      <c r="Y850" s="19">
        <f>ROUND(Regression!$B$17+Regression!$B$18*Games!R850+Regression!$B$19*Games!T850+Regression!$B$20*Games!U850+Regression!$B$21*Games!S850+Regression!$B$22*Games!W850,0)</f>
        <v>105</v>
      </c>
      <c r="Z850" s="19">
        <f t="shared" ref="Z850" si="8234">Y851-Y850</f>
        <v>1</v>
      </c>
      <c r="AA850" s="19">
        <f t="shared" ref="AA850" si="8235">Y850+Y851</f>
        <v>211</v>
      </c>
      <c r="AB850" s="4">
        <f t="shared" ref="AB850" si="8236">D850-Z850</f>
        <v>-1</v>
      </c>
      <c r="AC850" s="4">
        <f t="shared" ref="AC850" si="8237">AA850-E850</f>
        <v>211</v>
      </c>
      <c r="AD850" s="4">
        <f t="shared" si="7717"/>
        <v>105</v>
      </c>
    </row>
    <row r="851" spans="1:30" x14ac:dyDescent="0.3">
      <c r="A851" t="s">
        <v>134</v>
      </c>
      <c r="B851" s="8" t="s">
        <v>60</v>
      </c>
      <c r="C851" t="str">
        <f>VLOOKUP(B851,'Team Lookup'!A:B,2,FALSE)</f>
        <v>Chicago Bulls</v>
      </c>
      <c r="D851" s="9">
        <f t="shared" ref="D851" si="8238">D850*-1</f>
        <v>0</v>
      </c>
      <c r="E851" s="9">
        <f t="shared" ref="E851" si="8239">E850</f>
        <v>0</v>
      </c>
      <c r="F851" t="str">
        <f>B850</f>
        <v>MEM</v>
      </c>
      <c r="G851" t="str">
        <f t="shared" ref="G851" si="8240">C850</f>
        <v>Memphis Grizzlies</v>
      </c>
      <c r="H851" s="31">
        <f>VLOOKUP($C851,'Four Factors - Home'!$B:$O,7,FALSE)/100</f>
        <v>0.47100000000000003</v>
      </c>
      <c r="I851" s="31">
        <f>VLOOKUP($C851,'Four Factors - Home'!$B:$O,8,FALSE)</f>
        <v>0.29599999999999999</v>
      </c>
      <c r="J851" s="31">
        <f>VLOOKUP($C851,'Four Factors - Home'!$B:$O,9,FALSE)/100</f>
        <v>0.129</v>
      </c>
      <c r="K851" s="31">
        <f>VLOOKUP($C851,'Four Factors - Home'!$B:$O,10,FALSE)/100</f>
        <v>0.30199999999999999</v>
      </c>
      <c r="L851" s="31">
        <f>VLOOKUP($C851,'Four Factors - Home'!$B:$O,11,FALSE)/100</f>
        <v>0.51700000000000002</v>
      </c>
      <c r="M851" s="31">
        <f>VLOOKUP($C851,'Four Factors - Home'!$B:$O,12,FALSE)</f>
        <v>0.221</v>
      </c>
      <c r="N851" s="31">
        <f>VLOOKUP($C851,'Four Factors - Home'!$B:$O,13,FALSE)/100</f>
        <v>0.13500000000000001</v>
      </c>
      <c r="O851" s="31">
        <f>VLOOKUP($C851,'Four Factors - Home'!$B:$O,14,FALSE)/100</f>
        <v>0.20399999999999999</v>
      </c>
      <c r="P851" s="17">
        <f>VLOOKUP($C851,'Advanced - Home'!B:T,18,FALSE)</f>
        <v>97.36</v>
      </c>
      <c r="Q851" s="17">
        <f>(P851+'Advanced - Home'!$S$33)/2</f>
        <v>98.106912943871706</v>
      </c>
      <c r="R851" s="31">
        <f t="shared" ref="R851" si="8241">AVERAGE(H851,L850)</f>
        <v>0.496</v>
      </c>
      <c r="S851" s="31">
        <f t="shared" ref="S851" si="8242">AVERAGE(I851,M850)</f>
        <v>0.32750000000000001</v>
      </c>
      <c r="T851" s="31">
        <f t="shared" ref="T851" si="8243">AVERAGE(J851,N850)</f>
        <v>0.14000000000000001</v>
      </c>
      <c r="U851" s="31">
        <f t="shared" ref="U851" si="8244">AVERAGE(K851,O850)</f>
        <v>0.26549999999999996</v>
      </c>
      <c r="V851" s="17">
        <f>Q851*Q850/'Advanced - Road'!$S$33</f>
        <v>96.141745036454068</v>
      </c>
      <c r="W851" s="17">
        <f t="shared" ref="W851" si="8245">W850</f>
        <v>96.145003629640314</v>
      </c>
      <c r="X851" s="17">
        <f t="shared" si="7712"/>
        <v>0</v>
      </c>
      <c r="Y851" s="19">
        <f>ROUND(Regression!$B$17+Regression!$B$18*Games!R851+Regression!$B$19*Games!T851+Regression!$B$20*Games!U851+Regression!$B$21*Games!S851+Regression!$B$22*Games!W851,0)</f>
        <v>106</v>
      </c>
      <c r="Z851" s="19">
        <f t="shared" ref="Z851" si="8246">-Z850</f>
        <v>-1</v>
      </c>
      <c r="AA851" s="19">
        <f t="shared" ref="AA851" si="8247">AA850</f>
        <v>211</v>
      </c>
      <c r="AB851" s="4"/>
      <c r="AC851" s="4"/>
      <c r="AD851" s="4">
        <f t="shared" si="7717"/>
        <v>106</v>
      </c>
    </row>
    <row r="852" spans="1:30" x14ac:dyDescent="0.3">
      <c r="A852" s="11" t="s">
        <v>133</v>
      </c>
      <c r="B852" s="14" t="s">
        <v>68</v>
      </c>
      <c r="C852" s="11" t="str">
        <f>VLOOKUP(B852,'Team Lookup'!A:B,2,FALSE)</f>
        <v>Memphis Grizzlies</v>
      </c>
      <c r="D852" s="12"/>
      <c r="E852" s="12"/>
      <c r="F852" s="13" t="str">
        <f>B853</f>
        <v>CLE</v>
      </c>
      <c r="G852" s="11" t="str">
        <f t="shared" ref="G852" si="8248">C853</f>
        <v>Cleveland Cavaliers</v>
      </c>
      <c r="H852" s="32">
        <f>VLOOKUP($C852,'Four Factors - Road'!$B:$O,7,FALSE)/100</f>
        <v>0.50800000000000001</v>
      </c>
      <c r="I852" s="32">
        <f>VLOOKUP($C852,'Four Factors - Road'!$B:$O,8,FALSE)</f>
        <v>0.28499999999999998</v>
      </c>
      <c r="J852" s="32">
        <f>VLOOKUP($C852,'Four Factors - Road'!$B:$O,9,FALSE)/100</f>
        <v>0.126</v>
      </c>
      <c r="K852" s="32">
        <f>VLOOKUP($C852,'Four Factors - Road'!$B:$O,10,FALSE)/100</f>
        <v>0.223</v>
      </c>
      <c r="L852" s="32">
        <f>VLOOKUP($C852,'Four Factors - Road'!$B:$O,11,FALSE)/100</f>
        <v>0.52100000000000002</v>
      </c>
      <c r="M852" s="32">
        <f>VLOOKUP($C852,'Four Factors - Road'!$B:$O,12,FALSE)</f>
        <v>0.35899999999999999</v>
      </c>
      <c r="N852" s="32">
        <f>VLOOKUP($C852,'Four Factors - Road'!$B:$O,13,FALSE)/100</f>
        <v>0.151</v>
      </c>
      <c r="O852" s="32">
        <f>VLOOKUP($C852,'Four Factors - Road'!$B:$O,14,FALSE)/100</f>
        <v>0.22899999999999998</v>
      </c>
      <c r="P852" s="21">
        <f>VLOOKUP($C852,'Advanced - Road'!B:T,18,FALSE)</f>
        <v>94.9</v>
      </c>
      <c r="Q852" s="21">
        <f>(P852+'Advanced - Road'!$S$33)/2</f>
        <v>96.880263459335623</v>
      </c>
      <c r="R852" s="32">
        <f t="shared" ref="R852" si="8249">AVERAGE(H852,L853)</f>
        <v>0.504</v>
      </c>
      <c r="S852" s="32">
        <f t="shared" ref="S852" si="8250">AVERAGE(I852,M853)</f>
        <v>0.25</v>
      </c>
      <c r="T852" s="32">
        <f t="shared" ref="T852" si="8251">AVERAGE(J852,N853)</f>
        <v>0.127</v>
      </c>
      <c r="U852" s="32">
        <f t="shared" ref="U852" si="8252">AVERAGE(K852,O853)</f>
        <v>0.23200000000000001</v>
      </c>
      <c r="V852" s="21">
        <f>Q852*Q853/'Advanced - Home'!$S$33</f>
        <v>96.907789772789542</v>
      </c>
      <c r="W852" s="21">
        <f t="shared" ref="W852" si="8253">AVERAGE(V852:V853)</f>
        <v>96.904505438198896</v>
      </c>
      <c r="X852" s="21">
        <f t="shared" si="7712"/>
        <v>0</v>
      </c>
      <c r="Y852" s="23">
        <f>ROUND(Regression!$B$17+Regression!$B$18*Games!R852+Regression!$B$19*Games!T852+Regression!$B$20*Games!U852+Regression!$B$21*Games!S852+Regression!$B$22*Games!W852,0)</f>
        <v>105</v>
      </c>
      <c r="Z852" s="23">
        <f t="shared" ref="Z852" si="8254">Y853-Y852</f>
        <v>6</v>
      </c>
      <c r="AA852" s="23">
        <f t="shared" ref="AA852" si="8255">Y852+Y853</f>
        <v>216</v>
      </c>
      <c r="AB852" s="22">
        <f t="shared" ref="AB852" si="8256">D852-Z852</f>
        <v>-6</v>
      </c>
      <c r="AC852" s="22">
        <f t="shared" ref="AC852" si="8257">AA852-E852</f>
        <v>216</v>
      </c>
      <c r="AD852" s="22">
        <f t="shared" si="7717"/>
        <v>105</v>
      </c>
    </row>
    <row r="853" spans="1:30" x14ac:dyDescent="0.3">
      <c r="A853" s="11" t="s">
        <v>134</v>
      </c>
      <c r="B853" s="14" t="s">
        <v>54</v>
      </c>
      <c r="C853" s="11" t="str">
        <f>VLOOKUP(B853,'Team Lookup'!A:B,2,FALSE)</f>
        <v>Cleveland Cavaliers</v>
      </c>
      <c r="D853" s="15">
        <f t="shared" ref="D853" si="8258">D852*-1</f>
        <v>0</v>
      </c>
      <c r="E853" s="15">
        <f t="shared" ref="E853" si="8259">E852</f>
        <v>0</v>
      </c>
      <c r="F853" s="11" t="str">
        <f>B852</f>
        <v>MEM</v>
      </c>
      <c r="G853" s="11" t="str">
        <f t="shared" ref="G853" si="8260">C852</f>
        <v>Memphis Grizzlies</v>
      </c>
      <c r="H853" s="32">
        <f>VLOOKUP($C853,'Four Factors - Home'!$B:$O,7,FALSE)/100</f>
        <v>0.55700000000000005</v>
      </c>
      <c r="I853" s="32">
        <f>VLOOKUP($C853,'Four Factors - Home'!$B:$O,8,FALSE)</f>
        <v>0.27700000000000002</v>
      </c>
      <c r="J853" s="32">
        <f>VLOOKUP($C853,'Four Factors - Home'!$B:$O,9,FALSE)/100</f>
        <v>0.129</v>
      </c>
      <c r="K853" s="32">
        <f>VLOOKUP($C853,'Four Factors - Home'!$B:$O,10,FALSE)/100</f>
        <v>0.23899999999999999</v>
      </c>
      <c r="L853" s="32">
        <f>VLOOKUP($C853,'Four Factors - Home'!$B:$O,11,FALSE)/100</f>
        <v>0.5</v>
      </c>
      <c r="M853" s="32">
        <f>VLOOKUP($C853,'Four Factors - Home'!$B:$O,12,FALSE)</f>
        <v>0.215</v>
      </c>
      <c r="N853" s="32">
        <f>VLOOKUP($C853,'Four Factors - Home'!$B:$O,13,FALSE)/100</f>
        <v>0.128</v>
      </c>
      <c r="O853" s="32">
        <f>VLOOKUP($C853,'Four Factors - Home'!$B:$O,14,FALSE)/100</f>
        <v>0.24100000000000002</v>
      </c>
      <c r="P853" s="21">
        <f>VLOOKUP($C853,'Advanced - Home'!B:T,18,FALSE)</f>
        <v>98.91</v>
      </c>
      <c r="Q853" s="21">
        <f>(P853+'Advanced - Home'!$S$33)/2</f>
        <v>98.881912943871697</v>
      </c>
      <c r="R853" s="32">
        <f t="shared" ref="R853" si="8261">AVERAGE(H853,L852)</f>
        <v>0.53900000000000003</v>
      </c>
      <c r="S853" s="32">
        <f t="shared" ref="S853" si="8262">AVERAGE(I853,M852)</f>
        <v>0.318</v>
      </c>
      <c r="T853" s="32">
        <f t="shared" ref="T853" si="8263">AVERAGE(J853,N852)</f>
        <v>0.14000000000000001</v>
      </c>
      <c r="U853" s="32">
        <f t="shared" ref="U853" si="8264">AVERAGE(K853,O852)</f>
        <v>0.23399999999999999</v>
      </c>
      <c r="V853" s="21">
        <f>Q853*Q852/'Advanced - Road'!$S$33</f>
        <v>96.901221103608265</v>
      </c>
      <c r="W853" s="21">
        <f t="shared" ref="W853" si="8265">W852</f>
        <v>96.904505438198896</v>
      </c>
      <c r="X853" s="21">
        <f t="shared" si="7712"/>
        <v>0</v>
      </c>
      <c r="Y853" s="23">
        <f>ROUND(Regression!$B$17+Regression!$B$18*Games!R853+Regression!$B$19*Games!T853+Regression!$B$20*Games!U853+Regression!$B$21*Games!S853+Regression!$B$22*Games!W853,0)</f>
        <v>111</v>
      </c>
      <c r="Z853" s="23">
        <f t="shared" ref="Z853" si="8266">-Z852</f>
        <v>-6</v>
      </c>
      <c r="AA853" s="23">
        <f t="shared" ref="AA853" si="8267">AA852</f>
        <v>216</v>
      </c>
      <c r="AB853" s="22"/>
      <c r="AC853" s="22"/>
      <c r="AD853" s="22">
        <f t="shared" si="7717"/>
        <v>111</v>
      </c>
    </row>
    <row r="854" spans="1:30" x14ac:dyDescent="0.3">
      <c r="A854" t="s">
        <v>133</v>
      </c>
      <c r="B854" s="8" t="s">
        <v>68</v>
      </c>
      <c r="C854" t="str">
        <f>VLOOKUP(B854,'Team Lookup'!A:B,2,FALSE)</f>
        <v>Memphis Grizzlies</v>
      </c>
      <c r="D854" s="6"/>
      <c r="E854" s="6"/>
      <c r="F854" s="7" t="str">
        <f>B855</f>
        <v>DAL</v>
      </c>
      <c r="G854" t="str">
        <f t="shared" ref="G854" si="8268">C855</f>
        <v>Dallas Mavericks</v>
      </c>
      <c r="H854" s="31">
        <f>VLOOKUP($C854,'Four Factors - Road'!$B:$O,7,FALSE)/100</f>
        <v>0.50800000000000001</v>
      </c>
      <c r="I854" s="31">
        <f>VLOOKUP($C854,'Four Factors - Road'!$B:$O,8,FALSE)</f>
        <v>0.28499999999999998</v>
      </c>
      <c r="J854" s="31">
        <f>VLOOKUP($C854,'Four Factors - Road'!$B:$O,9,FALSE)/100</f>
        <v>0.126</v>
      </c>
      <c r="K854" s="31">
        <f>VLOOKUP($C854,'Four Factors - Road'!$B:$O,10,FALSE)/100</f>
        <v>0.223</v>
      </c>
      <c r="L854" s="31">
        <f>VLOOKUP($C854,'Four Factors - Road'!$B:$O,11,FALSE)/100</f>
        <v>0.52100000000000002</v>
      </c>
      <c r="M854" s="31">
        <f>VLOOKUP($C854,'Four Factors - Road'!$B:$O,12,FALSE)</f>
        <v>0.35899999999999999</v>
      </c>
      <c r="N854" s="31">
        <f>VLOOKUP($C854,'Four Factors - Road'!$B:$O,13,FALSE)/100</f>
        <v>0.151</v>
      </c>
      <c r="O854" s="31">
        <f>VLOOKUP($C854,'Four Factors - Road'!$B:$O,14,FALSE)/100</f>
        <v>0.22899999999999998</v>
      </c>
      <c r="P854" s="17">
        <f>VLOOKUP($C854,'Advanced - Road'!B:T,18,FALSE)</f>
        <v>94.9</v>
      </c>
      <c r="Q854" s="17">
        <f>(P854+'Advanced - Road'!$S$33)/2</f>
        <v>96.880263459335623</v>
      </c>
      <c r="R854" s="31">
        <f t="shared" ref="R854" si="8269">AVERAGE(H854,L855)</f>
        <v>0.50700000000000001</v>
      </c>
      <c r="S854" s="31">
        <f t="shared" ref="S854" si="8270">AVERAGE(I854,M855)</f>
        <v>0.28149999999999997</v>
      </c>
      <c r="T854" s="31">
        <f t="shared" ref="T854" si="8271">AVERAGE(J854,N855)</f>
        <v>0.14450000000000002</v>
      </c>
      <c r="U854" s="31">
        <f t="shared" ref="U854" si="8272">AVERAGE(K854,O855)</f>
        <v>0.22450000000000001</v>
      </c>
      <c r="V854" s="17">
        <f>Q854*Q855/'Advanced - Home'!$S$33</f>
        <v>94.344996813882204</v>
      </c>
      <c r="W854" s="17">
        <f t="shared" ref="W854" si="8273">AVERAGE(V854:V855)</f>
        <v>94.34179933577218</v>
      </c>
      <c r="X854" s="17">
        <f t="shared" si="7712"/>
        <v>0</v>
      </c>
      <c r="Y854" s="19">
        <f>ROUND(Regression!$B$17+Regression!$B$18*Games!R854+Regression!$B$19*Games!T854+Regression!$B$20*Games!U854+Regression!$B$21*Games!S854+Regression!$B$22*Games!W854,0)</f>
        <v>102</v>
      </c>
      <c r="Z854" s="19">
        <f t="shared" ref="Z854" si="8274">Y855-Y854</f>
        <v>2</v>
      </c>
      <c r="AA854" s="19">
        <f t="shared" ref="AA854" si="8275">Y854+Y855</f>
        <v>206</v>
      </c>
      <c r="AB854" s="4">
        <f t="shared" ref="AB854" si="8276">D854-Z854</f>
        <v>-2</v>
      </c>
      <c r="AC854" s="4">
        <f t="shared" ref="AC854" si="8277">AA854-E854</f>
        <v>206</v>
      </c>
      <c r="AD854" s="4">
        <f t="shared" si="7717"/>
        <v>102</v>
      </c>
    </row>
    <row r="855" spans="1:30" x14ac:dyDescent="0.3">
      <c r="A855" t="s">
        <v>134</v>
      </c>
      <c r="B855" s="8" t="s">
        <v>61</v>
      </c>
      <c r="C855" t="str">
        <f>VLOOKUP(B855,'Team Lookup'!A:B,2,FALSE)</f>
        <v>Dallas Mavericks</v>
      </c>
      <c r="D855" s="9">
        <f t="shared" ref="D855" si="8278">D854*-1</f>
        <v>0</v>
      </c>
      <c r="E855" s="9">
        <f t="shared" ref="E855" si="8279">E854</f>
        <v>0</v>
      </c>
      <c r="F855" t="str">
        <f>B854</f>
        <v>MEM</v>
      </c>
      <c r="G855" t="str">
        <f t="shared" ref="G855" si="8280">C854</f>
        <v>Memphis Grizzlies</v>
      </c>
      <c r="H855" s="31">
        <f>VLOOKUP($C855,'Four Factors - Home'!$B:$O,7,FALSE)/100</f>
        <v>0.51400000000000001</v>
      </c>
      <c r="I855" s="31">
        <f>VLOOKUP($C855,'Four Factors - Home'!$B:$O,8,FALSE)</f>
        <v>0.24299999999999999</v>
      </c>
      <c r="J855" s="31">
        <f>VLOOKUP($C855,'Four Factors - Home'!$B:$O,9,FALSE)/100</f>
        <v>0.129</v>
      </c>
      <c r="K855" s="31">
        <f>VLOOKUP($C855,'Four Factors - Home'!$B:$O,10,FALSE)/100</f>
        <v>0.188</v>
      </c>
      <c r="L855" s="31">
        <f>VLOOKUP($C855,'Four Factors - Home'!$B:$O,11,FALSE)/100</f>
        <v>0.50600000000000001</v>
      </c>
      <c r="M855" s="31">
        <f>VLOOKUP($C855,'Four Factors - Home'!$B:$O,12,FALSE)</f>
        <v>0.27800000000000002</v>
      </c>
      <c r="N855" s="31">
        <f>VLOOKUP($C855,'Four Factors - Home'!$B:$O,13,FALSE)/100</f>
        <v>0.16300000000000001</v>
      </c>
      <c r="O855" s="31">
        <f>VLOOKUP($C855,'Four Factors - Home'!$B:$O,14,FALSE)/100</f>
        <v>0.22600000000000001</v>
      </c>
      <c r="P855" s="17">
        <f>VLOOKUP($C855,'Advanced - Home'!B:T,18,FALSE)</f>
        <v>93.68</v>
      </c>
      <c r="Q855" s="17">
        <f>(P855+'Advanced - Home'!$S$33)/2</f>
        <v>96.266912943871716</v>
      </c>
      <c r="R855" s="31">
        <f t="shared" ref="R855" si="8281">AVERAGE(H855,L854)</f>
        <v>0.51750000000000007</v>
      </c>
      <c r="S855" s="31">
        <f t="shared" ref="S855" si="8282">AVERAGE(I855,M854)</f>
        <v>0.30099999999999999</v>
      </c>
      <c r="T855" s="31">
        <f t="shared" ref="T855" si="8283">AVERAGE(J855,N854)</f>
        <v>0.14000000000000001</v>
      </c>
      <c r="U855" s="31">
        <f t="shared" ref="U855" si="8284">AVERAGE(K855,O854)</f>
        <v>0.20849999999999999</v>
      </c>
      <c r="V855" s="17">
        <f>Q855*Q854/'Advanced - Road'!$S$33</f>
        <v>94.338601857662141</v>
      </c>
      <c r="W855" s="17">
        <f t="shared" ref="W855" si="8285">W854</f>
        <v>94.34179933577218</v>
      </c>
      <c r="X855" s="17">
        <f t="shared" si="7712"/>
        <v>0</v>
      </c>
      <c r="Y855" s="19">
        <f>ROUND(Regression!$B$17+Regression!$B$18*Games!R855+Regression!$B$19*Games!T855+Regression!$B$20*Games!U855+Regression!$B$21*Games!S855+Regression!$B$22*Games!W855,0)</f>
        <v>104</v>
      </c>
      <c r="Z855" s="19">
        <f t="shared" ref="Z855" si="8286">-Z854</f>
        <v>-2</v>
      </c>
      <c r="AA855" s="19">
        <f t="shared" ref="AA855" si="8287">AA854</f>
        <v>206</v>
      </c>
      <c r="AB855" s="4"/>
      <c r="AC855" s="4"/>
      <c r="AD855" s="4">
        <f t="shared" si="7717"/>
        <v>104</v>
      </c>
    </row>
    <row r="856" spans="1:30" x14ac:dyDescent="0.3">
      <c r="A856" s="11" t="s">
        <v>133</v>
      </c>
      <c r="B856" s="14" t="s">
        <v>68</v>
      </c>
      <c r="C856" s="11" t="str">
        <f>VLOOKUP(B856,'Team Lookup'!A:B,2,FALSE)</f>
        <v>Memphis Grizzlies</v>
      </c>
      <c r="D856" s="12"/>
      <c r="E856" s="12"/>
      <c r="F856" s="13" t="str">
        <f>B857</f>
        <v>DEN</v>
      </c>
      <c r="G856" s="11" t="str">
        <f t="shared" ref="G856" si="8288">C857</f>
        <v>Denver Nuggets</v>
      </c>
      <c r="H856" s="32">
        <f>VLOOKUP($C856,'Four Factors - Road'!$B:$O,7,FALSE)/100</f>
        <v>0.50800000000000001</v>
      </c>
      <c r="I856" s="32">
        <f>VLOOKUP($C856,'Four Factors - Road'!$B:$O,8,FALSE)</f>
        <v>0.28499999999999998</v>
      </c>
      <c r="J856" s="32">
        <f>VLOOKUP($C856,'Four Factors - Road'!$B:$O,9,FALSE)/100</f>
        <v>0.126</v>
      </c>
      <c r="K856" s="32">
        <f>VLOOKUP($C856,'Four Factors - Road'!$B:$O,10,FALSE)/100</f>
        <v>0.223</v>
      </c>
      <c r="L856" s="32">
        <f>VLOOKUP($C856,'Four Factors - Road'!$B:$O,11,FALSE)/100</f>
        <v>0.52100000000000002</v>
      </c>
      <c r="M856" s="32">
        <f>VLOOKUP($C856,'Four Factors - Road'!$B:$O,12,FALSE)</f>
        <v>0.35899999999999999</v>
      </c>
      <c r="N856" s="32">
        <f>VLOOKUP($C856,'Four Factors - Road'!$B:$O,13,FALSE)/100</f>
        <v>0.151</v>
      </c>
      <c r="O856" s="32">
        <f>VLOOKUP($C856,'Four Factors - Road'!$B:$O,14,FALSE)/100</f>
        <v>0.22899999999999998</v>
      </c>
      <c r="P856" s="21">
        <f>VLOOKUP($C856,'Advanced - Road'!B:T,18,FALSE)</f>
        <v>94.9</v>
      </c>
      <c r="Q856" s="21">
        <f>(P856+'Advanced - Road'!$S$33)/2</f>
        <v>96.880263459335623</v>
      </c>
      <c r="R856" s="32">
        <f t="shared" ref="R856" si="8289">AVERAGE(H856,L857)</f>
        <v>0.52049999999999996</v>
      </c>
      <c r="S856" s="32">
        <f t="shared" ref="S856" si="8290">AVERAGE(I856,M857)</f>
        <v>0.27</v>
      </c>
      <c r="T856" s="32">
        <f t="shared" ref="T856" si="8291">AVERAGE(J856,N857)</f>
        <v>0.1195</v>
      </c>
      <c r="U856" s="32">
        <f t="shared" ref="U856" si="8292">AVERAGE(K856,O857)</f>
        <v>0.21300000000000002</v>
      </c>
      <c r="V856" s="21">
        <f>Q856*Q857/'Advanced - Home'!$S$33</f>
        <v>97.68201785597762</v>
      </c>
      <c r="W856" s="21">
        <f t="shared" ref="W856" si="8293">AVERAGE(V856:V857)</f>
        <v>97.678707281761859</v>
      </c>
      <c r="X856" s="21">
        <f t="shared" si="7712"/>
        <v>0</v>
      </c>
      <c r="Y856" s="23">
        <f>ROUND(Regression!$B$17+Regression!$B$18*Games!R856+Regression!$B$19*Games!T856+Regression!$B$20*Games!U856+Regression!$B$21*Games!S856+Regression!$B$22*Games!W856,0)</f>
        <v>109</v>
      </c>
      <c r="Z856" s="23">
        <f t="shared" ref="Z856" si="8294">Y857-Y856</f>
        <v>2</v>
      </c>
      <c r="AA856" s="23">
        <f t="shared" ref="AA856" si="8295">Y856+Y857</f>
        <v>220</v>
      </c>
      <c r="AB856" s="22">
        <f t="shared" ref="AB856" si="8296">D856-Z856</f>
        <v>-2</v>
      </c>
      <c r="AC856" s="22">
        <f t="shared" ref="AC856" si="8297">AA856-E856</f>
        <v>220</v>
      </c>
      <c r="AD856" s="22">
        <f t="shared" si="7717"/>
        <v>109</v>
      </c>
    </row>
    <row r="857" spans="1:30" x14ac:dyDescent="0.3">
      <c r="A857" s="11" t="s">
        <v>134</v>
      </c>
      <c r="B857" s="14" t="s">
        <v>62</v>
      </c>
      <c r="C857" s="11" t="str">
        <f>VLOOKUP(B857,'Team Lookup'!A:B,2,FALSE)</f>
        <v>Denver Nuggets</v>
      </c>
      <c r="D857" s="15">
        <f t="shared" ref="D857" si="8298">D856*-1</f>
        <v>0</v>
      </c>
      <c r="E857" s="15">
        <f t="shared" ref="E857" si="8299">E856</f>
        <v>0</v>
      </c>
      <c r="F857" s="11" t="str">
        <f>B856</f>
        <v>MEM</v>
      </c>
      <c r="G857" s="11" t="str">
        <f t="shared" ref="G857" si="8300">C856</f>
        <v>Memphis Grizzlies</v>
      </c>
      <c r="H857" s="32">
        <f>VLOOKUP($C857,'Four Factors - Home'!$B:$O,7,FALSE)/100</f>
        <v>0.53900000000000003</v>
      </c>
      <c r="I857" s="32">
        <f>VLOOKUP($C857,'Four Factors - Home'!$B:$O,8,FALSE)</f>
        <v>0.28799999999999998</v>
      </c>
      <c r="J857" s="32">
        <f>VLOOKUP($C857,'Four Factors - Home'!$B:$O,9,FALSE)/100</f>
        <v>0.14400000000000002</v>
      </c>
      <c r="K857" s="32">
        <f>VLOOKUP($C857,'Four Factors - Home'!$B:$O,10,FALSE)/100</f>
        <v>0.28399999999999997</v>
      </c>
      <c r="L857" s="32">
        <f>VLOOKUP($C857,'Four Factors - Home'!$B:$O,11,FALSE)/100</f>
        <v>0.53299999999999992</v>
      </c>
      <c r="M857" s="32">
        <f>VLOOKUP($C857,'Four Factors - Home'!$B:$O,12,FALSE)</f>
        <v>0.255</v>
      </c>
      <c r="N857" s="32">
        <f>VLOOKUP($C857,'Four Factors - Home'!$B:$O,13,FALSE)/100</f>
        <v>0.113</v>
      </c>
      <c r="O857" s="32">
        <f>VLOOKUP($C857,'Four Factors - Home'!$B:$O,14,FALSE)/100</f>
        <v>0.20300000000000001</v>
      </c>
      <c r="P857" s="21">
        <f>VLOOKUP($C857,'Advanced - Home'!B:T,18,FALSE)</f>
        <v>100.49</v>
      </c>
      <c r="Q857" s="21">
        <f>(P857+'Advanced - Home'!$S$33)/2</f>
        <v>99.671912943871703</v>
      </c>
      <c r="R857" s="32">
        <f t="shared" ref="R857" si="8301">AVERAGE(H857,L856)</f>
        <v>0.53</v>
      </c>
      <c r="S857" s="32">
        <f t="shared" ref="S857" si="8302">AVERAGE(I857,M856)</f>
        <v>0.32350000000000001</v>
      </c>
      <c r="T857" s="32">
        <f t="shared" ref="T857" si="8303">AVERAGE(J857,N856)</f>
        <v>0.14750000000000002</v>
      </c>
      <c r="U857" s="32">
        <f t="shared" ref="U857" si="8304">AVERAGE(K857,O856)</f>
        <v>0.25649999999999995</v>
      </c>
      <c r="V857" s="21">
        <f>Q857*Q856/'Advanced - Road'!$S$33</f>
        <v>97.675396707546099</v>
      </c>
      <c r="W857" s="21">
        <f t="shared" ref="W857" si="8305">W856</f>
        <v>97.678707281761859</v>
      </c>
      <c r="X857" s="21">
        <f t="shared" si="7712"/>
        <v>0</v>
      </c>
      <c r="Y857" s="23">
        <f>ROUND(Regression!$B$17+Regression!$B$18*Games!R857+Regression!$B$19*Games!T857+Regression!$B$20*Games!U857+Regression!$B$21*Games!S857+Regression!$B$22*Games!W857,0)</f>
        <v>111</v>
      </c>
      <c r="Z857" s="23">
        <f t="shared" ref="Z857" si="8306">-Z856</f>
        <v>-2</v>
      </c>
      <c r="AA857" s="23">
        <f t="shared" ref="AA857" si="8307">AA856</f>
        <v>220</v>
      </c>
      <c r="AB857" s="22"/>
      <c r="AC857" s="22"/>
      <c r="AD857" s="22">
        <f t="shared" si="7717"/>
        <v>111</v>
      </c>
    </row>
    <row r="858" spans="1:30" x14ac:dyDescent="0.3">
      <c r="A858" t="s">
        <v>133</v>
      </c>
      <c r="B858" s="8" t="s">
        <v>68</v>
      </c>
      <c r="C858" t="str">
        <f>VLOOKUP(B858,'Team Lookup'!A:B,2,FALSE)</f>
        <v>Memphis Grizzlies</v>
      </c>
      <c r="D858" s="6"/>
      <c r="E858" s="6"/>
      <c r="F858" s="7" t="str">
        <f>B859</f>
        <v>DET</v>
      </c>
      <c r="G858" t="str">
        <f t="shared" ref="G858" si="8308">C859</f>
        <v>Detroit Pistons</v>
      </c>
      <c r="H858" s="31">
        <f>VLOOKUP($C858,'Four Factors - Road'!$B:$O,7,FALSE)/100</f>
        <v>0.50800000000000001</v>
      </c>
      <c r="I858" s="31">
        <f>VLOOKUP($C858,'Four Factors - Road'!$B:$O,8,FALSE)</f>
        <v>0.28499999999999998</v>
      </c>
      <c r="J858" s="31">
        <f>VLOOKUP($C858,'Four Factors - Road'!$B:$O,9,FALSE)/100</f>
        <v>0.126</v>
      </c>
      <c r="K858" s="31">
        <f>VLOOKUP($C858,'Four Factors - Road'!$B:$O,10,FALSE)/100</f>
        <v>0.223</v>
      </c>
      <c r="L858" s="31">
        <f>VLOOKUP($C858,'Four Factors - Road'!$B:$O,11,FALSE)/100</f>
        <v>0.52100000000000002</v>
      </c>
      <c r="M858" s="31">
        <f>VLOOKUP($C858,'Four Factors - Road'!$B:$O,12,FALSE)</f>
        <v>0.35899999999999999</v>
      </c>
      <c r="N858" s="31">
        <f>VLOOKUP($C858,'Four Factors - Road'!$B:$O,13,FALSE)/100</f>
        <v>0.151</v>
      </c>
      <c r="O858" s="31">
        <f>VLOOKUP($C858,'Four Factors - Road'!$B:$O,14,FALSE)/100</f>
        <v>0.22899999999999998</v>
      </c>
      <c r="P858" s="17">
        <f>VLOOKUP($C858,'Advanced - Road'!B:T,18,FALSE)</f>
        <v>94.9</v>
      </c>
      <c r="Q858" s="17">
        <f>(P858+'Advanced - Road'!$S$33)/2</f>
        <v>96.880263459335623</v>
      </c>
      <c r="R858" s="31">
        <f t="shared" ref="R858" si="8309">AVERAGE(H858,L859)</f>
        <v>0.4985</v>
      </c>
      <c r="S858" s="31">
        <f t="shared" ref="S858" si="8310">AVERAGE(I858,M859)</f>
        <v>0.27800000000000002</v>
      </c>
      <c r="T858" s="31">
        <f t="shared" ref="T858" si="8311">AVERAGE(J858,N859)</f>
        <v>0.1305</v>
      </c>
      <c r="U858" s="31">
        <f t="shared" ref="U858" si="8312">AVERAGE(K858,O859)</f>
        <v>0.20599999999999999</v>
      </c>
      <c r="V858" s="17">
        <f>Q858*Q859/'Advanced - Home'!$S$33</f>
        <v>96.496174842487036</v>
      </c>
      <c r="W858" s="17">
        <f t="shared" ref="W858" si="8313">AVERAGE(V858:V859)</f>
        <v>96.492904458076836</v>
      </c>
      <c r="X858" s="17">
        <f t="shared" si="7712"/>
        <v>0</v>
      </c>
      <c r="Y858" s="19">
        <f>ROUND(Regression!$B$17+Regression!$B$18*Games!R858+Regression!$B$19*Games!T858+Regression!$B$20*Games!U858+Regression!$B$21*Games!S858+Regression!$B$22*Games!W858,0)</f>
        <v>103</v>
      </c>
      <c r="Z858" s="19">
        <f t="shared" ref="Z858" si="8314">Y859-Y858</f>
        <v>3</v>
      </c>
      <c r="AA858" s="19">
        <f t="shared" ref="AA858" si="8315">Y858+Y859</f>
        <v>209</v>
      </c>
      <c r="AB858" s="4">
        <f t="shared" ref="AB858" si="8316">D858-Z858</f>
        <v>-3</v>
      </c>
      <c r="AC858" s="4">
        <f t="shared" ref="AC858" si="8317">AA858-E858</f>
        <v>209</v>
      </c>
      <c r="AD858" s="4">
        <f t="shared" si="7717"/>
        <v>103</v>
      </c>
    </row>
    <row r="859" spans="1:30" x14ac:dyDescent="0.3">
      <c r="A859" t="s">
        <v>134</v>
      </c>
      <c r="B859" s="8" t="s">
        <v>63</v>
      </c>
      <c r="C859" t="str">
        <f>VLOOKUP(B859,'Team Lookup'!A:B,2,FALSE)</f>
        <v>Detroit Pistons</v>
      </c>
      <c r="D859" s="9">
        <f t="shared" ref="D859" si="8318">D858*-1</f>
        <v>0</v>
      </c>
      <c r="E859" s="9">
        <f t="shared" ref="E859" si="8319">E858</f>
        <v>0</v>
      </c>
      <c r="F859" t="str">
        <f>B858</f>
        <v>MEM</v>
      </c>
      <c r="G859" t="str">
        <f t="shared" ref="G859" si="8320">C858</f>
        <v>Memphis Grizzlies</v>
      </c>
      <c r="H859" s="31">
        <f>VLOOKUP($C859,'Four Factors - Home'!$B:$O,7,FALSE)/100</f>
        <v>0.505</v>
      </c>
      <c r="I859" s="31">
        <f>VLOOKUP($C859,'Four Factors - Home'!$B:$O,8,FALSE)</f>
        <v>0.217</v>
      </c>
      <c r="J859" s="31">
        <f>VLOOKUP($C859,'Four Factors - Home'!$B:$O,9,FALSE)/100</f>
        <v>0.124</v>
      </c>
      <c r="K859" s="31">
        <f>VLOOKUP($C859,'Four Factors - Home'!$B:$O,10,FALSE)/100</f>
        <v>0.24299999999999999</v>
      </c>
      <c r="L859" s="31">
        <f>VLOOKUP($C859,'Four Factors - Home'!$B:$O,11,FALSE)/100</f>
        <v>0.48899999999999999</v>
      </c>
      <c r="M859" s="31">
        <f>VLOOKUP($C859,'Four Factors - Home'!$B:$O,12,FALSE)</f>
        <v>0.27100000000000002</v>
      </c>
      <c r="N859" s="31">
        <f>VLOOKUP($C859,'Four Factors - Home'!$B:$O,13,FALSE)/100</f>
        <v>0.13500000000000001</v>
      </c>
      <c r="O859" s="31">
        <f>VLOOKUP($C859,'Four Factors - Home'!$B:$O,14,FALSE)/100</f>
        <v>0.18899999999999997</v>
      </c>
      <c r="P859" s="17">
        <f>VLOOKUP($C859,'Advanced - Home'!B:T,18,FALSE)</f>
        <v>98.07</v>
      </c>
      <c r="Q859" s="17">
        <f>(P859+'Advanced - Home'!$S$33)/2</f>
        <v>98.46191294387171</v>
      </c>
      <c r="R859" s="31">
        <f t="shared" ref="R859" si="8321">AVERAGE(H859,L858)</f>
        <v>0.51300000000000001</v>
      </c>
      <c r="S859" s="31">
        <f t="shared" ref="S859" si="8322">AVERAGE(I859,M858)</f>
        <v>0.28799999999999998</v>
      </c>
      <c r="T859" s="31">
        <f t="shared" ref="T859" si="8323">AVERAGE(J859,N858)</f>
        <v>0.13750000000000001</v>
      </c>
      <c r="U859" s="31">
        <f t="shared" ref="U859" si="8324">AVERAGE(K859,O858)</f>
        <v>0.23599999999999999</v>
      </c>
      <c r="V859" s="17">
        <f>Q859*Q858/'Advanced - Road'!$S$33</f>
        <v>96.489634073666636</v>
      </c>
      <c r="W859" s="17">
        <f t="shared" ref="W859" si="8325">W858</f>
        <v>96.492904458076836</v>
      </c>
      <c r="X859" s="17">
        <f t="shared" si="7712"/>
        <v>0</v>
      </c>
      <c r="Y859" s="19">
        <f>ROUND(Regression!$B$17+Regression!$B$18*Games!R859+Regression!$B$19*Games!T859+Regression!$B$20*Games!U859+Regression!$B$21*Games!S859+Regression!$B$22*Games!W859,0)</f>
        <v>106</v>
      </c>
      <c r="Z859" s="19">
        <f t="shared" ref="Z859" si="8326">-Z858</f>
        <v>-3</v>
      </c>
      <c r="AA859" s="19">
        <f t="shared" ref="AA859" si="8327">AA858</f>
        <v>209</v>
      </c>
      <c r="AB859" s="4"/>
      <c r="AC859" s="4"/>
      <c r="AD859" s="4">
        <f t="shared" si="7717"/>
        <v>106</v>
      </c>
    </row>
    <row r="860" spans="1:30" x14ac:dyDescent="0.3">
      <c r="A860" s="11" t="s">
        <v>133</v>
      </c>
      <c r="B860" s="14" t="s">
        <v>68</v>
      </c>
      <c r="C860" s="11" t="str">
        <f>VLOOKUP(B860,'Team Lookup'!A:B,2,FALSE)</f>
        <v>Memphis Grizzlies</v>
      </c>
      <c r="D860" s="12"/>
      <c r="E860" s="12"/>
      <c r="F860" s="13" t="str">
        <f>B861</f>
        <v>GSW</v>
      </c>
      <c r="G860" s="11" t="str">
        <f t="shared" ref="G860" si="8328">C861</f>
        <v>Golden State Warriors</v>
      </c>
      <c r="H860" s="32">
        <f>VLOOKUP($C860,'Four Factors - Road'!$B:$O,7,FALSE)/100</f>
        <v>0.50800000000000001</v>
      </c>
      <c r="I860" s="32">
        <f>VLOOKUP($C860,'Four Factors - Road'!$B:$O,8,FALSE)</f>
        <v>0.28499999999999998</v>
      </c>
      <c r="J860" s="32">
        <f>VLOOKUP($C860,'Four Factors - Road'!$B:$O,9,FALSE)/100</f>
        <v>0.126</v>
      </c>
      <c r="K860" s="32">
        <f>VLOOKUP($C860,'Four Factors - Road'!$B:$O,10,FALSE)/100</f>
        <v>0.223</v>
      </c>
      <c r="L860" s="32">
        <f>VLOOKUP($C860,'Four Factors - Road'!$B:$O,11,FALSE)/100</f>
        <v>0.52100000000000002</v>
      </c>
      <c r="M860" s="32">
        <f>VLOOKUP($C860,'Four Factors - Road'!$B:$O,12,FALSE)</f>
        <v>0.35899999999999999</v>
      </c>
      <c r="N860" s="32">
        <f>VLOOKUP($C860,'Four Factors - Road'!$B:$O,13,FALSE)/100</f>
        <v>0.151</v>
      </c>
      <c r="O860" s="32">
        <f>VLOOKUP($C860,'Four Factors - Road'!$B:$O,14,FALSE)/100</f>
        <v>0.22899999999999998</v>
      </c>
      <c r="P860" s="21">
        <f>VLOOKUP($C860,'Advanced - Road'!B:T,18,FALSE)</f>
        <v>94.9</v>
      </c>
      <c r="Q860" s="21">
        <f>(P860+'Advanced - Road'!$S$33)/2</f>
        <v>96.880263459335623</v>
      </c>
      <c r="R860" s="32">
        <f t="shared" ref="R860" si="8329">AVERAGE(H860,L861)</f>
        <v>0.49250000000000005</v>
      </c>
      <c r="S860" s="32">
        <f t="shared" ref="S860" si="8330">AVERAGE(I860,M861)</f>
        <v>0.26949999999999996</v>
      </c>
      <c r="T860" s="32">
        <f t="shared" ref="T860" si="8331">AVERAGE(J860,N861)</f>
        <v>0.13400000000000001</v>
      </c>
      <c r="U860" s="32">
        <f t="shared" ref="U860" si="8332">AVERAGE(K860,O861)</f>
        <v>0.22899999999999998</v>
      </c>
      <c r="V860" s="21">
        <f>Q860*Q861/'Advanced - Home'!$S$33</f>
        <v>98.76985731463428</v>
      </c>
      <c r="W860" s="21">
        <f t="shared" ref="W860" si="8333">AVERAGE(V860:V861)</f>
        <v>98.766509872084498</v>
      </c>
      <c r="X860" s="21">
        <f t="shared" si="7712"/>
        <v>0</v>
      </c>
      <c r="Y860" s="23">
        <f>ROUND(Regression!$B$17+Regression!$B$18*Games!R860+Regression!$B$19*Games!T860+Regression!$B$20*Games!U860+Regression!$B$21*Games!S860+Regression!$B$22*Games!W860,0)</f>
        <v>105</v>
      </c>
      <c r="Z860" s="23">
        <f t="shared" ref="Z860" si="8334">Y861-Y860</f>
        <v>9</v>
      </c>
      <c r="AA860" s="23">
        <f t="shared" ref="AA860" si="8335">Y860+Y861</f>
        <v>219</v>
      </c>
      <c r="AB860" s="22">
        <f t="shared" ref="AB860" si="8336">D860-Z860</f>
        <v>-9</v>
      </c>
      <c r="AC860" s="22">
        <f t="shared" ref="AC860" si="8337">AA860-E860</f>
        <v>219</v>
      </c>
      <c r="AD860" s="22">
        <f t="shared" si="7717"/>
        <v>105</v>
      </c>
    </row>
    <row r="861" spans="1:30" x14ac:dyDescent="0.3">
      <c r="A861" s="11" t="s">
        <v>134</v>
      </c>
      <c r="B861" s="14" t="s">
        <v>55</v>
      </c>
      <c r="C861" s="11" t="str">
        <f>VLOOKUP(B861,'Team Lookup'!A:B,2,FALSE)</f>
        <v>Golden State Warriors</v>
      </c>
      <c r="D861" s="15">
        <f t="shared" ref="D861" si="8338">D860*-1</f>
        <v>0</v>
      </c>
      <c r="E861" s="15">
        <f t="shared" ref="E861" si="8339">E860</f>
        <v>0</v>
      </c>
      <c r="F861" s="11" t="str">
        <f>B860</f>
        <v>MEM</v>
      </c>
      <c r="G861" s="11" t="str">
        <f t="shared" ref="G861" si="8340">C860</f>
        <v>Memphis Grizzlies</v>
      </c>
      <c r="H861" s="32">
        <f>VLOOKUP($C861,'Four Factors - Home'!$B:$O,7,FALSE)/100</f>
        <v>0.59099999999999997</v>
      </c>
      <c r="I861" s="32">
        <f>VLOOKUP($C861,'Four Factors - Home'!$B:$O,8,FALSE)</f>
        <v>0.255</v>
      </c>
      <c r="J861" s="32">
        <f>VLOOKUP($C861,'Four Factors - Home'!$B:$O,9,FALSE)/100</f>
        <v>0.14099999999999999</v>
      </c>
      <c r="K861" s="32">
        <f>VLOOKUP($C861,'Four Factors - Home'!$B:$O,10,FALSE)/100</f>
        <v>0.22600000000000001</v>
      </c>
      <c r="L861" s="32">
        <f>VLOOKUP($C861,'Four Factors - Home'!$B:$O,11,FALSE)/100</f>
        <v>0.47700000000000004</v>
      </c>
      <c r="M861" s="32">
        <f>VLOOKUP($C861,'Four Factors - Home'!$B:$O,12,FALSE)</f>
        <v>0.254</v>
      </c>
      <c r="N861" s="32">
        <f>VLOOKUP($C861,'Four Factors - Home'!$B:$O,13,FALSE)/100</f>
        <v>0.14199999999999999</v>
      </c>
      <c r="O861" s="32">
        <f>VLOOKUP($C861,'Four Factors - Home'!$B:$O,14,FALSE)/100</f>
        <v>0.23499999999999999</v>
      </c>
      <c r="P861" s="21">
        <f>VLOOKUP($C861,'Advanced - Home'!B:T,18,FALSE)</f>
        <v>102.71</v>
      </c>
      <c r="Q861" s="21">
        <f>(P861+'Advanced - Home'!$S$33)/2</f>
        <v>100.7819129438717</v>
      </c>
      <c r="R861" s="32">
        <f t="shared" ref="R861" si="8341">AVERAGE(H861,L860)</f>
        <v>0.55600000000000005</v>
      </c>
      <c r="S861" s="32">
        <f t="shared" ref="S861" si="8342">AVERAGE(I861,M860)</f>
        <v>0.307</v>
      </c>
      <c r="T861" s="32">
        <f t="shared" ref="T861" si="8343">AVERAGE(J861,N860)</f>
        <v>0.14599999999999999</v>
      </c>
      <c r="U861" s="32">
        <f t="shared" ref="U861" si="8344">AVERAGE(K861,O860)</f>
        <v>0.22749999999999998</v>
      </c>
      <c r="V861" s="21">
        <f>Q861*Q860/'Advanced - Road'!$S$33</f>
        <v>98.763162429534717</v>
      </c>
      <c r="W861" s="21">
        <f t="shared" ref="W861" si="8345">W860</f>
        <v>98.766509872084498</v>
      </c>
      <c r="X861" s="21">
        <f t="shared" si="7712"/>
        <v>0</v>
      </c>
      <c r="Y861" s="23">
        <f>ROUND(Regression!$B$17+Regression!$B$18*Games!R861+Regression!$B$19*Games!T861+Regression!$B$20*Games!U861+Regression!$B$21*Games!S861+Regression!$B$22*Games!W861,0)</f>
        <v>114</v>
      </c>
      <c r="Z861" s="23">
        <f t="shared" ref="Z861" si="8346">-Z860</f>
        <v>-9</v>
      </c>
      <c r="AA861" s="23">
        <f t="shared" ref="AA861" si="8347">AA860</f>
        <v>219</v>
      </c>
      <c r="AB861" s="22"/>
      <c r="AC861" s="22"/>
      <c r="AD861" s="22">
        <f t="shared" si="7717"/>
        <v>114</v>
      </c>
    </row>
    <row r="862" spans="1:30" x14ac:dyDescent="0.3">
      <c r="A862" t="s">
        <v>133</v>
      </c>
      <c r="B862" s="8" t="s">
        <v>68</v>
      </c>
      <c r="C862" t="str">
        <f>VLOOKUP(B862,'Team Lookup'!A:B,2,FALSE)</f>
        <v>Memphis Grizzlies</v>
      </c>
      <c r="D862" s="6"/>
      <c r="E862" s="6"/>
      <c r="F862" s="7" t="str">
        <f>B863</f>
        <v>HOU</v>
      </c>
      <c r="G862" t="str">
        <f t="shared" ref="G862" si="8348">C863</f>
        <v>Houston Rockets</v>
      </c>
      <c r="H862" s="31">
        <f>VLOOKUP($C862,'Four Factors - Road'!$B:$O,7,FALSE)/100</f>
        <v>0.50800000000000001</v>
      </c>
      <c r="I862" s="31">
        <f>VLOOKUP($C862,'Four Factors - Road'!$B:$O,8,FALSE)</f>
        <v>0.28499999999999998</v>
      </c>
      <c r="J862" s="31">
        <f>VLOOKUP($C862,'Four Factors - Road'!$B:$O,9,FALSE)/100</f>
        <v>0.126</v>
      </c>
      <c r="K862" s="31">
        <f>VLOOKUP($C862,'Four Factors - Road'!$B:$O,10,FALSE)/100</f>
        <v>0.223</v>
      </c>
      <c r="L862" s="31">
        <f>VLOOKUP($C862,'Four Factors - Road'!$B:$O,11,FALSE)/100</f>
        <v>0.52100000000000002</v>
      </c>
      <c r="M862" s="31">
        <f>VLOOKUP($C862,'Four Factors - Road'!$B:$O,12,FALSE)</f>
        <v>0.35899999999999999</v>
      </c>
      <c r="N862" s="31">
        <f>VLOOKUP($C862,'Four Factors - Road'!$B:$O,13,FALSE)/100</f>
        <v>0.151</v>
      </c>
      <c r="O862" s="31">
        <f>VLOOKUP($C862,'Four Factors - Road'!$B:$O,14,FALSE)/100</f>
        <v>0.22899999999999998</v>
      </c>
      <c r="P862" s="17">
        <f>VLOOKUP($C862,'Advanced - Road'!B:T,18,FALSE)</f>
        <v>94.9</v>
      </c>
      <c r="Q862" s="17">
        <f>(P862+'Advanced - Road'!$S$33)/2</f>
        <v>96.880263459335623</v>
      </c>
      <c r="R862" s="31">
        <f t="shared" ref="R862" si="8349">AVERAGE(H862,L863)</f>
        <v>0.50849999999999995</v>
      </c>
      <c r="S862" s="31">
        <f t="shared" ref="S862" si="8350">AVERAGE(I862,M863)</f>
        <v>0.26049999999999995</v>
      </c>
      <c r="T862" s="31">
        <f t="shared" ref="T862" si="8351">AVERAGE(J862,N863)</f>
        <v>0.13800000000000001</v>
      </c>
      <c r="U862" s="31">
        <f t="shared" ref="U862" si="8352">AVERAGE(K862,O863)</f>
        <v>0.23099999999999998</v>
      </c>
      <c r="V862" s="17">
        <f>Q862*Q863/'Advanced - Home'!$S$33</f>
        <v>98.617951804641677</v>
      </c>
      <c r="W862" s="17">
        <f t="shared" ref="W862" si="8353">AVERAGE(V862:V863)</f>
        <v>98.614609510372759</v>
      </c>
      <c r="X862" s="17">
        <f t="shared" ref="X862:X925" si="8354">E862/2-D862/2</f>
        <v>0</v>
      </c>
      <c r="Y862" s="19">
        <f>ROUND(Regression!$B$17+Regression!$B$18*Games!R862+Regression!$B$19*Games!T862+Regression!$B$20*Games!U862+Regression!$B$21*Games!S862+Regression!$B$22*Games!W862,0)</f>
        <v>107</v>
      </c>
      <c r="Z862" s="19">
        <f t="shared" ref="Z862" si="8355">Y863-Y862</f>
        <v>5</v>
      </c>
      <c r="AA862" s="19">
        <f t="shared" ref="AA862" si="8356">Y862+Y863</f>
        <v>219</v>
      </c>
      <c r="AB862" s="4">
        <f t="shared" ref="AB862" si="8357">D862-Z862</f>
        <v>-5</v>
      </c>
      <c r="AC862" s="4">
        <f t="shared" ref="AC862" si="8358">AA862-E862</f>
        <v>219</v>
      </c>
      <c r="AD862" s="4">
        <f t="shared" ref="AD862:AD925" si="8359">Y862-X862</f>
        <v>107</v>
      </c>
    </row>
    <row r="863" spans="1:30" x14ac:dyDescent="0.3">
      <c r="A863" t="s">
        <v>134</v>
      </c>
      <c r="B863" s="8" t="s">
        <v>64</v>
      </c>
      <c r="C863" t="str">
        <f>VLOOKUP(B863,'Team Lookup'!A:B,2,FALSE)</f>
        <v>Houston Rockets</v>
      </c>
      <c r="D863" s="9">
        <f t="shared" ref="D863" si="8360">D862*-1</f>
        <v>0</v>
      </c>
      <c r="E863" s="9">
        <f t="shared" ref="E863" si="8361">E862</f>
        <v>0</v>
      </c>
      <c r="F863" t="str">
        <f>B862</f>
        <v>MEM</v>
      </c>
      <c r="G863" t="str">
        <f t="shared" ref="G863" si="8362">C862</f>
        <v>Memphis Grizzlies</v>
      </c>
      <c r="H863" s="31">
        <f>VLOOKUP($C863,'Four Factors - Home'!$B:$O,7,FALSE)/100</f>
        <v>0.54799999999999993</v>
      </c>
      <c r="I863" s="31">
        <f>VLOOKUP($C863,'Four Factors - Home'!$B:$O,8,FALSE)</f>
        <v>0.30199999999999999</v>
      </c>
      <c r="J863" s="31">
        <f>VLOOKUP($C863,'Four Factors - Home'!$B:$O,9,FALSE)/100</f>
        <v>0.13900000000000001</v>
      </c>
      <c r="K863" s="31">
        <f>VLOOKUP($C863,'Four Factors - Home'!$B:$O,10,FALSE)/100</f>
        <v>0.252</v>
      </c>
      <c r="L863" s="31">
        <f>VLOOKUP($C863,'Four Factors - Home'!$B:$O,11,FALSE)/100</f>
        <v>0.50900000000000001</v>
      </c>
      <c r="M863" s="31">
        <f>VLOOKUP($C863,'Four Factors - Home'!$B:$O,12,FALSE)</f>
        <v>0.23599999999999999</v>
      </c>
      <c r="N863" s="31">
        <f>VLOOKUP($C863,'Four Factors - Home'!$B:$O,13,FALSE)/100</f>
        <v>0.15</v>
      </c>
      <c r="O863" s="31">
        <f>VLOOKUP($C863,'Four Factors - Home'!$B:$O,14,FALSE)/100</f>
        <v>0.23899999999999999</v>
      </c>
      <c r="P863" s="17">
        <f>VLOOKUP($C863,'Advanced - Home'!B:T,18,FALSE)</f>
        <v>102.4</v>
      </c>
      <c r="Q863" s="17">
        <f>(P863+'Advanced - Home'!$S$33)/2</f>
        <v>100.6269129438717</v>
      </c>
      <c r="R863" s="31">
        <f t="shared" ref="R863" si="8363">AVERAGE(H863,L862)</f>
        <v>0.53449999999999998</v>
      </c>
      <c r="S863" s="31">
        <f t="shared" ref="S863" si="8364">AVERAGE(I863,M862)</f>
        <v>0.33050000000000002</v>
      </c>
      <c r="T863" s="31">
        <f t="shared" ref="T863" si="8365">AVERAGE(J863,N862)</f>
        <v>0.14500000000000002</v>
      </c>
      <c r="U863" s="31">
        <f t="shared" ref="U863" si="8366">AVERAGE(K863,O862)</f>
        <v>0.24049999999999999</v>
      </c>
      <c r="V863" s="17">
        <f>Q863*Q862/'Advanced - Road'!$S$33</f>
        <v>98.611267216103855</v>
      </c>
      <c r="W863" s="17">
        <f t="shared" ref="W863" si="8367">W862</f>
        <v>98.614609510372759</v>
      </c>
      <c r="X863" s="17">
        <f t="shared" si="8354"/>
        <v>0</v>
      </c>
      <c r="Y863" s="19">
        <f>ROUND(Regression!$B$17+Regression!$B$18*Games!R863+Regression!$B$19*Games!T863+Regression!$B$20*Games!U863+Regression!$B$21*Games!S863+Regression!$B$22*Games!W863,0)</f>
        <v>112</v>
      </c>
      <c r="Z863" s="19">
        <f t="shared" ref="Z863" si="8368">-Z862</f>
        <v>-5</v>
      </c>
      <c r="AA863" s="19">
        <f t="shared" ref="AA863" si="8369">AA862</f>
        <v>219</v>
      </c>
      <c r="AB863" s="4"/>
      <c r="AC863" s="4"/>
      <c r="AD863" s="4">
        <f t="shared" si="8359"/>
        <v>112</v>
      </c>
    </row>
    <row r="864" spans="1:30" x14ac:dyDescent="0.3">
      <c r="A864" s="11" t="s">
        <v>133</v>
      </c>
      <c r="B864" s="14" t="s">
        <v>68</v>
      </c>
      <c r="C864" s="11" t="str">
        <f>VLOOKUP(B864,'Team Lookup'!A:B,2,FALSE)</f>
        <v>Memphis Grizzlies</v>
      </c>
      <c r="D864" s="12"/>
      <c r="E864" s="12"/>
      <c r="F864" s="13" t="str">
        <f>B865</f>
        <v>IND</v>
      </c>
      <c r="G864" s="11" t="str">
        <f t="shared" ref="G864" si="8370">C865</f>
        <v>Indiana Pacers</v>
      </c>
      <c r="H864" s="32">
        <f>VLOOKUP($C864,'Four Factors - Road'!$B:$O,7,FALSE)/100</f>
        <v>0.50800000000000001</v>
      </c>
      <c r="I864" s="32">
        <f>VLOOKUP($C864,'Four Factors - Road'!$B:$O,8,FALSE)</f>
        <v>0.28499999999999998</v>
      </c>
      <c r="J864" s="32">
        <f>VLOOKUP($C864,'Four Factors - Road'!$B:$O,9,FALSE)/100</f>
        <v>0.126</v>
      </c>
      <c r="K864" s="32">
        <f>VLOOKUP($C864,'Four Factors - Road'!$B:$O,10,FALSE)/100</f>
        <v>0.223</v>
      </c>
      <c r="L864" s="32">
        <f>VLOOKUP($C864,'Four Factors - Road'!$B:$O,11,FALSE)/100</f>
        <v>0.52100000000000002</v>
      </c>
      <c r="M864" s="32">
        <f>VLOOKUP($C864,'Four Factors - Road'!$B:$O,12,FALSE)</f>
        <v>0.35899999999999999</v>
      </c>
      <c r="N864" s="32">
        <f>VLOOKUP($C864,'Four Factors - Road'!$B:$O,13,FALSE)/100</f>
        <v>0.151</v>
      </c>
      <c r="O864" s="32">
        <f>VLOOKUP($C864,'Four Factors - Road'!$B:$O,14,FALSE)/100</f>
        <v>0.22899999999999998</v>
      </c>
      <c r="P864" s="21">
        <f>VLOOKUP($C864,'Advanced - Road'!B:T,18,FALSE)</f>
        <v>94.9</v>
      </c>
      <c r="Q864" s="21">
        <f>(P864+'Advanced - Road'!$S$33)/2</f>
        <v>96.880263459335623</v>
      </c>
      <c r="R864" s="32">
        <f t="shared" ref="R864" si="8371">AVERAGE(H864,L865)</f>
        <v>0.50250000000000006</v>
      </c>
      <c r="S864" s="32">
        <f t="shared" ref="S864" si="8372">AVERAGE(I864,M865)</f>
        <v>0.28300000000000003</v>
      </c>
      <c r="T864" s="32">
        <f t="shared" ref="T864" si="8373">AVERAGE(J864,N865)</f>
        <v>0.13800000000000001</v>
      </c>
      <c r="U864" s="32">
        <f t="shared" ref="U864" si="8374">AVERAGE(K864,O865)</f>
        <v>0.23099999999999998</v>
      </c>
      <c r="V864" s="21">
        <f>Q864*Q865/'Advanced - Home'!$S$33</f>
        <v>96.780385151505442</v>
      </c>
      <c r="W864" s="21">
        <f t="shared" ref="W864" si="8375">AVERAGE(V864:V865)</f>
        <v>96.777105134827792</v>
      </c>
      <c r="X864" s="21">
        <f t="shared" si="8354"/>
        <v>0</v>
      </c>
      <c r="Y864" s="23">
        <f>ROUND(Regression!$B$17+Regression!$B$18*Games!R864+Regression!$B$19*Games!T864+Regression!$B$20*Games!U864+Regression!$B$21*Games!S864+Regression!$B$22*Games!W864,0)</f>
        <v>105</v>
      </c>
      <c r="Z864" s="23">
        <f t="shared" ref="Z864" si="8376">Y865-Y864</f>
        <v>2</v>
      </c>
      <c r="AA864" s="23">
        <f t="shared" ref="AA864" si="8377">Y864+Y865</f>
        <v>212</v>
      </c>
      <c r="AB864" s="22">
        <f t="shared" ref="AB864" si="8378">D864-Z864</f>
        <v>-2</v>
      </c>
      <c r="AC864" s="22">
        <f t="shared" ref="AC864" si="8379">AA864-E864</f>
        <v>212</v>
      </c>
      <c r="AD864" s="22">
        <f t="shared" si="8359"/>
        <v>105</v>
      </c>
    </row>
    <row r="865" spans="1:30" x14ac:dyDescent="0.3">
      <c r="A865" s="11" t="s">
        <v>134</v>
      </c>
      <c r="B865" s="14" t="s">
        <v>65</v>
      </c>
      <c r="C865" s="11" t="str">
        <f>VLOOKUP(B865,'Team Lookup'!A:B,2,FALSE)</f>
        <v>Indiana Pacers</v>
      </c>
      <c r="D865" s="15">
        <f t="shared" ref="D865" si="8380">D864*-1</f>
        <v>0</v>
      </c>
      <c r="E865" s="15">
        <f t="shared" ref="E865" si="8381">E864</f>
        <v>0</v>
      </c>
      <c r="F865" s="11" t="str">
        <f>B864</f>
        <v>MEM</v>
      </c>
      <c r="G865" s="11" t="str">
        <f t="shared" ref="G865" si="8382">C864</f>
        <v>Memphis Grizzlies</v>
      </c>
      <c r="H865" s="32">
        <f>VLOOKUP($C865,'Four Factors - Home'!$B:$O,7,FALSE)/100</f>
        <v>0.52400000000000002</v>
      </c>
      <c r="I865" s="32">
        <f>VLOOKUP($C865,'Four Factors - Home'!$B:$O,8,FALSE)</f>
        <v>0.251</v>
      </c>
      <c r="J865" s="32">
        <f>VLOOKUP($C865,'Four Factors - Home'!$B:$O,9,FALSE)/100</f>
        <v>0.13200000000000001</v>
      </c>
      <c r="K865" s="32">
        <f>VLOOKUP($C865,'Four Factors - Home'!$B:$O,10,FALSE)/100</f>
        <v>0.19600000000000001</v>
      </c>
      <c r="L865" s="32">
        <f>VLOOKUP($C865,'Four Factors - Home'!$B:$O,11,FALSE)/100</f>
        <v>0.49700000000000005</v>
      </c>
      <c r="M865" s="32">
        <f>VLOOKUP($C865,'Four Factors - Home'!$B:$O,12,FALSE)</f>
        <v>0.28100000000000003</v>
      </c>
      <c r="N865" s="32">
        <f>VLOOKUP($C865,'Four Factors - Home'!$B:$O,13,FALSE)/100</f>
        <v>0.15</v>
      </c>
      <c r="O865" s="32">
        <f>VLOOKUP($C865,'Four Factors - Home'!$B:$O,14,FALSE)/100</f>
        <v>0.23899999999999999</v>
      </c>
      <c r="P865" s="21">
        <f>VLOOKUP($C865,'Advanced - Home'!B:T,18,FALSE)</f>
        <v>98.65</v>
      </c>
      <c r="Q865" s="21">
        <f>(P865+'Advanced - Home'!$S$33)/2</f>
        <v>98.751912943871702</v>
      </c>
      <c r="R865" s="32">
        <f t="shared" ref="R865" si="8383">AVERAGE(H865,L864)</f>
        <v>0.52249999999999996</v>
      </c>
      <c r="S865" s="32">
        <f t="shared" ref="S865" si="8384">AVERAGE(I865,M864)</f>
        <v>0.30499999999999999</v>
      </c>
      <c r="T865" s="32">
        <f t="shared" ref="T865" si="8385">AVERAGE(J865,N864)</f>
        <v>0.14150000000000001</v>
      </c>
      <c r="U865" s="32">
        <f t="shared" ref="U865" si="8386">AVERAGE(K865,O864)</f>
        <v>0.21249999999999999</v>
      </c>
      <c r="V865" s="21">
        <f>Q865*Q864/'Advanced - Road'!$S$33</f>
        <v>96.773825118150143</v>
      </c>
      <c r="W865" s="21">
        <f t="shared" ref="W865" si="8387">W864</f>
        <v>96.777105134827792</v>
      </c>
      <c r="X865" s="21">
        <f t="shared" si="8354"/>
        <v>0</v>
      </c>
      <c r="Y865" s="23">
        <f>ROUND(Regression!$B$17+Regression!$B$18*Games!R865+Regression!$B$19*Games!T865+Regression!$B$20*Games!U865+Regression!$B$21*Games!S865+Regression!$B$22*Games!W865,0)</f>
        <v>107</v>
      </c>
      <c r="Z865" s="23">
        <f t="shared" ref="Z865" si="8388">-Z864</f>
        <v>-2</v>
      </c>
      <c r="AA865" s="23">
        <f t="shared" ref="AA865" si="8389">AA864</f>
        <v>212</v>
      </c>
      <c r="AB865" s="22"/>
      <c r="AC865" s="22"/>
      <c r="AD865" s="22">
        <f t="shared" si="8359"/>
        <v>107</v>
      </c>
    </row>
    <row r="866" spans="1:30" x14ac:dyDescent="0.3">
      <c r="A866" t="s">
        <v>133</v>
      </c>
      <c r="B866" s="8" t="s">
        <v>68</v>
      </c>
      <c r="C866" t="str">
        <f>VLOOKUP(B866,'Team Lookup'!A:B,2,FALSE)</f>
        <v>Memphis Grizzlies</v>
      </c>
      <c r="D866" s="6"/>
      <c r="E866" s="6"/>
      <c r="F866" s="7" t="str">
        <f>B867</f>
        <v>LAC</v>
      </c>
      <c r="G866" t="str">
        <f t="shared" ref="G866" si="8390">C867</f>
        <v>LA Clippers</v>
      </c>
      <c r="H866" s="31">
        <f>VLOOKUP($C866,'Four Factors - Road'!$B:$O,7,FALSE)/100</f>
        <v>0.50800000000000001</v>
      </c>
      <c r="I866" s="31">
        <f>VLOOKUP($C866,'Four Factors - Road'!$B:$O,8,FALSE)</f>
        <v>0.28499999999999998</v>
      </c>
      <c r="J866" s="31">
        <f>VLOOKUP($C866,'Four Factors - Road'!$B:$O,9,FALSE)/100</f>
        <v>0.126</v>
      </c>
      <c r="K866" s="31">
        <f>VLOOKUP($C866,'Four Factors - Road'!$B:$O,10,FALSE)/100</f>
        <v>0.223</v>
      </c>
      <c r="L866" s="31">
        <f>VLOOKUP($C866,'Four Factors - Road'!$B:$O,11,FALSE)/100</f>
        <v>0.52100000000000002</v>
      </c>
      <c r="M866" s="31">
        <f>VLOOKUP($C866,'Four Factors - Road'!$B:$O,12,FALSE)</f>
        <v>0.35899999999999999</v>
      </c>
      <c r="N866" s="31">
        <f>VLOOKUP($C866,'Four Factors - Road'!$B:$O,13,FALSE)/100</f>
        <v>0.151</v>
      </c>
      <c r="O866" s="31">
        <f>VLOOKUP($C866,'Four Factors - Road'!$B:$O,14,FALSE)/100</f>
        <v>0.22899999999999998</v>
      </c>
      <c r="P866" s="17">
        <f>VLOOKUP($C866,'Advanced - Road'!B:T,18,FALSE)</f>
        <v>94.9</v>
      </c>
      <c r="Q866" s="17">
        <f>(P866+'Advanced - Road'!$S$33)/2</f>
        <v>96.880263459335623</v>
      </c>
      <c r="R866" s="31">
        <f t="shared" ref="R866" si="8391">AVERAGE(H866,L867)</f>
        <v>0.4955</v>
      </c>
      <c r="S866" s="31">
        <f t="shared" ref="S866" si="8392">AVERAGE(I866,M867)</f>
        <v>0.27949999999999997</v>
      </c>
      <c r="T866" s="31">
        <f t="shared" ref="T866" si="8393">AVERAGE(J866,N867)</f>
        <v>0.13800000000000001</v>
      </c>
      <c r="U866" s="31">
        <f t="shared" ref="U866" si="8394">AVERAGE(K866,O867)</f>
        <v>0.23399999999999999</v>
      </c>
      <c r="V866" s="17">
        <f>Q866*Q867/'Advanced - Home'!$S$33</f>
        <v>96.741183729571858</v>
      </c>
      <c r="W866" s="17">
        <f t="shared" ref="W866" si="8395">AVERAGE(V866:V867)</f>
        <v>96.737905041482833</v>
      </c>
      <c r="X866" s="17">
        <f t="shared" si="8354"/>
        <v>0</v>
      </c>
      <c r="Y866" s="19">
        <f>ROUND(Regression!$B$17+Regression!$B$18*Games!R866+Regression!$B$19*Games!T866+Regression!$B$20*Games!U866+Regression!$B$21*Games!S866+Regression!$B$22*Games!W866,0)</f>
        <v>104</v>
      </c>
      <c r="Z866" s="19">
        <f t="shared" ref="Z866" si="8396">Y867-Y866</f>
        <v>5</v>
      </c>
      <c r="AA866" s="19">
        <f t="shared" ref="AA866" si="8397">Y866+Y867</f>
        <v>213</v>
      </c>
      <c r="AB866" s="4">
        <f t="shared" ref="AB866" si="8398">D866-Z866</f>
        <v>-5</v>
      </c>
      <c r="AC866" s="4">
        <f t="shared" ref="AC866" si="8399">AA866-E866</f>
        <v>213</v>
      </c>
      <c r="AD866" s="4">
        <f t="shared" si="8359"/>
        <v>104</v>
      </c>
    </row>
    <row r="867" spans="1:30" x14ac:dyDescent="0.3">
      <c r="A867" t="s">
        <v>134</v>
      </c>
      <c r="B867" s="8" t="s">
        <v>66</v>
      </c>
      <c r="C867" t="str">
        <f>VLOOKUP(B867,'Team Lookup'!A:B,2,FALSE)</f>
        <v>LA Clippers</v>
      </c>
      <c r="D867" s="9">
        <f t="shared" ref="D867" si="8400">D866*-1</f>
        <v>0</v>
      </c>
      <c r="E867" s="9">
        <f t="shared" ref="E867" si="8401">E866</f>
        <v>0</v>
      </c>
      <c r="F867" t="str">
        <f>B866</f>
        <v>MEM</v>
      </c>
      <c r="G867" t="str">
        <f t="shared" ref="G867" si="8402">C866</f>
        <v>Memphis Grizzlies</v>
      </c>
      <c r="H867" s="31">
        <f>VLOOKUP($C867,'Four Factors - Home'!$B:$O,7,FALSE)/100</f>
        <v>0.54100000000000004</v>
      </c>
      <c r="I867" s="31">
        <f>VLOOKUP($C867,'Four Factors - Home'!$B:$O,8,FALSE)</f>
        <v>0.3</v>
      </c>
      <c r="J867" s="31">
        <f>VLOOKUP($C867,'Four Factors - Home'!$B:$O,9,FALSE)/100</f>
        <v>0.14099999999999999</v>
      </c>
      <c r="K867" s="31">
        <f>VLOOKUP($C867,'Four Factors - Home'!$B:$O,10,FALSE)/100</f>
        <v>0.22</v>
      </c>
      <c r="L867" s="31">
        <f>VLOOKUP($C867,'Four Factors - Home'!$B:$O,11,FALSE)/100</f>
        <v>0.48299999999999998</v>
      </c>
      <c r="M867" s="31">
        <f>VLOOKUP($C867,'Four Factors - Home'!$B:$O,12,FALSE)</f>
        <v>0.27400000000000002</v>
      </c>
      <c r="N867" s="31">
        <f>VLOOKUP($C867,'Four Factors - Home'!$B:$O,13,FALSE)/100</f>
        <v>0.15</v>
      </c>
      <c r="O867" s="31">
        <f>VLOOKUP($C867,'Four Factors - Home'!$B:$O,14,FALSE)/100</f>
        <v>0.245</v>
      </c>
      <c r="P867" s="17">
        <f>VLOOKUP($C867,'Advanced - Home'!B:T,18,FALSE)</f>
        <v>98.57</v>
      </c>
      <c r="Q867" s="17">
        <f>(P867+'Advanced - Home'!$S$33)/2</f>
        <v>98.71191294387171</v>
      </c>
      <c r="R867" s="31">
        <f t="shared" ref="R867" si="8403">AVERAGE(H867,L866)</f>
        <v>0.53100000000000003</v>
      </c>
      <c r="S867" s="31">
        <f t="shared" ref="S867" si="8404">AVERAGE(I867,M866)</f>
        <v>0.32950000000000002</v>
      </c>
      <c r="T867" s="31">
        <f t="shared" ref="T867" si="8405">AVERAGE(J867,N866)</f>
        <v>0.14599999999999999</v>
      </c>
      <c r="U867" s="31">
        <f t="shared" ref="U867" si="8406">AVERAGE(K867,O866)</f>
        <v>0.22449999999999998</v>
      </c>
      <c r="V867" s="17">
        <f>Q867*Q866/'Advanced - Road'!$S$33</f>
        <v>96.734626353393793</v>
      </c>
      <c r="W867" s="17">
        <f t="shared" ref="W867" si="8407">W866</f>
        <v>96.737905041482833</v>
      </c>
      <c r="X867" s="17">
        <f t="shared" si="8354"/>
        <v>0</v>
      </c>
      <c r="Y867" s="19">
        <f>ROUND(Regression!$B$17+Regression!$B$18*Games!R867+Regression!$B$19*Games!T867+Regression!$B$20*Games!U867+Regression!$B$21*Games!S867+Regression!$B$22*Games!W867,0)</f>
        <v>109</v>
      </c>
      <c r="Z867" s="19">
        <f t="shared" ref="Z867" si="8408">-Z866</f>
        <v>-5</v>
      </c>
      <c r="AA867" s="19">
        <f t="shared" ref="AA867" si="8409">AA866</f>
        <v>213</v>
      </c>
      <c r="AB867" s="4"/>
      <c r="AC867" s="4"/>
      <c r="AD867" s="4">
        <f t="shared" si="8359"/>
        <v>109</v>
      </c>
    </row>
    <row r="868" spans="1:30" x14ac:dyDescent="0.3">
      <c r="A868" s="11" t="s">
        <v>133</v>
      </c>
      <c r="B868" s="14" t="s">
        <v>68</v>
      </c>
      <c r="C868" s="11" t="str">
        <f>VLOOKUP(B868,'Team Lookup'!A:B,2,FALSE)</f>
        <v>Memphis Grizzlies</v>
      </c>
      <c r="D868" s="12"/>
      <c r="E868" s="12"/>
      <c r="F868" s="13" t="str">
        <f>B869</f>
        <v>LAL</v>
      </c>
      <c r="G868" s="11" t="str">
        <f t="shared" ref="G868" si="8410">C869</f>
        <v>Los Angeles Lakers</v>
      </c>
      <c r="H868" s="32">
        <f>VLOOKUP($C868,'Four Factors - Road'!$B:$O,7,FALSE)/100</f>
        <v>0.50800000000000001</v>
      </c>
      <c r="I868" s="32">
        <f>VLOOKUP($C868,'Four Factors - Road'!$B:$O,8,FALSE)</f>
        <v>0.28499999999999998</v>
      </c>
      <c r="J868" s="32">
        <f>VLOOKUP($C868,'Four Factors - Road'!$B:$O,9,FALSE)/100</f>
        <v>0.126</v>
      </c>
      <c r="K868" s="32">
        <f>VLOOKUP($C868,'Four Factors - Road'!$B:$O,10,FALSE)/100</f>
        <v>0.223</v>
      </c>
      <c r="L868" s="32">
        <f>VLOOKUP($C868,'Four Factors - Road'!$B:$O,11,FALSE)/100</f>
        <v>0.52100000000000002</v>
      </c>
      <c r="M868" s="32">
        <f>VLOOKUP($C868,'Four Factors - Road'!$B:$O,12,FALSE)</f>
        <v>0.35899999999999999</v>
      </c>
      <c r="N868" s="32">
        <f>VLOOKUP($C868,'Four Factors - Road'!$B:$O,13,FALSE)/100</f>
        <v>0.151</v>
      </c>
      <c r="O868" s="32">
        <f>VLOOKUP($C868,'Four Factors - Road'!$B:$O,14,FALSE)/100</f>
        <v>0.22899999999999998</v>
      </c>
      <c r="P868" s="21">
        <f>VLOOKUP($C868,'Advanced - Road'!B:T,18,FALSE)</f>
        <v>94.9</v>
      </c>
      <c r="Q868" s="21">
        <f>(P868+'Advanced - Road'!$S$33)/2</f>
        <v>96.880263459335623</v>
      </c>
      <c r="R868" s="32">
        <f t="shared" ref="R868" si="8411">AVERAGE(H868,L869)</f>
        <v>0.51950000000000007</v>
      </c>
      <c r="S868" s="32">
        <f t="shared" ref="S868" si="8412">AVERAGE(I868,M869)</f>
        <v>0.27600000000000002</v>
      </c>
      <c r="T868" s="32">
        <f t="shared" ref="T868" si="8413">AVERAGE(J868,N869)</f>
        <v>0.13550000000000001</v>
      </c>
      <c r="U868" s="32">
        <f t="shared" ref="U868" si="8414">AVERAGE(K868,O869)</f>
        <v>0.22700000000000001</v>
      </c>
      <c r="V868" s="21">
        <f>Q868*Q869/'Advanced - Home'!$S$33</f>
        <v>97.530112345985032</v>
      </c>
      <c r="W868" s="21">
        <f t="shared" ref="W868" si="8415">AVERAGE(V868:V869)</f>
        <v>97.526806920050149</v>
      </c>
      <c r="X868" s="21">
        <f t="shared" si="8354"/>
        <v>0</v>
      </c>
      <c r="Y868" s="23">
        <f>ROUND(Regression!$B$17+Regression!$B$18*Games!R868+Regression!$B$19*Games!T868+Regression!$B$20*Games!U868+Regression!$B$21*Games!S868+Regression!$B$22*Games!W868,0)</f>
        <v>108</v>
      </c>
      <c r="Z868" s="23">
        <f t="shared" ref="Z868" si="8416">Y869-Y868</f>
        <v>0</v>
      </c>
      <c r="AA868" s="23">
        <f t="shared" ref="AA868" si="8417">Y868+Y869</f>
        <v>216</v>
      </c>
      <c r="AB868" s="22">
        <f t="shared" ref="AB868" si="8418">D868-Z868</f>
        <v>0</v>
      </c>
      <c r="AC868" s="22">
        <f t="shared" ref="AC868" si="8419">AA868-E868</f>
        <v>216</v>
      </c>
      <c r="AD868" s="22">
        <f t="shared" si="8359"/>
        <v>108</v>
      </c>
    </row>
    <row r="869" spans="1:30" x14ac:dyDescent="0.3">
      <c r="A869" s="11" t="s">
        <v>134</v>
      </c>
      <c r="B869" s="14" t="s">
        <v>67</v>
      </c>
      <c r="C869" s="11" t="str">
        <f>VLOOKUP(B869,'Team Lookup'!A:B,2,FALSE)</f>
        <v>Los Angeles Lakers</v>
      </c>
      <c r="D869" s="15">
        <f t="shared" ref="D869" si="8420">D868*-1</f>
        <v>0</v>
      </c>
      <c r="E869" s="15">
        <f t="shared" ref="E869" si="8421">E868</f>
        <v>0</v>
      </c>
      <c r="F869" s="11" t="str">
        <f>B868</f>
        <v>MEM</v>
      </c>
      <c r="G869" s="11" t="str">
        <f t="shared" ref="G869" si="8422">C868</f>
        <v>Memphis Grizzlies</v>
      </c>
      <c r="H869" s="32">
        <f>VLOOKUP($C869,'Four Factors - Home'!$B:$O,7,FALSE)/100</f>
        <v>0.51600000000000001</v>
      </c>
      <c r="I869" s="32">
        <f>VLOOKUP($C869,'Four Factors - Home'!$B:$O,8,FALSE)</f>
        <v>0.27200000000000002</v>
      </c>
      <c r="J869" s="32">
        <f>VLOOKUP($C869,'Four Factors - Home'!$B:$O,9,FALSE)/100</f>
        <v>0.14300000000000002</v>
      </c>
      <c r="K869" s="32">
        <f>VLOOKUP($C869,'Four Factors - Home'!$B:$O,10,FALSE)/100</f>
        <v>0.27300000000000002</v>
      </c>
      <c r="L869" s="32">
        <f>VLOOKUP($C869,'Four Factors - Home'!$B:$O,11,FALSE)/100</f>
        <v>0.53100000000000003</v>
      </c>
      <c r="M869" s="32">
        <f>VLOOKUP($C869,'Four Factors - Home'!$B:$O,12,FALSE)</f>
        <v>0.26700000000000002</v>
      </c>
      <c r="N869" s="32">
        <f>VLOOKUP($C869,'Four Factors - Home'!$B:$O,13,FALSE)/100</f>
        <v>0.14499999999999999</v>
      </c>
      <c r="O869" s="32">
        <f>VLOOKUP($C869,'Four Factors - Home'!$B:$O,14,FALSE)/100</f>
        <v>0.23100000000000001</v>
      </c>
      <c r="P869" s="21">
        <f>VLOOKUP($C869,'Advanced - Home'!B:T,18,FALSE)</f>
        <v>100.18</v>
      </c>
      <c r="Q869" s="21">
        <f>(P869+'Advanced - Home'!$S$33)/2</f>
        <v>99.516912943871716</v>
      </c>
      <c r="R869" s="32">
        <f t="shared" ref="R869" si="8423">AVERAGE(H869,L868)</f>
        <v>0.51849999999999996</v>
      </c>
      <c r="S869" s="32">
        <f t="shared" ref="S869" si="8424">AVERAGE(I869,M868)</f>
        <v>0.3155</v>
      </c>
      <c r="T869" s="32">
        <f t="shared" ref="T869" si="8425">AVERAGE(J869,N868)</f>
        <v>0.14700000000000002</v>
      </c>
      <c r="U869" s="32">
        <f t="shared" ref="U869" si="8426">AVERAGE(K869,O868)</f>
        <v>0.251</v>
      </c>
      <c r="V869" s="21">
        <f>Q869*Q868/'Advanced - Road'!$S$33</f>
        <v>97.523501494115266</v>
      </c>
      <c r="W869" s="21">
        <f t="shared" ref="W869" si="8427">W868</f>
        <v>97.526806920050149</v>
      </c>
      <c r="X869" s="21">
        <f t="shared" si="8354"/>
        <v>0</v>
      </c>
      <c r="Y869" s="23">
        <f>ROUND(Regression!$B$17+Regression!$B$18*Games!R869+Regression!$B$19*Games!T869+Regression!$B$20*Games!U869+Regression!$B$21*Games!S869+Regression!$B$22*Games!W869,0)</f>
        <v>108</v>
      </c>
      <c r="Z869" s="23">
        <f t="shared" ref="Z869" si="8428">-Z868</f>
        <v>0</v>
      </c>
      <c r="AA869" s="23">
        <f t="shared" ref="AA869" si="8429">AA868</f>
        <v>216</v>
      </c>
      <c r="AB869" s="22"/>
      <c r="AC869" s="22"/>
      <c r="AD869" s="22">
        <f t="shared" si="8359"/>
        <v>108</v>
      </c>
    </row>
    <row r="870" spans="1:30" x14ac:dyDescent="0.3">
      <c r="A870" t="s">
        <v>133</v>
      </c>
      <c r="B870" s="5" t="s">
        <v>68</v>
      </c>
      <c r="C870" t="str">
        <f>VLOOKUP(B870,'Team Lookup'!A:B,2,FALSE)</f>
        <v>Memphis Grizzlies</v>
      </c>
      <c r="D870" s="6"/>
      <c r="E870" s="6"/>
      <c r="F870" s="7" t="str">
        <f>B871</f>
        <v>MEM</v>
      </c>
      <c r="G870" t="str">
        <f t="shared" ref="G870" si="8430">C871</f>
        <v>Memphis Grizzlies</v>
      </c>
      <c r="H870" s="31">
        <f>VLOOKUP($C870,'Four Factors - Road'!$B:$O,7,FALSE)/100</f>
        <v>0.50800000000000001</v>
      </c>
      <c r="I870" s="31">
        <f>VLOOKUP($C870,'Four Factors - Road'!$B:$O,8,FALSE)</f>
        <v>0.28499999999999998</v>
      </c>
      <c r="J870" s="31">
        <f>VLOOKUP($C870,'Four Factors - Road'!$B:$O,9,FALSE)/100</f>
        <v>0.126</v>
      </c>
      <c r="K870" s="31">
        <f>VLOOKUP($C870,'Four Factors - Road'!$B:$O,10,FALSE)/100</f>
        <v>0.223</v>
      </c>
      <c r="L870" s="31">
        <f>VLOOKUP($C870,'Four Factors - Road'!$B:$O,11,FALSE)/100</f>
        <v>0.52100000000000002</v>
      </c>
      <c r="M870" s="31">
        <f>VLOOKUP($C870,'Four Factors - Road'!$B:$O,12,FALSE)</f>
        <v>0.35899999999999999</v>
      </c>
      <c r="N870" s="31">
        <f>VLOOKUP($C870,'Four Factors - Road'!$B:$O,13,FALSE)/100</f>
        <v>0.151</v>
      </c>
      <c r="O870" s="31">
        <f>VLOOKUP($C870,'Four Factors - Road'!$B:$O,14,FALSE)/100</f>
        <v>0.22899999999999998</v>
      </c>
      <c r="P870" s="17">
        <f>VLOOKUP($C870,'Advanced - Road'!B:T,18,FALSE)</f>
        <v>94.9</v>
      </c>
      <c r="Q870" s="17">
        <f>(P870+'Advanced - Road'!$S$33)/2</f>
        <v>96.880263459335623</v>
      </c>
      <c r="R870" s="31">
        <f t="shared" ref="R870" si="8431">AVERAGE(H870,L871)</f>
        <v>0.49099999999999999</v>
      </c>
      <c r="S870" s="31">
        <f t="shared" ref="S870" si="8432">AVERAGE(I870,M871)</f>
        <v>0.31950000000000001</v>
      </c>
      <c r="T870" s="31">
        <f t="shared" ref="T870" si="8433">AVERAGE(J870,N871)</f>
        <v>0.13900000000000001</v>
      </c>
      <c r="U870" s="31">
        <f t="shared" ref="U870" si="8434">AVERAGE(K870,O871)</f>
        <v>0.21700000000000003</v>
      </c>
      <c r="V870" s="17">
        <f>Q870*Q871/'Advanced - Home'!$S$33</f>
        <v>95.403435206088673</v>
      </c>
      <c r="W870" s="17">
        <f t="shared" ref="W870" si="8435">AVERAGE(V870:V871)</f>
        <v>95.400201856086085</v>
      </c>
      <c r="X870" s="17">
        <f t="shared" si="8354"/>
        <v>0</v>
      </c>
      <c r="Y870" s="19">
        <f>ROUND(Regression!$B$17+Regression!$B$18*Games!R870+Regression!$B$19*Games!T870+Regression!$B$20*Games!U870+Regression!$B$21*Games!S870+Regression!$B$22*Games!W870,0)</f>
        <v>102</v>
      </c>
      <c r="Z870" s="19">
        <f t="shared" ref="Z870" si="8436">Y871-Y870</f>
        <v>1</v>
      </c>
      <c r="AA870" s="19">
        <f t="shared" ref="AA870" si="8437">Y870+Y871</f>
        <v>205</v>
      </c>
      <c r="AB870" s="4">
        <f t="shared" ref="AB870" si="8438">D870-Z870</f>
        <v>-1</v>
      </c>
      <c r="AC870" s="4">
        <f t="shared" ref="AC870" si="8439">AA870-E870</f>
        <v>205</v>
      </c>
      <c r="AD870" s="4">
        <f t="shared" si="8359"/>
        <v>102</v>
      </c>
    </row>
    <row r="871" spans="1:30" x14ac:dyDescent="0.3">
      <c r="A871" t="s">
        <v>134</v>
      </c>
      <c r="B871" s="8" t="s">
        <v>68</v>
      </c>
      <c r="C871" t="str">
        <f>VLOOKUP(B871,'Team Lookup'!A:B,2,FALSE)</f>
        <v>Memphis Grizzlies</v>
      </c>
      <c r="D871" s="9">
        <f t="shared" ref="D871" si="8440">D870*-1</f>
        <v>0</v>
      </c>
      <c r="E871" s="9">
        <f t="shared" ref="E871" si="8441">E870</f>
        <v>0</v>
      </c>
      <c r="F871" t="str">
        <f>B870</f>
        <v>MEM</v>
      </c>
      <c r="G871" t="str">
        <f t="shared" ref="G871" si="8442">C870</f>
        <v>Memphis Grizzlies</v>
      </c>
      <c r="H871" s="31">
        <f>VLOOKUP($C871,'Four Factors - Home'!$B:$O,7,FALSE)/100</f>
        <v>0.46299999999999997</v>
      </c>
      <c r="I871" s="31">
        <f>VLOOKUP($C871,'Four Factors - Home'!$B:$O,8,FALSE)</f>
        <v>0.29599999999999999</v>
      </c>
      <c r="J871" s="31">
        <f>VLOOKUP($C871,'Four Factors - Home'!$B:$O,9,FALSE)/100</f>
        <v>0.14400000000000002</v>
      </c>
      <c r="K871" s="31">
        <f>VLOOKUP($C871,'Four Factors - Home'!$B:$O,10,FALSE)/100</f>
        <v>0.27300000000000002</v>
      </c>
      <c r="L871" s="31">
        <f>VLOOKUP($C871,'Four Factors - Home'!$B:$O,11,FALSE)/100</f>
        <v>0.47399999999999998</v>
      </c>
      <c r="M871" s="31">
        <f>VLOOKUP($C871,'Four Factors - Home'!$B:$O,12,FALSE)</f>
        <v>0.35399999999999998</v>
      </c>
      <c r="N871" s="31">
        <f>VLOOKUP($C871,'Four Factors - Home'!$B:$O,13,FALSE)/100</f>
        <v>0.152</v>
      </c>
      <c r="O871" s="31">
        <f>VLOOKUP($C871,'Four Factors - Home'!$B:$O,14,FALSE)/100</f>
        <v>0.21100000000000002</v>
      </c>
      <c r="P871" s="17">
        <f>VLOOKUP($C871,'Advanced - Home'!B:T,18,FALSE)</f>
        <v>95.84</v>
      </c>
      <c r="Q871" s="17">
        <f>(P871+'Advanced - Home'!$S$33)/2</f>
        <v>97.3469129438717</v>
      </c>
      <c r="R871" s="31">
        <f t="shared" ref="R871" si="8443">AVERAGE(H871,L870)</f>
        <v>0.49199999999999999</v>
      </c>
      <c r="S871" s="31">
        <f t="shared" ref="S871" si="8444">AVERAGE(I871,M870)</f>
        <v>0.32750000000000001</v>
      </c>
      <c r="T871" s="31">
        <f t="shared" ref="T871" si="8445">AVERAGE(J871,N870)</f>
        <v>0.14750000000000002</v>
      </c>
      <c r="U871" s="31">
        <f t="shared" ref="U871" si="8446">AVERAGE(K871,O870)</f>
        <v>0.251</v>
      </c>
      <c r="V871" s="17">
        <f>Q871*Q870/'Advanced - Road'!$S$33</f>
        <v>95.396968506083482</v>
      </c>
      <c r="W871" s="17">
        <f t="shared" ref="W871" si="8447">W870</f>
        <v>95.400201856086085</v>
      </c>
      <c r="X871" s="17">
        <f t="shared" si="8354"/>
        <v>0</v>
      </c>
      <c r="Y871" s="19">
        <f>ROUND(Regression!$B$17+Regression!$B$18*Games!R871+Regression!$B$19*Games!T871+Regression!$B$20*Games!U871+Regression!$B$21*Games!S871+Regression!$B$22*Games!W871,0)</f>
        <v>103</v>
      </c>
      <c r="Z871" s="19">
        <f t="shared" ref="Z871" si="8448">-Z870</f>
        <v>-1</v>
      </c>
      <c r="AA871" s="19">
        <f t="shared" ref="AA871" si="8449">AA870</f>
        <v>205</v>
      </c>
      <c r="AB871" s="4"/>
      <c r="AC871" s="4"/>
      <c r="AD871" s="4">
        <f t="shared" si="8359"/>
        <v>103</v>
      </c>
    </row>
    <row r="872" spans="1:30" x14ac:dyDescent="0.3">
      <c r="A872" s="11" t="s">
        <v>133</v>
      </c>
      <c r="B872" s="10" t="s">
        <v>68</v>
      </c>
      <c r="C872" s="11" t="str">
        <f>VLOOKUP(B872,'Team Lookup'!A:B,2,FALSE)</f>
        <v>Memphis Grizzlies</v>
      </c>
      <c r="D872" s="12"/>
      <c r="E872" s="12"/>
      <c r="F872" s="13" t="str">
        <f>B873</f>
        <v>MIA</v>
      </c>
      <c r="G872" s="11" t="str">
        <f t="shared" ref="G872" si="8450">C873</f>
        <v>Miami Heat</v>
      </c>
      <c r="H872" s="32">
        <f>VLOOKUP($C872,'Four Factors - Road'!$B:$O,7,FALSE)/100</f>
        <v>0.50800000000000001</v>
      </c>
      <c r="I872" s="32">
        <f>VLOOKUP($C872,'Four Factors - Road'!$B:$O,8,FALSE)</f>
        <v>0.28499999999999998</v>
      </c>
      <c r="J872" s="32">
        <f>VLOOKUP($C872,'Four Factors - Road'!$B:$O,9,FALSE)/100</f>
        <v>0.126</v>
      </c>
      <c r="K872" s="32">
        <f>VLOOKUP($C872,'Four Factors - Road'!$B:$O,10,FALSE)/100</f>
        <v>0.223</v>
      </c>
      <c r="L872" s="32">
        <f>VLOOKUP($C872,'Four Factors - Road'!$B:$O,11,FALSE)/100</f>
        <v>0.52100000000000002</v>
      </c>
      <c r="M872" s="32">
        <f>VLOOKUP($C872,'Four Factors - Road'!$B:$O,12,FALSE)</f>
        <v>0.35899999999999999</v>
      </c>
      <c r="N872" s="32">
        <f>VLOOKUP($C872,'Four Factors - Road'!$B:$O,13,FALSE)/100</f>
        <v>0.151</v>
      </c>
      <c r="O872" s="32">
        <f>VLOOKUP($C872,'Four Factors - Road'!$B:$O,14,FALSE)/100</f>
        <v>0.22899999999999998</v>
      </c>
      <c r="P872" s="21">
        <f>VLOOKUP($C872,'Advanced - Road'!B:T,18,FALSE)</f>
        <v>94.9</v>
      </c>
      <c r="Q872" s="21">
        <f>(P872+'Advanced - Road'!$S$33)/2</f>
        <v>96.880263459335623</v>
      </c>
      <c r="R872" s="32">
        <f t="shared" ref="R872" si="8451">AVERAGE(H872,L873)</f>
        <v>0.498</v>
      </c>
      <c r="S872" s="32">
        <f t="shared" ref="S872" si="8452">AVERAGE(I872,M873)</f>
        <v>0.27349999999999997</v>
      </c>
      <c r="T872" s="32">
        <f t="shared" ref="T872" si="8453">AVERAGE(J872,N873)</f>
        <v>0.1285</v>
      </c>
      <c r="U872" s="32">
        <f t="shared" ref="U872" si="8454">AVERAGE(K872,O873)</f>
        <v>0.223</v>
      </c>
      <c r="V872" s="21">
        <f>Q872*Q873/'Advanced - Home'!$S$33</f>
        <v>96.613779108287758</v>
      </c>
      <c r="W872" s="21">
        <f t="shared" ref="W872" si="8455">AVERAGE(V872:V873)</f>
        <v>96.610504738111715</v>
      </c>
      <c r="X872" s="21">
        <f t="shared" si="8354"/>
        <v>0</v>
      </c>
      <c r="Y872" s="23">
        <f>ROUND(Regression!$B$17+Regression!$B$18*Games!R872+Regression!$B$19*Games!T872+Regression!$B$20*Games!U872+Regression!$B$21*Games!S872+Regression!$B$22*Games!W872,0)</f>
        <v>104</v>
      </c>
      <c r="Z872" s="23">
        <f t="shared" ref="Z872" si="8456">Y873-Y872</f>
        <v>3</v>
      </c>
      <c r="AA872" s="23">
        <f t="shared" ref="AA872" si="8457">Y872+Y873</f>
        <v>211</v>
      </c>
      <c r="AB872" s="22">
        <f t="shared" ref="AB872" si="8458">D872-Z872</f>
        <v>-3</v>
      </c>
      <c r="AC872" s="22">
        <f t="shared" ref="AC872" si="8459">AA872-E872</f>
        <v>211</v>
      </c>
      <c r="AD872" s="22">
        <f t="shared" si="8359"/>
        <v>104</v>
      </c>
    </row>
    <row r="873" spans="1:30" x14ac:dyDescent="0.3">
      <c r="A873" s="11" t="s">
        <v>134</v>
      </c>
      <c r="B873" s="14" t="s">
        <v>69</v>
      </c>
      <c r="C873" s="11" t="str">
        <f>VLOOKUP(B873,'Team Lookup'!A:B,2,FALSE)</f>
        <v>Miami Heat</v>
      </c>
      <c r="D873" s="15">
        <f t="shared" ref="D873" si="8460">D872*-1</f>
        <v>0</v>
      </c>
      <c r="E873" s="15">
        <f t="shared" ref="E873" si="8461">E872</f>
        <v>0</v>
      </c>
      <c r="F873" s="11" t="str">
        <f>B872</f>
        <v>MEM</v>
      </c>
      <c r="G873" s="11" t="str">
        <f t="shared" ref="G873" si="8462">C872</f>
        <v>Memphis Grizzlies</v>
      </c>
      <c r="H873" s="32">
        <f>VLOOKUP($C873,'Four Factors - Home'!$B:$O,7,FALSE)/100</f>
        <v>0.52500000000000002</v>
      </c>
      <c r="I873" s="32">
        <f>VLOOKUP($C873,'Four Factors - Home'!$B:$O,8,FALSE)</f>
        <v>0.27700000000000002</v>
      </c>
      <c r="J873" s="32">
        <f>VLOOKUP($C873,'Four Factors - Home'!$B:$O,9,FALSE)/100</f>
        <v>0.14000000000000001</v>
      </c>
      <c r="K873" s="32">
        <f>VLOOKUP($C873,'Four Factors - Home'!$B:$O,10,FALSE)/100</f>
        <v>0.217</v>
      </c>
      <c r="L873" s="32">
        <f>VLOOKUP($C873,'Four Factors - Home'!$B:$O,11,FALSE)/100</f>
        <v>0.48799999999999999</v>
      </c>
      <c r="M873" s="32">
        <f>VLOOKUP($C873,'Four Factors - Home'!$B:$O,12,FALSE)</f>
        <v>0.26200000000000001</v>
      </c>
      <c r="N873" s="32">
        <f>VLOOKUP($C873,'Four Factors - Home'!$B:$O,13,FALSE)/100</f>
        <v>0.13100000000000001</v>
      </c>
      <c r="O873" s="32">
        <f>VLOOKUP($C873,'Four Factors - Home'!$B:$O,14,FALSE)/100</f>
        <v>0.223</v>
      </c>
      <c r="P873" s="21">
        <f>VLOOKUP($C873,'Advanced - Home'!B:T,18,FALSE)</f>
        <v>98.31</v>
      </c>
      <c r="Q873" s="21">
        <f>(P873+'Advanced - Home'!$S$33)/2</f>
        <v>98.581912943871714</v>
      </c>
      <c r="R873" s="32">
        <f t="shared" ref="R873" si="8463">AVERAGE(H873,L872)</f>
        <v>0.52300000000000002</v>
      </c>
      <c r="S873" s="32">
        <f t="shared" ref="S873" si="8464">AVERAGE(I873,M872)</f>
        <v>0.318</v>
      </c>
      <c r="T873" s="32">
        <f t="shared" ref="T873" si="8465">AVERAGE(J873,N872)</f>
        <v>0.14550000000000002</v>
      </c>
      <c r="U873" s="32">
        <f t="shared" ref="U873" si="8466">AVERAGE(K873,O872)</f>
        <v>0.22299999999999998</v>
      </c>
      <c r="V873" s="21">
        <f>Q873*Q872/'Advanced - Road'!$S$33</f>
        <v>96.607230367935671</v>
      </c>
      <c r="W873" s="21">
        <f t="shared" ref="W873" si="8467">W872</f>
        <v>96.610504738111715</v>
      </c>
      <c r="X873" s="21">
        <f t="shared" si="8354"/>
        <v>0</v>
      </c>
      <c r="Y873" s="23">
        <f>ROUND(Regression!$B$17+Regression!$B$18*Games!R873+Regression!$B$19*Games!T873+Regression!$B$20*Games!U873+Regression!$B$21*Games!S873+Regression!$B$22*Games!W873,0)</f>
        <v>107</v>
      </c>
      <c r="Z873" s="23">
        <f t="shared" ref="Z873" si="8468">-Z872</f>
        <v>-3</v>
      </c>
      <c r="AA873" s="23">
        <f t="shared" ref="AA873" si="8469">AA872</f>
        <v>211</v>
      </c>
      <c r="AB873" s="22"/>
      <c r="AC873" s="22"/>
      <c r="AD873" s="22">
        <f t="shared" si="8359"/>
        <v>107</v>
      </c>
    </row>
    <row r="874" spans="1:30" x14ac:dyDescent="0.3">
      <c r="A874" t="s">
        <v>133</v>
      </c>
      <c r="B874" s="5" t="s">
        <v>68</v>
      </c>
      <c r="C874" t="str">
        <f>VLOOKUP(B874,'Team Lookup'!A:B,2,FALSE)</f>
        <v>Memphis Grizzlies</v>
      </c>
      <c r="D874" s="6"/>
      <c r="E874" s="6"/>
      <c r="F874" s="7" t="str">
        <f>B875</f>
        <v>MIL</v>
      </c>
      <c r="G874" t="str">
        <f t="shared" ref="G874" si="8470">C875</f>
        <v>Milwaukee Bucks</v>
      </c>
      <c r="H874" s="31">
        <f>VLOOKUP($C874,'Four Factors - Road'!$B:$O,7,FALSE)/100</f>
        <v>0.50800000000000001</v>
      </c>
      <c r="I874" s="31">
        <f>VLOOKUP($C874,'Four Factors - Road'!$B:$O,8,FALSE)</f>
        <v>0.28499999999999998</v>
      </c>
      <c r="J874" s="31">
        <f>VLOOKUP($C874,'Four Factors - Road'!$B:$O,9,FALSE)/100</f>
        <v>0.126</v>
      </c>
      <c r="K874" s="31">
        <f>VLOOKUP($C874,'Four Factors - Road'!$B:$O,10,FALSE)/100</f>
        <v>0.223</v>
      </c>
      <c r="L874" s="31">
        <f>VLOOKUP($C874,'Four Factors - Road'!$B:$O,11,FALSE)/100</f>
        <v>0.52100000000000002</v>
      </c>
      <c r="M874" s="31">
        <f>VLOOKUP($C874,'Four Factors - Road'!$B:$O,12,FALSE)</f>
        <v>0.35899999999999999</v>
      </c>
      <c r="N874" s="31">
        <f>VLOOKUP($C874,'Four Factors - Road'!$B:$O,13,FALSE)/100</f>
        <v>0.151</v>
      </c>
      <c r="O874" s="31">
        <f>VLOOKUP($C874,'Four Factors - Road'!$B:$O,14,FALSE)/100</f>
        <v>0.22899999999999998</v>
      </c>
      <c r="P874" s="17">
        <f>VLOOKUP($C874,'Advanced - Road'!B:T,18,FALSE)</f>
        <v>94.9</v>
      </c>
      <c r="Q874" s="17">
        <f>(P874+'Advanced - Road'!$S$33)/2</f>
        <v>96.880263459335623</v>
      </c>
      <c r="R874" s="31">
        <f t="shared" ref="R874" si="8471">AVERAGE(H874,L875)</f>
        <v>0.51449999999999996</v>
      </c>
      <c r="S874" s="31">
        <f t="shared" ref="S874" si="8472">AVERAGE(I874,M875)</f>
        <v>0.29399999999999998</v>
      </c>
      <c r="T874" s="31">
        <f t="shared" ref="T874" si="8473">AVERAGE(J874,N875)</f>
        <v>0.14250000000000002</v>
      </c>
      <c r="U874" s="31">
        <f t="shared" ref="U874" si="8474">AVERAGE(K874,O875)</f>
        <v>0.22749999999999998</v>
      </c>
      <c r="V874" s="17">
        <f>Q874*Q875/'Advanced - Home'!$S$33</f>
        <v>96.819586573439011</v>
      </c>
      <c r="W874" s="17">
        <f t="shared" ref="W874" si="8475">AVERAGE(V874:V875)</f>
        <v>96.816305228172752</v>
      </c>
      <c r="X874" s="17">
        <f t="shared" si="8354"/>
        <v>0</v>
      </c>
      <c r="Y874" s="19">
        <f>ROUND(Regression!$B$17+Regression!$B$18*Games!R874+Regression!$B$19*Games!T874+Regression!$B$20*Games!U874+Regression!$B$21*Games!S874+Regression!$B$22*Games!W874,0)</f>
        <v>106</v>
      </c>
      <c r="Z874" s="19">
        <f t="shared" ref="Z874" si="8476">Y875-Y874</f>
        <v>2</v>
      </c>
      <c r="AA874" s="19">
        <f t="shared" ref="AA874" si="8477">Y874+Y875</f>
        <v>214</v>
      </c>
      <c r="AB874" s="4">
        <f t="shared" ref="AB874" si="8478">D874-Z874</f>
        <v>-2</v>
      </c>
      <c r="AC874" s="4">
        <f t="shared" ref="AC874" si="8479">AA874-E874</f>
        <v>214</v>
      </c>
      <c r="AD874" s="4">
        <f t="shared" si="8359"/>
        <v>106</v>
      </c>
    </row>
    <row r="875" spans="1:30" x14ac:dyDescent="0.3">
      <c r="A875" t="s">
        <v>134</v>
      </c>
      <c r="B875" s="8" t="s">
        <v>70</v>
      </c>
      <c r="C875" t="str">
        <f>VLOOKUP(B875,'Team Lookup'!A:B,2,FALSE)</f>
        <v>Milwaukee Bucks</v>
      </c>
      <c r="D875" s="9">
        <f t="shared" ref="D875" si="8480">D874*-1</f>
        <v>0</v>
      </c>
      <c r="E875" s="9">
        <f t="shared" ref="E875" si="8481">E874</f>
        <v>0</v>
      </c>
      <c r="F875" t="str">
        <f>B874</f>
        <v>MEM</v>
      </c>
      <c r="G875" t="str">
        <f t="shared" ref="G875" si="8482">C874</f>
        <v>Memphis Grizzlies</v>
      </c>
      <c r="H875" s="31">
        <f>VLOOKUP($C875,'Four Factors - Home'!$B:$O,7,FALSE)/100</f>
        <v>0.53500000000000003</v>
      </c>
      <c r="I875" s="31">
        <f>VLOOKUP($C875,'Four Factors - Home'!$B:$O,8,FALSE)</f>
        <v>0.307</v>
      </c>
      <c r="J875" s="31">
        <f>VLOOKUP($C875,'Four Factors - Home'!$B:$O,9,FALSE)/100</f>
        <v>0.14199999999999999</v>
      </c>
      <c r="K875" s="31">
        <f>VLOOKUP($C875,'Four Factors - Home'!$B:$O,10,FALSE)/100</f>
        <v>0.21600000000000003</v>
      </c>
      <c r="L875" s="31">
        <f>VLOOKUP($C875,'Four Factors - Home'!$B:$O,11,FALSE)/100</f>
        <v>0.52100000000000002</v>
      </c>
      <c r="M875" s="31">
        <f>VLOOKUP($C875,'Four Factors - Home'!$B:$O,12,FALSE)</f>
        <v>0.30299999999999999</v>
      </c>
      <c r="N875" s="31">
        <f>VLOOKUP($C875,'Four Factors - Home'!$B:$O,13,FALSE)/100</f>
        <v>0.159</v>
      </c>
      <c r="O875" s="31">
        <f>VLOOKUP($C875,'Four Factors - Home'!$B:$O,14,FALSE)/100</f>
        <v>0.23199999999999998</v>
      </c>
      <c r="P875" s="17">
        <f>VLOOKUP($C875,'Advanced - Home'!B:T,18,FALSE)</f>
        <v>98.73</v>
      </c>
      <c r="Q875" s="17">
        <f>(P875+'Advanced - Home'!$S$33)/2</f>
        <v>98.791912943871708</v>
      </c>
      <c r="R875" s="31">
        <f t="shared" ref="R875" si="8483">AVERAGE(H875,L874)</f>
        <v>0.52800000000000002</v>
      </c>
      <c r="S875" s="31">
        <f t="shared" ref="S875" si="8484">AVERAGE(I875,M874)</f>
        <v>0.33299999999999996</v>
      </c>
      <c r="T875" s="31">
        <f t="shared" ref="T875" si="8485">AVERAGE(J875,N874)</f>
        <v>0.14649999999999999</v>
      </c>
      <c r="U875" s="31">
        <f t="shared" ref="U875" si="8486">AVERAGE(K875,O874)</f>
        <v>0.2225</v>
      </c>
      <c r="V875" s="17">
        <f>Q875*Q874/'Advanced - Road'!$S$33</f>
        <v>96.813023882906492</v>
      </c>
      <c r="W875" s="17">
        <f t="shared" ref="W875" si="8487">W874</f>
        <v>96.816305228172752</v>
      </c>
      <c r="X875" s="17">
        <f t="shared" si="8354"/>
        <v>0</v>
      </c>
      <c r="Y875" s="19">
        <f>ROUND(Regression!$B$17+Regression!$B$18*Games!R875+Regression!$B$19*Games!T875+Regression!$B$20*Games!U875+Regression!$B$21*Games!S875+Regression!$B$22*Games!W875,0)</f>
        <v>108</v>
      </c>
      <c r="Z875" s="19">
        <f t="shared" ref="Z875" si="8488">-Z874</f>
        <v>-2</v>
      </c>
      <c r="AA875" s="19">
        <f t="shared" ref="AA875" si="8489">AA874</f>
        <v>214</v>
      </c>
      <c r="AB875" s="4"/>
      <c r="AC875" s="4"/>
      <c r="AD875" s="4">
        <f t="shared" si="8359"/>
        <v>108</v>
      </c>
    </row>
    <row r="876" spans="1:30" x14ac:dyDescent="0.3">
      <c r="A876" s="11" t="s">
        <v>133</v>
      </c>
      <c r="B876" s="10" t="s">
        <v>68</v>
      </c>
      <c r="C876" s="11" t="str">
        <f>VLOOKUP(B876,'Team Lookup'!A:B,2,FALSE)</f>
        <v>Memphis Grizzlies</v>
      </c>
      <c r="D876" s="12"/>
      <c r="E876" s="12"/>
      <c r="F876" s="13" t="str">
        <f>B877</f>
        <v>MIN</v>
      </c>
      <c r="G876" s="11" t="str">
        <f t="shared" ref="G876" si="8490">C877</f>
        <v>Minnesota Timberwolves</v>
      </c>
      <c r="H876" s="32">
        <f>VLOOKUP($C876,'Four Factors - Road'!$B:$O,7,FALSE)/100</f>
        <v>0.50800000000000001</v>
      </c>
      <c r="I876" s="32">
        <f>VLOOKUP($C876,'Four Factors - Road'!$B:$O,8,FALSE)</f>
        <v>0.28499999999999998</v>
      </c>
      <c r="J876" s="32">
        <f>VLOOKUP($C876,'Four Factors - Road'!$B:$O,9,FALSE)/100</f>
        <v>0.126</v>
      </c>
      <c r="K876" s="32">
        <f>VLOOKUP($C876,'Four Factors - Road'!$B:$O,10,FALSE)/100</f>
        <v>0.223</v>
      </c>
      <c r="L876" s="32">
        <f>VLOOKUP($C876,'Four Factors - Road'!$B:$O,11,FALSE)/100</f>
        <v>0.52100000000000002</v>
      </c>
      <c r="M876" s="32">
        <f>VLOOKUP($C876,'Four Factors - Road'!$B:$O,12,FALSE)</f>
        <v>0.35899999999999999</v>
      </c>
      <c r="N876" s="32">
        <f>VLOOKUP($C876,'Four Factors - Road'!$B:$O,13,FALSE)/100</f>
        <v>0.151</v>
      </c>
      <c r="O876" s="32">
        <f>VLOOKUP($C876,'Four Factors - Road'!$B:$O,14,FALSE)/100</f>
        <v>0.22899999999999998</v>
      </c>
      <c r="P876" s="21">
        <f>VLOOKUP($C876,'Advanced - Road'!B:T,18,FALSE)</f>
        <v>94.9</v>
      </c>
      <c r="Q876" s="21">
        <f>(P876+'Advanced - Road'!$S$33)/2</f>
        <v>96.880263459335623</v>
      </c>
      <c r="R876" s="32">
        <f t="shared" ref="R876" si="8491">AVERAGE(H876,L877)</f>
        <v>0.51900000000000002</v>
      </c>
      <c r="S876" s="32">
        <f t="shared" ref="S876" si="8492">AVERAGE(I876,M877)</f>
        <v>0.27900000000000003</v>
      </c>
      <c r="T876" s="32">
        <f t="shared" ref="T876" si="8493">AVERAGE(J876,N877)</f>
        <v>0.13900000000000001</v>
      </c>
      <c r="U876" s="32">
        <f t="shared" ref="U876" si="8494">AVERAGE(K876,O877)</f>
        <v>0.22</v>
      </c>
      <c r="V876" s="21">
        <f>Q876*Q877/'Advanced - Home'!$S$33</f>
        <v>95.795449425424408</v>
      </c>
      <c r="W876" s="21">
        <f t="shared" ref="W876" si="8495">AVERAGE(V876:V877)</f>
        <v>95.792202789535679</v>
      </c>
      <c r="X876" s="21">
        <f t="shared" si="8354"/>
        <v>0</v>
      </c>
      <c r="Y876" s="23">
        <f>ROUND(Regression!$B$17+Regression!$B$18*Games!R876+Regression!$B$19*Games!T876+Regression!$B$20*Games!U876+Regression!$B$21*Games!S876+Regression!$B$22*Games!W876,0)</f>
        <v>105</v>
      </c>
      <c r="Z876" s="23">
        <f t="shared" ref="Z876" si="8496">Y877-Y876</f>
        <v>2</v>
      </c>
      <c r="AA876" s="23">
        <f t="shared" ref="AA876" si="8497">Y876+Y877</f>
        <v>212</v>
      </c>
      <c r="AB876" s="22">
        <f t="shared" ref="AB876" si="8498">D876-Z876</f>
        <v>-2</v>
      </c>
      <c r="AC876" s="22">
        <f t="shared" ref="AC876" si="8499">AA876-E876</f>
        <v>212</v>
      </c>
      <c r="AD876" s="22">
        <f t="shared" si="8359"/>
        <v>105</v>
      </c>
    </row>
    <row r="877" spans="1:30" x14ac:dyDescent="0.3">
      <c r="A877" s="11" t="s">
        <v>134</v>
      </c>
      <c r="B877" s="14" t="s">
        <v>34</v>
      </c>
      <c r="C877" s="11" t="str">
        <f>VLOOKUP(B877,'Team Lookup'!A:B,2,FALSE)</f>
        <v>Minnesota Timberwolves</v>
      </c>
      <c r="D877" s="15">
        <f t="shared" ref="D877" si="8500">D876*-1</f>
        <v>0</v>
      </c>
      <c r="E877" s="15">
        <f t="shared" ref="E877" si="8501">E876</f>
        <v>0</v>
      </c>
      <c r="F877" s="11" t="str">
        <f>B876</f>
        <v>MEM</v>
      </c>
      <c r="G877" s="11" t="str">
        <f t="shared" ref="G877" si="8502">C876</f>
        <v>Memphis Grizzlies</v>
      </c>
      <c r="H877" s="32">
        <f>VLOOKUP($C877,'Four Factors - Home'!$B:$O,7,FALSE)/100</f>
        <v>0.52400000000000002</v>
      </c>
      <c r="I877" s="32">
        <f>VLOOKUP($C877,'Four Factors - Home'!$B:$O,8,FALSE)</f>
        <v>0.29599999999999999</v>
      </c>
      <c r="J877" s="32">
        <f>VLOOKUP($C877,'Four Factors - Home'!$B:$O,9,FALSE)/100</f>
        <v>0.15</v>
      </c>
      <c r="K877" s="32">
        <f>VLOOKUP($C877,'Four Factors - Home'!$B:$O,10,FALSE)/100</f>
        <v>0.26899999999999996</v>
      </c>
      <c r="L877" s="32">
        <f>VLOOKUP($C877,'Four Factors - Home'!$B:$O,11,FALSE)/100</f>
        <v>0.53</v>
      </c>
      <c r="M877" s="32">
        <f>VLOOKUP($C877,'Four Factors - Home'!$B:$O,12,FALSE)</f>
        <v>0.27300000000000002</v>
      </c>
      <c r="N877" s="32">
        <f>VLOOKUP($C877,'Four Factors - Home'!$B:$O,13,FALSE)/100</f>
        <v>0.152</v>
      </c>
      <c r="O877" s="32">
        <f>VLOOKUP($C877,'Four Factors - Home'!$B:$O,14,FALSE)/100</f>
        <v>0.217</v>
      </c>
      <c r="P877" s="21">
        <f>VLOOKUP($C877,'Advanced - Home'!B:T,18,FALSE)</f>
        <v>96.64</v>
      </c>
      <c r="Q877" s="21">
        <f>(P877+'Advanced - Home'!$S$33)/2</f>
        <v>97.746912943871706</v>
      </c>
      <c r="R877" s="32">
        <f t="shared" ref="R877" si="8503">AVERAGE(H877,L876)</f>
        <v>0.52249999999999996</v>
      </c>
      <c r="S877" s="32">
        <f t="shared" ref="S877" si="8504">AVERAGE(I877,M876)</f>
        <v>0.32750000000000001</v>
      </c>
      <c r="T877" s="32">
        <f t="shared" ref="T877" si="8505">AVERAGE(J877,N876)</f>
        <v>0.15049999999999999</v>
      </c>
      <c r="U877" s="32">
        <f t="shared" ref="U877" si="8506">AVERAGE(K877,O876)</f>
        <v>0.24899999999999997</v>
      </c>
      <c r="V877" s="21">
        <f>Q877*Q876/'Advanced - Road'!$S$33</f>
        <v>95.788956153646936</v>
      </c>
      <c r="W877" s="21">
        <f t="shared" ref="W877" si="8507">W876</f>
        <v>95.792202789535679</v>
      </c>
      <c r="X877" s="21">
        <f t="shared" si="8354"/>
        <v>0</v>
      </c>
      <c r="Y877" s="23">
        <f>ROUND(Regression!$B$17+Regression!$B$18*Games!R877+Regression!$B$19*Games!T877+Regression!$B$20*Games!U877+Regression!$B$21*Games!S877+Regression!$B$22*Games!W877,0)</f>
        <v>107</v>
      </c>
      <c r="Z877" s="23">
        <f t="shared" ref="Z877" si="8508">-Z876</f>
        <v>-2</v>
      </c>
      <c r="AA877" s="23">
        <f t="shared" ref="AA877" si="8509">AA876</f>
        <v>212</v>
      </c>
      <c r="AB877" s="22"/>
      <c r="AC877" s="22"/>
      <c r="AD877" s="22">
        <f t="shared" si="8359"/>
        <v>107</v>
      </c>
    </row>
    <row r="878" spans="1:30" x14ac:dyDescent="0.3">
      <c r="A878" t="s">
        <v>133</v>
      </c>
      <c r="B878" s="8" t="s">
        <v>68</v>
      </c>
      <c r="C878" t="str">
        <f>VLOOKUP(B878,'Team Lookup'!A:B,2,FALSE)</f>
        <v>Memphis Grizzlies</v>
      </c>
      <c r="D878" s="6"/>
      <c r="E878" s="6"/>
      <c r="F878" s="7" t="str">
        <f>B879</f>
        <v>NOP</v>
      </c>
      <c r="G878" t="str">
        <f t="shared" ref="G878" si="8510">C879</f>
        <v>New Orleans Pelicans</v>
      </c>
      <c r="H878" s="31">
        <f>VLOOKUP($C878,'Four Factors - Road'!$B:$O,7,FALSE)/100</f>
        <v>0.50800000000000001</v>
      </c>
      <c r="I878" s="31">
        <f>VLOOKUP($C878,'Four Factors - Road'!$B:$O,8,FALSE)</f>
        <v>0.28499999999999998</v>
      </c>
      <c r="J878" s="31">
        <f>VLOOKUP($C878,'Four Factors - Road'!$B:$O,9,FALSE)/100</f>
        <v>0.126</v>
      </c>
      <c r="K878" s="31">
        <f>VLOOKUP($C878,'Four Factors - Road'!$B:$O,10,FALSE)/100</f>
        <v>0.223</v>
      </c>
      <c r="L878" s="31">
        <f>VLOOKUP($C878,'Four Factors - Road'!$B:$O,11,FALSE)/100</f>
        <v>0.52100000000000002</v>
      </c>
      <c r="M878" s="31">
        <f>VLOOKUP($C878,'Four Factors - Road'!$B:$O,12,FALSE)</f>
        <v>0.35899999999999999</v>
      </c>
      <c r="N878" s="31">
        <f>VLOOKUP($C878,'Four Factors - Road'!$B:$O,13,FALSE)/100</f>
        <v>0.151</v>
      </c>
      <c r="O878" s="31">
        <f>VLOOKUP($C878,'Four Factors - Road'!$B:$O,14,FALSE)/100</f>
        <v>0.22899999999999998</v>
      </c>
      <c r="P878" s="17">
        <f>VLOOKUP($C878,'Advanced - Road'!B:T,18,FALSE)</f>
        <v>94.9</v>
      </c>
      <c r="Q878" s="17">
        <f>(P878+'Advanced - Road'!$S$33)/2</f>
        <v>96.880263459335623</v>
      </c>
      <c r="R878" s="31">
        <f t="shared" ref="R878" si="8511">AVERAGE(H878,L879)</f>
        <v>0.50849999999999995</v>
      </c>
      <c r="S878" s="31">
        <f t="shared" ref="S878" si="8512">AVERAGE(I878,M879)</f>
        <v>0.26349999999999996</v>
      </c>
      <c r="T878" s="31">
        <f t="shared" ref="T878" si="8513">AVERAGE(J878,N879)</f>
        <v>0.13</v>
      </c>
      <c r="U878" s="31">
        <f t="shared" ref="U878" si="8514">AVERAGE(K878,O879)</f>
        <v>0.2225</v>
      </c>
      <c r="V878" s="17">
        <f>Q878*Q879/'Advanced - Home'!$S$33</f>
        <v>97.966228164996039</v>
      </c>
      <c r="W878" s="17">
        <f t="shared" ref="W878" si="8515">AVERAGE(V878:V879)</f>
        <v>97.96290795851283</v>
      </c>
      <c r="X878" s="17">
        <f t="shared" si="8354"/>
        <v>0</v>
      </c>
      <c r="Y878" s="19">
        <f>ROUND(Regression!$B$17+Regression!$B$18*Games!R878+Regression!$B$19*Games!T878+Regression!$B$20*Games!U878+Regression!$B$21*Games!S878+Regression!$B$22*Games!W878,0)</f>
        <v>107</v>
      </c>
      <c r="Z878" s="19">
        <f t="shared" ref="Z878" si="8516">Y879-Y878</f>
        <v>0</v>
      </c>
      <c r="AA878" s="19">
        <f t="shared" ref="AA878" si="8517">Y878+Y879</f>
        <v>214</v>
      </c>
      <c r="AB878" s="4">
        <f t="shared" ref="AB878" si="8518">D878-Z878</f>
        <v>0</v>
      </c>
      <c r="AC878" s="4">
        <f t="shared" ref="AC878" si="8519">AA878-E878</f>
        <v>214</v>
      </c>
      <c r="AD878" s="4">
        <f t="shared" si="8359"/>
        <v>107</v>
      </c>
    </row>
    <row r="879" spans="1:30" x14ac:dyDescent="0.3">
      <c r="A879" t="s">
        <v>134</v>
      </c>
      <c r="B879" s="8" t="s">
        <v>71</v>
      </c>
      <c r="C879" t="str">
        <f>VLOOKUP(B879,'Team Lookup'!A:B,2,FALSE)</f>
        <v>New Orleans Pelicans</v>
      </c>
      <c r="D879" s="9">
        <f t="shared" ref="D879" si="8520">D878*-1</f>
        <v>0</v>
      </c>
      <c r="E879" s="9">
        <f t="shared" ref="E879" si="8521">E878</f>
        <v>0</v>
      </c>
      <c r="F879" t="str">
        <f>B878</f>
        <v>MEM</v>
      </c>
      <c r="G879" t="str">
        <f t="shared" ref="G879" si="8522">C878</f>
        <v>Memphis Grizzlies</v>
      </c>
      <c r="H879" s="31">
        <f>VLOOKUP($C879,'Four Factors - Home'!$B:$O,7,FALSE)/100</f>
        <v>0.504</v>
      </c>
      <c r="I879" s="31">
        <f>VLOOKUP($C879,'Four Factors - Home'!$B:$O,8,FALSE)</f>
        <v>0.26200000000000001</v>
      </c>
      <c r="J879" s="31">
        <f>VLOOKUP($C879,'Four Factors - Home'!$B:$O,9,FALSE)/100</f>
        <v>0.121</v>
      </c>
      <c r="K879" s="31">
        <f>VLOOKUP($C879,'Four Factors - Home'!$B:$O,10,FALSE)/100</f>
        <v>0.184</v>
      </c>
      <c r="L879" s="31">
        <f>VLOOKUP($C879,'Four Factors - Home'!$B:$O,11,FALSE)/100</f>
        <v>0.50900000000000001</v>
      </c>
      <c r="M879" s="31">
        <f>VLOOKUP($C879,'Four Factors - Home'!$B:$O,12,FALSE)</f>
        <v>0.24199999999999999</v>
      </c>
      <c r="N879" s="31">
        <f>VLOOKUP($C879,'Four Factors - Home'!$B:$O,13,FALSE)/100</f>
        <v>0.13400000000000001</v>
      </c>
      <c r="O879" s="31">
        <f>VLOOKUP($C879,'Four Factors - Home'!$B:$O,14,FALSE)/100</f>
        <v>0.222</v>
      </c>
      <c r="P879" s="17">
        <f>VLOOKUP($C879,'Advanced - Home'!B:T,18,FALSE)</f>
        <v>101.07</v>
      </c>
      <c r="Q879" s="17">
        <f>(P879+'Advanced - Home'!$S$33)/2</f>
        <v>99.96191294387171</v>
      </c>
      <c r="R879" s="31">
        <f t="shared" ref="R879" si="8523">AVERAGE(H879,L878)</f>
        <v>0.51249999999999996</v>
      </c>
      <c r="S879" s="31">
        <f t="shared" ref="S879" si="8524">AVERAGE(I879,M878)</f>
        <v>0.3105</v>
      </c>
      <c r="T879" s="31">
        <f t="shared" ref="T879" si="8525">AVERAGE(J879,N878)</f>
        <v>0.13600000000000001</v>
      </c>
      <c r="U879" s="31">
        <f t="shared" ref="U879" si="8526">AVERAGE(K879,O878)</f>
        <v>0.20649999999999999</v>
      </c>
      <c r="V879" s="17">
        <f>Q879*Q878/'Advanced - Road'!$S$33</f>
        <v>97.95958775202962</v>
      </c>
      <c r="W879" s="17">
        <f t="shared" ref="W879" si="8527">W878</f>
        <v>97.96290795851283</v>
      </c>
      <c r="X879" s="17">
        <f t="shared" si="8354"/>
        <v>0</v>
      </c>
      <c r="Y879" s="19">
        <f>ROUND(Regression!$B$17+Regression!$B$18*Games!R879+Regression!$B$19*Games!T879+Regression!$B$20*Games!U879+Regression!$B$21*Games!S879+Regression!$B$22*Games!W879,0)</f>
        <v>107</v>
      </c>
      <c r="Z879" s="19">
        <f t="shared" ref="Z879" si="8528">-Z878</f>
        <v>0</v>
      </c>
      <c r="AA879" s="19">
        <f t="shared" ref="AA879" si="8529">AA878</f>
        <v>214</v>
      </c>
      <c r="AB879" s="4"/>
      <c r="AC879" s="4"/>
      <c r="AD879" s="4">
        <f t="shared" si="8359"/>
        <v>107</v>
      </c>
    </row>
    <row r="880" spans="1:30" x14ac:dyDescent="0.3">
      <c r="A880" s="11" t="s">
        <v>133</v>
      </c>
      <c r="B880" s="14" t="s">
        <v>68</v>
      </c>
      <c r="C880" s="11" t="str">
        <f>VLOOKUP(B880,'Team Lookup'!A:B,2,FALSE)</f>
        <v>Memphis Grizzlies</v>
      </c>
      <c r="D880" s="12"/>
      <c r="E880" s="12"/>
      <c r="F880" s="13" t="str">
        <f>B881</f>
        <v>NYK</v>
      </c>
      <c r="G880" s="11" t="str">
        <f t="shared" ref="G880" si="8530">C881</f>
        <v>New York Knicks</v>
      </c>
      <c r="H880" s="32">
        <f>VLOOKUP($C880,'Four Factors - Road'!$B:$O,7,FALSE)/100</f>
        <v>0.50800000000000001</v>
      </c>
      <c r="I880" s="32">
        <f>VLOOKUP($C880,'Four Factors - Road'!$B:$O,8,FALSE)</f>
        <v>0.28499999999999998</v>
      </c>
      <c r="J880" s="32">
        <f>VLOOKUP($C880,'Four Factors - Road'!$B:$O,9,FALSE)/100</f>
        <v>0.126</v>
      </c>
      <c r="K880" s="32">
        <f>VLOOKUP($C880,'Four Factors - Road'!$B:$O,10,FALSE)/100</f>
        <v>0.223</v>
      </c>
      <c r="L880" s="32">
        <f>VLOOKUP($C880,'Four Factors - Road'!$B:$O,11,FALSE)/100</f>
        <v>0.52100000000000002</v>
      </c>
      <c r="M880" s="32">
        <f>VLOOKUP($C880,'Four Factors - Road'!$B:$O,12,FALSE)</f>
        <v>0.35899999999999999</v>
      </c>
      <c r="N880" s="32">
        <f>VLOOKUP($C880,'Four Factors - Road'!$B:$O,13,FALSE)/100</f>
        <v>0.151</v>
      </c>
      <c r="O880" s="32">
        <f>VLOOKUP($C880,'Four Factors - Road'!$B:$O,14,FALSE)/100</f>
        <v>0.22899999999999998</v>
      </c>
      <c r="P880" s="21">
        <f>VLOOKUP($C880,'Advanced - Road'!B:T,18,FALSE)</f>
        <v>94.9</v>
      </c>
      <c r="Q880" s="21">
        <f>(P880+'Advanced - Road'!$S$33)/2</f>
        <v>96.880263459335623</v>
      </c>
      <c r="R880" s="32">
        <f t="shared" ref="R880" si="8531">AVERAGE(H880,L881)</f>
        <v>0.50849999999999995</v>
      </c>
      <c r="S880" s="32">
        <f t="shared" ref="S880" si="8532">AVERAGE(I880,M881)</f>
        <v>0.27349999999999997</v>
      </c>
      <c r="T880" s="32">
        <f t="shared" ref="T880" si="8533">AVERAGE(J880,N881)</f>
        <v>0.128</v>
      </c>
      <c r="U880" s="32">
        <f t="shared" ref="U880" si="8534">AVERAGE(K880,O881)</f>
        <v>0.2465</v>
      </c>
      <c r="V880" s="21">
        <f>Q880*Q881/'Advanced - Home'!$S$33</f>
        <v>96.682381596671505</v>
      </c>
      <c r="W880" s="21">
        <f t="shared" ref="W880" si="8535">AVERAGE(V880:V881)</f>
        <v>96.679104901465394</v>
      </c>
      <c r="X880" s="21">
        <f t="shared" si="8354"/>
        <v>0</v>
      </c>
      <c r="Y880" s="23">
        <f>ROUND(Regression!$B$17+Regression!$B$18*Games!R880+Regression!$B$19*Games!T880+Regression!$B$20*Games!U880+Regression!$B$21*Games!S880+Regression!$B$22*Games!W880,0)</f>
        <v>107</v>
      </c>
      <c r="Z880" s="23">
        <f t="shared" ref="Z880" si="8536">Y881-Y880</f>
        <v>0</v>
      </c>
      <c r="AA880" s="23">
        <f t="shared" ref="AA880" si="8537">Y880+Y881</f>
        <v>214</v>
      </c>
      <c r="AB880" s="22">
        <f t="shared" ref="AB880" si="8538">D880-Z880</f>
        <v>0</v>
      </c>
      <c r="AC880" s="22">
        <f t="shared" ref="AC880" si="8539">AA880-E880</f>
        <v>214</v>
      </c>
      <c r="AD880" s="22">
        <f t="shared" si="8359"/>
        <v>107</v>
      </c>
    </row>
    <row r="881" spans="1:30" x14ac:dyDescent="0.3">
      <c r="A881" s="11" t="s">
        <v>134</v>
      </c>
      <c r="B881" s="14" t="s">
        <v>72</v>
      </c>
      <c r="C881" s="11" t="str">
        <f>VLOOKUP(B881,'Team Lookup'!A:B,2,FALSE)</f>
        <v>New York Knicks</v>
      </c>
      <c r="D881" s="15">
        <f t="shared" ref="D881" si="8540">D880*-1</f>
        <v>0</v>
      </c>
      <c r="E881" s="15">
        <f t="shared" ref="E881" si="8541">E880</f>
        <v>0</v>
      </c>
      <c r="F881" s="11" t="str">
        <f>B880</f>
        <v>MEM</v>
      </c>
      <c r="G881" s="11" t="str">
        <f t="shared" ref="G881" si="8542">C880</f>
        <v>Memphis Grizzlies</v>
      </c>
      <c r="H881" s="32">
        <f>VLOOKUP($C881,'Four Factors - Home'!$B:$O,7,FALSE)/100</f>
        <v>0.52</v>
      </c>
      <c r="I881" s="32">
        <f>VLOOKUP($C881,'Four Factors - Home'!$B:$O,8,FALSE)</f>
        <v>0.22700000000000001</v>
      </c>
      <c r="J881" s="32">
        <f>VLOOKUP($C881,'Four Factors - Home'!$B:$O,9,FALSE)/100</f>
        <v>0.14300000000000002</v>
      </c>
      <c r="K881" s="32">
        <f>VLOOKUP($C881,'Four Factors - Home'!$B:$O,10,FALSE)/100</f>
        <v>0.27399999999999997</v>
      </c>
      <c r="L881" s="32">
        <f>VLOOKUP($C881,'Four Factors - Home'!$B:$O,11,FALSE)/100</f>
        <v>0.50900000000000001</v>
      </c>
      <c r="M881" s="32">
        <f>VLOOKUP($C881,'Four Factors - Home'!$B:$O,12,FALSE)</f>
        <v>0.26200000000000001</v>
      </c>
      <c r="N881" s="32">
        <f>VLOOKUP($C881,'Four Factors - Home'!$B:$O,13,FALSE)/100</f>
        <v>0.13</v>
      </c>
      <c r="O881" s="32">
        <f>VLOOKUP($C881,'Four Factors - Home'!$B:$O,14,FALSE)/100</f>
        <v>0.27</v>
      </c>
      <c r="P881" s="21">
        <f>VLOOKUP($C881,'Advanced - Home'!B:T,18,FALSE)</f>
        <v>98.45</v>
      </c>
      <c r="Q881" s="21">
        <f>(P881+'Advanced - Home'!$S$33)/2</f>
        <v>98.651912943871707</v>
      </c>
      <c r="R881" s="32">
        <f t="shared" ref="R881" si="8543">AVERAGE(H881,L880)</f>
        <v>0.52049999999999996</v>
      </c>
      <c r="S881" s="32">
        <f t="shared" ref="S881" si="8544">AVERAGE(I881,M880)</f>
        <v>0.29299999999999998</v>
      </c>
      <c r="T881" s="32">
        <f t="shared" ref="T881" si="8545">AVERAGE(J881,N880)</f>
        <v>0.14700000000000002</v>
      </c>
      <c r="U881" s="32">
        <f t="shared" ref="U881" si="8546">AVERAGE(K881,O880)</f>
        <v>0.25149999999999995</v>
      </c>
      <c r="V881" s="21">
        <f>Q881*Q880/'Advanced - Road'!$S$33</f>
        <v>96.675828206259283</v>
      </c>
      <c r="W881" s="21">
        <f t="shared" ref="W881" si="8547">W880</f>
        <v>96.679104901465394</v>
      </c>
      <c r="X881" s="21">
        <f t="shared" si="8354"/>
        <v>0</v>
      </c>
      <c r="Y881" s="23">
        <f>ROUND(Regression!$B$17+Regression!$B$18*Games!R881+Regression!$B$19*Games!T881+Regression!$B$20*Games!U881+Regression!$B$21*Games!S881+Regression!$B$22*Games!W881,0)</f>
        <v>107</v>
      </c>
      <c r="Z881" s="23">
        <f t="shared" ref="Z881" si="8548">-Z880</f>
        <v>0</v>
      </c>
      <c r="AA881" s="23">
        <f t="shared" ref="AA881" si="8549">AA880</f>
        <v>214</v>
      </c>
      <c r="AB881" s="22"/>
      <c r="AC881" s="22"/>
      <c r="AD881" s="22">
        <f t="shared" si="8359"/>
        <v>107</v>
      </c>
    </row>
    <row r="882" spans="1:30" x14ac:dyDescent="0.3">
      <c r="A882" t="s">
        <v>133</v>
      </c>
      <c r="B882" s="8" t="s">
        <v>68</v>
      </c>
      <c r="C882" t="str">
        <f>VLOOKUP(B882,'Team Lookup'!A:B,2,FALSE)</f>
        <v>Memphis Grizzlies</v>
      </c>
      <c r="D882" s="6"/>
      <c r="E882" s="6"/>
      <c r="F882" s="7" t="str">
        <f>B883</f>
        <v>OKC</v>
      </c>
      <c r="G882" t="str">
        <f t="shared" ref="G882" si="8550">C883</f>
        <v>Oklahoma City Thunder</v>
      </c>
      <c r="H882" s="31">
        <f>VLOOKUP($C882,'Four Factors - Road'!$B:$O,7,FALSE)/100</f>
        <v>0.50800000000000001</v>
      </c>
      <c r="I882" s="31">
        <f>VLOOKUP($C882,'Four Factors - Road'!$B:$O,8,FALSE)</f>
        <v>0.28499999999999998</v>
      </c>
      <c r="J882" s="31">
        <f>VLOOKUP($C882,'Four Factors - Road'!$B:$O,9,FALSE)/100</f>
        <v>0.126</v>
      </c>
      <c r="K882" s="31">
        <f>VLOOKUP($C882,'Four Factors - Road'!$B:$O,10,FALSE)/100</f>
        <v>0.223</v>
      </c>
      <c r="L882" s="31">
        <f>VLOOKUP($C882,'Four Factors - Road'!$B:$O,11,FALSE)/100</f>
        <v>0.52100000000000002</v>
      </c>
      <c r="M882" s="31">
        <f>VLOOKUP($C882,'Four Factors - Road'!$B:$O,12,FALSE)</f>
        <v>0.35899999999999999</v>
      </c>
      <c r="N882" s="31">
        <f>VLOOKUP($C882,'Four Factors - Road'!$B:$O,13,FALSE)/100</f>
        <v>0.151</v>
      </c>
      <c r="O882" s="31">
        <f>VLOOKUP($C882,'Four Factors - Road'!$B:$O,14,FALSE)/100</f>
        <v>0.22899999999999998</v>
      </c>
      <c r="P882" s="17">
        <f>VLOOKUP($C882,'Advanced - Road'!B:T,18,FALSE)</f>
        <v>94.9</v>
      </c>
      <c r="Q882" s="17">
        <f>(P882+'Advanced - Road'!$S$33)/2</f>
        <v>96.880263459335623</v>
      </c>
      <c r="R882" s="31">
        <f t="shared" ref="R882" si="8551">AVERAGE(H882,L883)</f>
        <v>0.502</v>
      </c>
      <c r="S882" s="31">
        <f t="shared" ref="S882" si="8552">AVERAGE(I882,M883)</f>
        <v>0.27500000000000002</v>
      </c>
      <c r="T882" s="31">
        <f t="shared" ref="T882" si="8553">AVERAGE(J882,N883)</f>
        <v>0.13150000000000001</v>
      </c>
      <c r="U882" s="31">
        <f t="shared" ref="U882" si="8554">AVERAGE(K882,O883)</f>
        <v>0.22349999999999998</v>
      </c>
      <c r="V882" s="17">
        <f>Q882*Q883/'Advanced - Home'!$S$33</f>
        <v>97.931926920804159</v>
      </c>
      <c r="W882" s="17">
        <f t="shared" ref="W882" si="8555">AVERAGE(V882:V883)</f>
        <v>97.928607876835983</v>
      </c>
      <c r="X882" s="17">
        <f t="shared" si="8354"/>
        <v>0</v>
      </c>
      <c r="Y882" s="19">
        <f>ROUND(Regression!$B$17+Regression!$B$18*Games!R882+Regression!$B$19*Games!T882+Regression!$B$20*Games!U882+Regression!$B$21*Games!S882+Regression!$B$22*Games!W882,0)</f>
        <v>106</v>
      </c>
      <c r="Z882" s="19">
        <f t="shared" ref="Z882" si="8556">Y883-Y882</f>
        <v>3</v>
      </c>
      <c r="AA882" s="19">
        <f t="shared" ref="AA882" si="8557">Y882+Y883</f>
        <v>215</v>
      </c>
      <c r="AB882" s="4">
        <f t="shared" ref="AB882" si="8558">D882-Z882</f>
        <v>-3</v>
      </c>
      <c r="AC882" s="4">
        <f t="shared" ref="AC882" si="8559">AA882-E882</f>
        <v>215</v>
      </c>
      <c r="AD882" s="4">
        <f t="shared" si="8359"/>
        <v>106</v>
      </c>
    </row>
    <row r="883" spans="1:30" x14ac:dyDescent="0.3">
      <c r="A883" t="s">
        <v>134</v>
      </c>
      <c r="B883" s="8" t="s">
        <v>73</v>
      </c>
      <c r="C883" t="str">
        <f>VLOOKUP(B883,'Team Lookup'!A:B,2,FALSE)</f>
        <v>Oklahoma City Thunder</v>
      </c>
      <c r="D883" s="9">
        <f t="shared" ref="D883" si="8560">D882*-1</f>
        <v>0</v>
      </c>
      <c r="E883" s="9">
        <f t="shared" ref="E883" si="8561">E882</f>
        <v>0</v>
      </c>
      <c r="F883" t="str">
        <f>B882</f>
        <v>MEM</v>
      </c>
      <c r="G883" t="str">
        <f t="shared" ref="G883" si="8562">C882</f>
        <v>Memphis Grizzlies</v>
      </c>
      <c r="H883" s="31">
        <f>VLOOKUP($C883,'Four Factors - Home'!$B:$O,7,FALSE)/100</f>
        <v>0.51700000000000002</v>
      </c>
      <c r="I883" s="31">
        <f>VLOOKUP($C883,'Four Factors - Home'!$B:$O,8,FALSE)</f>
        <v>0.29799999999999999</v>
      </c>
      <c r="J883" s="31">
        <f>VLOOKUP($C883,'Four Factors - Home'!$B:$O,9,FALSE)/100</f>
        <v>0.14800000000000002</v>
      </c>
      <c r="K883" s="31">
        <f>VLOOKUP($C883,'Four Factors - Home'!$B:$O,10,FALSE)/100</f>
        <v>0.26600000000000001</v>
      </c>
      <c r="L883" s="31">
        <f>VLOOKUP($C883,'Four Factors - Home'!$B:$O,11,FALSE)/100</f>
        <v>0.496</v>
      </c>
      <c r="M883" s="31">
        <f>VLOOKUP($C883,'Four Factors - Home'!$B:$O,12,FALSE)</f>
        <v>0.26500000000000001</v>
      </c>
      <c r="N883" s="31">
        <f>VLOOKUP($C883,'Four Factors - Home'!$B:$O,13,FALSE)/100</f>
        <v>0.13699999999999998</v>
      </c>
      <c r="O883" s="31">
        <f>VLOOKUP($C883,'Four Factors - Home'!$B:$O,14,FALSE)/100</f>
        <v>0.22399999999999998</v>
      </c>
      <c r="P883" s="17">
        <f>VLOOKUP($C883,'Advanced - Home'!B:T,18,FALSE)</f>
        <v>101</v>
      </c>
      <c r="Q883" s="17">
        <f>(P883+'Advanced - Home'!$S$33)/2</f>
        <v>99.926912943871713</v>
      </c>
      <c r="R883" s="31">
        <f t="shared" ref="R883" si="8563">AVERAGE(H883,L882)</f>
        <v>0.51900000000000002</v>
      </c>
      <c r="S883" s="31">
        <f t="shared" ref="S883" si="8564">AVERAGE(I883,M882)</f>
        <v>0.32850000000000001</v>
      </c>
      <c r="T883" s="31">
        <f t="shared" ref="T883" si="8565">AVERAGE(J883,N882)</f>
        <v>0.14950000000000002</v>
      </c>
      <c r="U883" s="31">
        <f t="shared" ref="U883" si="8566">AVERAGE(K883,O882)</f>
        <v>0.2475</v>
      </c>
      <c r="V883" s="17">
        <f>Q883*Q882/'Advanced - Road'!$S$33</f>
        <v>97.925288832867807</v>
      </c>
      <c r="W883" s="17">
        <f t="shared" ref="W883" si="8567">W882</f>
        <v>97.928607876835983</v>
      </c>
      <c r="X883" s="17">
        <f t="shared" si="8354"/>
        <v>0</v>
      </c>
      <c r="Y883" s="19">
        <f>ROUND(Regression!$B$17+Regression!$B$18*Games!R883+Regression!$B$19*Games!T883+Regression!$B$20*Games!U883+Regression!$B$21*Games!S883+Regression!$B$22*Games!W883,0)</f>
        <v>109</v>
      </c>
      <c r="Z883" s="19">
        <f t="shared" ref="Z883" si="8568">-Z882</f>
        <v>-3</v>
      </c>
      <c r="AA883" s="19">
        <f t="shared" ref="AA883" si="8569">AA882</f>
        <v>215</v>
      </c>
      <c r="AB883" s="4"/>
      <c r="AC883" s="4"/>
      <c r="AD883" s="4">
        <f t="shared" si="8359"/>
        <v>109</v>
      </c>
    </row>
    <row r="884" spans="1:30" x14ac:dyDescent="0.3">
      <c r="A884" s="11" t="s">
        <v>133</v>
      </c>
      <c r="B884" s="14" t="s">
        <v>68</v>
      </c>
      <c r="C884" s="11" t="str">
        <f>VLOOKUP(B884,'Team Lookup'!A:B,2,FALSE)</f>
        <v>Memphis Grizzlies</v>
      </c>
      <c r="D884" s="12"/>
      <c r="E884" s="12"/>
      <c r="F884" s="13" t="str">
        <f>B885</f>
        <v>ORL</v>
      </c>
      <c r="G884" s="11" t="str">
        <f t="shared" ref="G884" si="8570">C885</f>
        <v>Orlando Magic</v>
      </c>
      <c r="H884" s="32">
        <f>VLOOKUP($C884,'Four Factors - Road'!$B:$O,7,FALSE)/100</f>
        <v>0.50800000000000001</v>
      </c>
      <c r="I884" s="32">
        <f>VLOOKUP($C884,'Four Factors - Road'!$B:$O,8,FALSE)</f>
        <v>0.28499999999999998</v>
      </c>
      <c r="J884" s="32">
        <f>VLOOKUP($C884,'Four Factors - Road'!$B:$O,9,FALSE)/100</f>
        <v>0.126</v>
      </c>
      <c r="K884" s="32">
        <f>VLOOKUP($C884,'Four Factors - Road'!$B:$O,10,FALSE)/100</f>
        <v>0.223</v>
      </c>
      <c r="L884" s="32">
        <f>VLOOKUP($C884,'Four Factors - Road'!$B:$O,11,FALSE)/100</f>
        <v>0.52100000000000002</v>
      </c>
      <c r="M884" s="32">
        <f>VLOOKUP($C884,'Four Factors - Road'!$B:$O,12,FALSE)</f>
        <v>0.35899999999999999</v>
      </c>
      <c r="N884" s="32">
        <f>VLOOKUP($C884,'Four Factors - Road'!$B:$O,13,FALSE)/100</f>
        <v>0.151</v>
      </c>
      <c r="O884" s="32">
        <f>VLOOKUP($C884,'Four Factors - Road'!$B:$O,14,FALSE)/100</f>
        <v>0.22899999999999998</v>
      </c>
      <c r="P884" s="21">
        <f>VLOOKUP($C884,'Advanced - Road'!B:T,18,FALSE)</f>
        <v>94.9</v>
      </c>
      <c r="Q884" s="21">
        <f>(P884+'Advanced - Road'!$S$33)/2</f>
        <v>96.880263459335623</v>
      </c>
      <c r="R884" s="32">
        <f t="shared" ref="R884" si="8571">AVERAGE(H884,L885)</f>
        <v>0.51049999999999995</v>
      </c>
      <c r="S884" s="32">
        <f t="shared" ref="S884" si="8572">AVERAGE(I884,M885)</f>
        <v>0.27700000000000002</v>
      </c>
      <c r="T884" s="32">
        <f t="shared" ref="T884" si="8573">AVERAGE(J884,N885)</f>
        <v>0.13400000000000001</v>
      </c>
      <c r="U884" s="32">
        <f t="shared" ref="U884" si="8574">AVERAGE(K884,O885)</f>
        <v>0.224</v>
      </c>
      <c r="V884" s="21">
        <f>Q884*Q885/'Advanced - Home'!$S$33</f>
        <v>96.241365599918808</v>
      </c>
      <c r="W884" s="21">
        <f t="shared" ref="W884" si="8575">AVERAGE(V884:V885)</f>
        <v>96.238103851334586</v>
      </c>
      <c r="X884" s="21">
        <f t="shared" si="8354"/>
        <v>0</v>
      </c>
      <c r="Y884" s="23">
        <f>ROUND(Regression!$B$17+Regression!$B$18*Games!R884+Regression!$B$19*Games!T884+Regression!$B$20*Games!U884+Regression!$B$21*Games!S884+Regression!$B$22*Games!W884,0)</f>
        <v>105</v>
      </c>
      <c r="Z884" s="23">
        <f t="shared" ref="Z884" si="8576">Y885-Y884</f>
        <v>-1</v>
      </c>
      <c r="AA884" s="23">
        <f t="shared" ref="AA884" si="8577">Y884+Y885</f>
        <v>209</v>
      </c>
      <c r="AB884" s="22">
        <f t="shared" ref="AB884" si="8578">D884-Z884</f>
        <v>1</v>
      </c>
      <c r="AC884" s="22">
        <f t="shared" ref="AC884" si="8579">AA884-E884</f>
        <v>209</v>
      </c>
      <c r="AD884" s="22">
        <f t="shared" si="8359"/>
        <v>105</v>
      </c>
    </row>
    <row r="885" spans="1:30" x14ac:dyDescent="0.3">
      <c r="A885" s="11" t="s">
        <v>134</v>
      </c>
      <c r="B885" s="14" t="s">
        <v>74</v>
      </c>
      <c r="C885" s="11" t="str">
        <f>VLOOKUP(B885,'Team Lookup'!A:B,2,FALSE)</f>
        <v>Orlando Magic</v>
      </c>
      <c r="D885" s="15">
        <f t="shared" ref="D885" si="8580">D884*-1</f>
        <v>0</v>
      </c>
      <c r="E885" s="15">
        <f t="shared" ref="E885" si="8581">E884</f>
        <v>0</v>
      </c>
      <c r="F885" s="11" t="str">
        <f>B884</f>
        <v>MEM</v>
      </c>
      <c r="G885" s="11" t="str">
        <f t="shared" ref="G885" si="8582">C884</f>
        <v>Memphis Grizzlies</v>
      </c>
      <c r="H885" s="32">
        <f>VLOOKUP($C885,'Four Factors - Home'!$B:$O,7,FALSE)/100</f>
        <v>0.47799999999999998</v>
      </c>
      <c r="I885" s="32">
        <f>VLOOKUP($C885,'Four Factors - Home'!$B:$O,8,FALSE)</f>
        <v>0.26</v>
      </c>
      <c r="J885" s="32">
        <f>VLOOKUP($C885,'Four Factors - Home'!$B:$O,9,FALSE)/100</f>
        <v>0.13500000000000001</v>
      </c>
      <c r="K885" s="32">
        <f>VLOOKUP($C885,'Four Factors - Home'!$B:$O,10,FALSE)/100</f>
        <v>0.23</v>
      </c>
      <c r="L885" s="32">
        <f>VLOOKUP($C885,'Four Factors - Home'!$B:$O,11,FALSE)/100</f>
        <v>0.51300000000000001</v>
      </c>
      <c r="M885" s="32">
        <f>VLOOKUP($C885,'Four Factors - Home'!$B:$O,12,FALSE)</f>
        <v>0.26900000000000002</v>
      </c>
      <c r="N885" s="32">
        <f>VLOOKUP($C885,'Four Factors - Home'!$B:$O,13,FALSE)/100</f>
        <v>0.14199999999999999</v>
      </c>
      <c r="O885" s="32">
        <f>VLOOKUP($C885,'Four Factors - Home'!$B:$O,14,FALSE)/100</f>
        <v>0.22500000000000001</v>
      </c>
      <c r="P885" s="21">
        <f>VLOOKUP($C885,'Advanced - Home'!B:T,18,FALSE)</f>
        <v>97.55</v>
      </c>
      <c r="Q885" s="21">
        <f>(P885+'Advanced - Home'!$S$33)/2</f>
        <v>98.201912943871704</v>
      </c>
      <c r="R885" s="32">
        <f t="shared" ref="R885" si="8583">AVERAGE(H885,L884)</f>
        <v>0.4995</v>
      </c>
      <c r="S885" s="32">
        <f t="shared" ref="S885" si="8584">AVERAGE(I885,M884)</f>
        <v>0.3095</v>
      </c>
      <c r="T885" s="32">
        <f t="shared" ref="T885" si="8585">AVERAGE(J885,N884)</f>
        <v>0.14300000000000002</v>
      </c>
      <c r="U885" s="32">
        <f t="shared" ref="U885" si="8586">AVERAGE(K885,O884)</f>
        <v>0.22949999999999998</v>
      </c>
      <c r="V885" s="21">
        <f>Q885*Q884/'Advanced - Road'!$S$33</f>
        <v>96.234842102750378</v>
      </c>
      <c r="W885" s="21">
        <f t="shared" ref="W885" si="8587">W884</f>
        <v>96.238103851334586</v>
      </c>
      <c r="X885" s="21">
        <f t="shared" si="8354"/>
        <v>0</v>
      </c>
      <c r="Y885" s="23">
        <f>ROUND(Regression!$B$17+Regression!$B$18*Games!R885+Regression!$B$19*Games!T885+Regression!$B$20*Games!U885+Regression!$B$21*Games!S885+Regression!$B$22*Games!W885,0)</f>
        <v>104</v>
      </c>
      <c r="Z885" s="23">
        <f t="shared" ref="Z885" si="8588">-Z884</f>
        <v>1</v>
      </c>
      <c r="AA885" s="23">
        <f t="shared" ref="AA885" si="8589">AA884</f>
        <v>209</v>
      </c>
      <c r="AB885" s="22"/>
      <c r="AC885" s="22"/>
      <c r="AD885" s="22">
        <f t="shared" si="8359"/>
        <v>104</v>
      </c>
    </row>
    <row r="886" spans="1:30" x14ac:dyDescent="0.3">
      <c r="A886" t="s">
        <v>133</v>
      </c>
      <c r="B886" s="8" t="s">
        <v>68</v>
      </c>
      <c r="C886" t="str">
        <f>VLOOKUP(B886,'Team Lookup'!A:B,2,FALSE)</f>
        <v>Memphis Grizzlies</v>
      </c>
      <c r="D886" s="6"/>
      <c r="E886" s="6"/>
      <c r="F886" s="7" t="str">
        <f>B887</f>
        <v>PHI</v>
      </c>
      <c r="G886" t="str">
        <f t="shared" ref="G886" si="8590">C887</f>
        <v>Philadelphia 76ers</v>
      </c>
      <c r="H886" s="31">
        <f>VLOOKUP($C886,'Four Factors - Road'!$B:$O,7,FALSE)/100</f>
        <v>0.50800000000000001</v>
      </c>
      <c r="I886" s="31">
        <f>VLOOKUP($C886,'Four Factors - Road'!$B:$O,8,FALSE)</f>
        <v>0.28499999999999998</v>
      </c>
      <c r="J886" s="31">
        <f>VLOOKUP($C886,'Four Factors - Road'!$B:$O,9,FALSE)/100</f>
        <v>0.126</v>
      </c>
      <c r="K886" s="31">
        <f>VLOOKUP($C886,'Four Factors - Road'!$B:$O,10,FALSE)/100</f>
        <v>0.223</v>
      </c>
      <c r="L886" s="31">
        <f>VLOOKUP($C886,'Four Factors - Road'!$B:$O,11,FALSE)/100</f>
        <v>0.52100000000000002</v>
      </c>
      <c r="M886" s="31">
        <f>VLOOKUP($C886,'Four Factors - Road'!$B:$O,12,FALSE)</f>
        <v>0.35899999999999999</v>
      </c>
      <c r="N886" s="31">
        <f>VLOOKUP($C886,'Four Factors - Road'!$B:$O,13,FALSE)/100</f>
        <v>0.151</v>
      </c>
      <c r="O886" s="31">
        <f>VLOOKUP($C886,'Four Factors - Road'!$B:$O,14,FALSE)/100</f>
        <v>0.22899999999999998</v>
      </c>
      <c r="P886" s="17">
        <f>VLOOKUP($C886,'Advanced - Road'!B:T,18,FALSE)</f>
        <v>94.9</v>
      </c>
      <c r="Q886" s="17">
        <f>(P886+'Advanced - Road'!$S$33)/2</f>
        <v>96.880263459335623</v>
      </c>
      <c r="R886" s="31">
        <f t="shared" ref="R886" si="8591">AVERAGE(H886,L887)</f>
        <v>0.501</v>
      </c>
      <c r="S886" s="31">
        <f t="shared" ref="S886" si="8592">AVERAGE(I886,M887)</f>
        <v>0.29849999999999999</v>
      </c>
      <c r="T886" s="31">
        <f t="shared" ref="T886" si="8593">AVERAGE(J886,N887)</f>
        <v>0.13600000000000001</v>
      </c>
      <c r="U886" s="31">
        <f t="shared" ref="U886" si="8594">AVERAGE(K886,O887)</f>
        <v>0.22899999999999998</v>
      </c>
      <c r="V886" s="17">
        <f>Q886*Q887/'Advanced - Home'!$S$33</f>
        <v>97.652616789527457</v>
      </c>
      <c r="W886" s="17">
        <f t="shared" ref="W886" si="8595">AVERAGE(V886:V887)</f>
        <v>97.649307211753154</v>
      </c>
      <c r="X886" s="17">
        <f t="shared" si="8354"/>
        <v>0</v>
      </c>
      <c r="Y886" s="19">
        <f>ROUND(Regression!$B$17+Regression!$B$18*Games!R886+Regression!$B$19*Games!T886+Regression!$B$20*Games!U886+Regression!$B$21*Games!S886+Regression!$B$22*Games!W886,0)</f>
        <v>106</v>
      </c>
      <c r="Z886" s="19">
        <f t="shared" ref="Z886" si="8596">Y887-Y886</f>
        <v>-1</v>
      </c>
      <c r="AA886" s="19">
        <f t="shared" ref="AA886" si="8597">Y886+Y887</f>
        <v>211</v>
      </c>
      <c r="AB886" s="4">
        <f t="shared" ref="AB886" si="8598">D886-Z886</f>
        <v>1</v>
      </c>
      <c r="AC886" s="4">
        <f t="shared" ref="AC886" si="8599">AA886-E886</f>
        <v>211</v>
      </c>
      <c r="AD886" s="4">
        <f t="shared" si="8359"/>
        <v>106</v>
      </c>
    </row>
    <row r="887" spans="1:30" x14ac:dyDescent="0.3">
      <c r="A887" t="s">
        <v>134</v>
      </c>
      <c r="B887" s="8" t="s">
        <v>75</v>
      </c>
      <c r="C887" t="str">
        <f>VLOOKUP(B887,'Team Lookup'!A:B,2,FALSE)</f>
        <v>Philadelphia 76ers</v>
      </c>
      <c r="D887" s="9">
        <f t="shared" ref="D887" si="8600">D886*-1</f>
        <v>0</v>
      </c>
      <c r="E887" s="9">
        <f t="shared" ref="E887" si="8601">E886</f>
        <v>0</v>
      </c>
      <c r="F887" t="str">
        <f>B886</f>
        <v>MEM</v>
      </c>
      <c r="G887" t="str">
        <f t="shared" ref="G887" si="8602">C886</f>
        <v>Memphis Grizzlies</v>
      </c>
      <c r="H887" s="31">
        <f>VLOOKUP($C887,'Four Factors - Home'!$B:$O,7,FALSE)/100</f>
        <v>0.504</v>
      </c>
      <c r="I887" s="31">
        <f>VLOOKUP($C887,'Four Factors - Home'!$B:$O,8,FALSE)</f>
        <v>0.27</v>
      </c>
      <c r="J887" s="31">
        <f>VLOOKUP($C887,'Four Factors - Home'!$B:$O,9,FALSE)/100</f>
        <v>0.16300000000000001</v>
      </c>
      <c r="K887" s="31">
        <f>VLOOKUP($C887,'Four Factors - Home'!$B:$O,10,FALSE)/100</f>
        <v>0.21199999999999999</v>
      </c>
      <c r="L887" s="31">
        <f>VLOOKUP($C887,'Four Factors - Home'!$B:$O,11,FALSE)/100</f>
        <v>0.49399999999999999</v>
      </c>
      <c r="M887" s="31">
        <f>VLOOKUP($C887,'Four Factors - Home'!$B:$O,12,FALSE)</f>
        <v>0.312</v>
      </c>
      <c r="N887" s="31">
        <f>VLOOKUP($C887,'Four Factors - Home'!$B:$O,13,FALSE)/100</f>
        <v>0.14599999999999999</v>
      </c>
      <c r="O887" s="31">
        <f>VLOOKUP($C887,'Four Factors - Home'!$B:$O,14,FALSE)/100</f>
        <v>0.23499999999999999</v>
      </c>
      <c r="P887" s="17">
        <f>VLOOKUP($C887,'Advanced - Home'!B:T,18,FALSE)</f>
        <v>100.43</v>
      </c>
      <c r="Q887" s="17">
        <f>(P887+'Advanced - Home'!$S$33)/2</f>
        <v>99.641912943871716</v>
      </c>
      <c r="R887" s="31">
        <f t="shared" ref="R887" si="8603">AVERAGE(H887,L886)</f>
        <v>0.51249999999999996</v>
      </c>
      <c r="S887" s="31">
        <f t="shared" ref="S887" si="8604">AVERAGE(I887,M886)</f>
        <v>0.3145</v>
      </c>
      <c r="T887" s="31">
        <f t="shared" ref="T887" si="8605">AVERAGE(J887,N886)</f>
        <v>0.157</v>
      </c>
      <c r="U887" s="31">
        <f t="shared" ref="U887" si="8606">AVERAGE(K887,O886)</f>
        <v>0.22049999999999997</v>
      </c>
      <c r="V887" s="17">
        <f>Q887*Q886/'Advanced - Road'!$S$33</f>
        <v>97.645997633978865</v>
      </c>
      <c r="W887" s="17">
        <f t="shared" ref="W887" si="8607">W886</f>
        <v>97.649307211753154</v>
      </c>
      <c r="X887" s="17">
        <f t="shared" si="8354"/>
        <v>0</v>
      </c>
      <c r="Y887" s="19">
        <f>ROUND(Regression!$B$17+Regression!$B$18*Games!R887+Regression!$B$19*Games!T887+Regression!$B$20*Games!U887+Regression!$B$21*Games!S887+Regression!$B$22*Games!W887,0)</f>
        <v>105</v>
      </c>
      <c r="Z887" s="19">
        <f t="shared" ref="Z887" si="8608">-Z886</f>
        <v>1</v>
      </c>
      <c r="AA887" s="19">
        <f t="shared" ref="AA887" si="8609">AA886</f>
        <v>211</v>
      </c>
      <c r="AB887" s="4"/>
      <c r="AC887" s="4"/>
      <c r="AD887" s="4">
        <f t="shared" si="8359"/>
        <v>105</v>
      </c>
    </row>
    <row r="888" spans="1:30" x14ac:dyDescent="0.3">
      <c r="A888" s="11" t="s">
        <v>133</v>
      </c>
      <c r="B888" s="14" t="s">
        <v>68</v>
      </c>
      <c r="C888" s="11" t="str">
        <f>VLOOKUP(B888,'Team Lookup'!A:B,2,FALSE)</f>
        <v>Memphis Grizzlies</v>
      </c>
      <c r="D888" s="12"/>
      <c r="E888" s="12"/>
      <c r="F888" s="13" t="str">
        <f>B889</f>
        <v>PHO</v>
      </c>
      <c r="G888" s="11" t="str">
        <f t="shared" ref="G888" si="8610">C889</f>
        <v>Phoenix Suns</v>
      </c>
      <c r="H888" s="32">
        <f>VLOOKUP($C888,'Four Factors - Road'!$B:$O,7,FALSE)/100</f>
        <v>0.50800000000000001</v>
      </c>
      <c r="I888" s="32">
        <f>VLOOKUP($C888,'Four Factors - Road'!$B:$O,8,FALSE)</f>
        <v>0.28499999999999998</v>
      </c>
      <c r="J888" s="32">
        <f>VLOOKUP($C888,'Four Factors - Road'!$B:$O,9,FALSE)/100</f>
        <v>0.126</v>
      </c>
      <c r="K888" s="32">
        <f>VLOOKUP($C888,'Four Factors - Road'!$B:$O,10,FALSE)/100</f>
        <v>0.223</v>
      </c>
      <c r="L888" s="32">
        <f>VLOOKUP($C888,'Four Factors - Road'!$B:$O,11,FALSE)/100</f>
        <v>0.52100000000000002</v>
      </c>
      <c r="M888" s="32">
        <f>VLOOKUP($C888,'Four Factors - Road'!$B:$O,12,FALSE)</f>
        <v>0.35899999999999999</v>
      </c>
      <c r="N888" s="32">
        <f>VLOOKUP($C888,'Four Factors - Road'!$B:$O,13,FALSE)/100</f>
        <v>0.151</v>
      </c>
      <c r="O888" s="32">
        <f>VLOOKUP($C888,'Four Factors - Road'!$B:$O,14,FALSE)/100</f>
        <v>0.22899999999999998</v>
      </c>
      <c r="P888" s="21">
        <f>VLOOKUP($C888,'Advanced - Road'!B:T,18,FALSE)</f>
        <v>94.9</v>
      </c>
      <c r="Q888" s="21">
        <f>(P888+'Advanced - Road'!$S$33)/2</f>
        <v>96.880263459335623</v>
      </c>
      <c r="R888" s="32">
        <f t="shared" ref="R888" si="8611">AVERAGE(H888,L889)</f>
        <v>0.51400000000000001</v>
      </c>
      <c r="S888" s="32">
        <f t="shared" ref="S888" si="8612">AVERAGE(I888,M889)</f>
        <v>0.307</v>
      </c>
      <c r="T888" s="32">
        <f t="shared" ref="T888" si="8613">AVERAGE(J888,N889)</f>
        <v>0.13600000000000001</v>
      </c>
      <c r="U888" s="32">
        <f t="shared" ref="U888" si="8614">AVERAGE(K888,O889)</f>
        <v>0.2225</v>
      </c>
      <c r="V888" s="21">
        <f>Q888*Q889/'Advanced - Home'!$S$33</f>
        <v>98.186736163372373</v>
      </c>
      <c r="W888" s="21">
        <f t="shared" ref="W888" si="8615">AVERAGE(V888:V889)</f>
        <v>98.183408483578205</v>
      </c>
      <c r="X888" s="21">
        <f t="shared" si="8354"/>
        <v>0</v>
      </c>
      <c r="Y888" s="23">
        <f>ROUND(Regression!$B$17+Regression!$B$18*Games!R888+Regression!$B$19*Games!T888+Regression!$B$20*Games!U888+Regression!$B$21*Games!S888+Regression!$B$22*Games!W888,0)</f>
        <v>108</v>
      </c>
      <c r="Z888" s="23">
        <f t="shared" ref="Z888" si="8616">Y889-Y888</f>
        <v>0</v>
      </c>
      <c r="AA888" s="23">
        <f t="shared" ref="AA888" si="8617">Y888+Y889</f>
        <v>216</v>
      </c>
      <c r="AB888" s="22">
        <f t="shared" ref="AB888" si="8618">D888-Z888</f>
        <v>0</v>
      </c>
      <c r="AC888" s="22">
        <f t="shared" ref="AC888" si="8619">AA888-E888</f>
        <v>216</v>
      </c>
      <c r="AD888" s="22">
        <f t="shared" si="8359"/>
        <v>108</v>
      </c>
    </row>
    <row r="889" spans="1:30" x14ac:dyDescent="0.3">
      <c r="A889" s="11" t="s">
        <v>134</v>
      </c>
      <c r="B889" s="14" t="s">
        <v>76</v>
      </c>
      <c r="C889" s="11" t="str">
        <f>VLOOKUP(B889,'Team Lookup'!A:B,2,FALSE)</f>
        <v>Phoenix Suns</v>
      </c>
      <c r="D889" s="15">
        <f t="shared" ref="D889" si="8620">D888*-1</f>
        <v>0</v>
      </c>
      <c r="E889" s="15">
        <f t="shared" ref="E889" si="8621">E888</f>
        <v>0</v>
      </c>
      <c r="F889" s="11" t="str">
        <f>B888</f>
        <v>MEM</v>
      </c>
      <c r="G889" s="11" t="str">
        <f t="shared" ref="G889" si="8622">C888</f>
        <v>Memphis Grizzlies</v>
      </c>
      <c r="H889" s="32">
        <f>VLOOKUP($C889,'Four Factors - Home'!$B:$O,7,FALSE)/100</f>
        <v>0.496</v>
      </c>
      <c r="I889" s="32">
        <f>VLOOKUP($C889,'Four Factors - Home'!$B:$O,8,FALSE)</f>
        <v>0.30099999999999999</v>
      </c>
      <c r="J889" s="32">
        <f>VLOOKUP($C889,'Four Factors - Home'!$B:$O,9,FALSE)/100</f>
        <v>0.152</v>
      </c>
      <c r="K889" s="32">
        <f>VLOOKUP($C889,'Four Factors - Home'!$B:$O,10,FALSE)/100</f>
        <v>0.27500000000000002</v>
      </c>
      <c r="L889" s="32">
        <f>VLOOKUP($C889,'Four Factors - Home'!$B:$O,11,FALSE)/100</f>
        <v>0.52</v>
      </c>
      <c r="M889" s="32">
        <f>VLOOKUP($C889,'Four Factors - Home'!$B:$O,12,FALSE)</f>
        <v>0.32900000000000001</v>
      </c>
      <c r="N889" s="32">
        <f>VLOOKUP($C889,'Four Factors - Home'!$B:$O,13,FALSE)/100</f>
        <v>0.14599999999999999</v>
      </c>
      <c r="O889" s="32">
        <f>VLOOKUP($C889,'Four Factors - Home'!$B:$O,14,FALSE)/100</f>
        <v>0.222</v>
      </c>
      <c r="P889" s="21">
        <f>VLOOKUP($C889,'Advanced - Home'!B:T,18,FALSE)</f>
        <v>101.52</v>
      </c>
      <c r="Q889" s="21">
        <f>(P889+'Advanced - Home'!$S$33)/2</f>
        <v>100.1869129438717</v>
      </c>
      <c r="R889" s="32">
        <f t="shared" ref="R889" si="8623">AVERAGE(H889,L888)</f>
        <v>0.50849999999999995</v>
      </c>
      <c r="S889" s="32">
        <f t="shared" ref="S889" si="8624">AVERAGE(I889,M888)</f>
        <v>0.32999999999999996</v>
      </c>
      <c r="T889" s="32">
        <f t="shared" ref="T889" si="8625">AVERAGE(J889,N888)</f>
        <v>0.1515</v>
      </c>
      <c r="U889" s="32">
        <f t="shared" ref="U889" si="8626">AVERAGE(K889,O888)</f>
        <v>0.252</v>
      </c>
      <c r="V889" s="21">
        <f>Q889*Q888/'Advanced - Road'!$S$33</f>
        <v>98.180080803784051</v>
      </c>
      <c r="W889" s="21">
        <f t="shared" ref="W889" si="8627">W888</f>
        <v>98.183408483578205</v>
      </c>
      <c r="X889" s="21">
        <f t="shared" si="8354"/>
        <v>0</v>
      </c>
      <c r="Y889" s="23">
        <f>ROUND(Regression!$B$17+Regression!$B$18*Games!R889+Regression!$B$19*Games!T889+Regression!$B$20*Games!U889+Regression!$B$21*Games!S889+Regression!$B$22*Games!W889,0)</f>
        <v>108</v>
      </c>
      <c r="Z889" s="23">
        <f t="shared" ref="Z889" si="8628">-Z888</f>
        <v>0</v>
      </c>
      <c r="AA889" s="23">
        <f t="shared" ref="AA889" si="8629">AA888</f>
        <v>216</v>
      </c>
      <c r="AB889" s="22"/>
      <c r="AC889" s="22"/>
      <c r="AD889" s="22">
        <f t="shared" si="8359"/>
        <v>108</v>
      </c>
    </row>
    <row r="890" spans="1:30" x14ac:dyDescent="0.3">
      <c r="A890" t="s">
        <v>133</v>
      </c>
      <c r="B890" s="8" t="s">
        <v>68</v>
      </c>
      <c r="C890" t="str">
        <f>VLOOKUP(B890,'Team Lookup'!A:B,2,FALSE)</f>
        <v>Memphis Grizzlies</v>
      </c>
      <c r="D890" s="6"/>
      <c r="E890" s="6"/>
      <c r="F890" s="7" t="str">
        <f>B891</f>
        <v>POR</v>
      </c>
      <c r="G890" t="str">
        <f t="shared" ref="G890" si="8630">C891</f>
        <v>Portland Trail Blazers</v>
      </c>
      <c r="H890" s="31">
        <f>VLOOKUP($C890,'Four Factors - Road'!$B:$O,7,FALSE)/100</f>
        <v>0.50800000000000001</v>
      </c>
      <c r="I890" s="31">
        <f>VLOOKUP($C890,'Four Factors - Road'!$B:$O,8,FALSE)</f>
        <v>0.28499999999999998</v>
      </c>
      <c r="J890" s="31">
        <f>VLOOKUP($C890,'Four Factors - Road'!$B:$O,9,FALSE)/100</f>
        <v>0.126</v>
      </c>
      <c r="K890" s="31">
        <f>VLOOKUP($C890,'Four Factors - Road'!$B:$O,10,FALSE)/100</f>
        <v>0.223</v>
      </c>
      <c r="L890" s="31">
        <f>VLOOKUP($C890,'Four Factors - Road'!$B:$O,11,FALSE)/100</f>
        <v>0.52100000000000002</v>
      </c>
      <c r="M890" s="31">
        <f>VLOOKUP($C890,'Four Factors - Road'!$B:$O,12,FALSE)</f>
        <v>0.35899999999999999</v>
      </c>
      <c r="N890" s="31">
        <f>VLOOKUP($C890,'Four Factors - Road'!$B:$O,13,FALSE)/100</f>
        <v>0.151</v>
      </c>
      <c r="O890" s="31">
        <f>VLOOKUP($C890,'Four Factors - Road'!$B:$O,14,FALSE)/100</f>
        <v>0.22899999999999998</v>
      </c>
      <c r="P890" s="17">
        <f>VLOOKUP($C890,'Advanced - Road'!B:T,18,FALSE)</f>
        <v>94.9</v>
      </c>
      <c r="Q890" s="17">
        <f>(P890+'Advanced - Road'!$S$33)/2</f>
        <v>96.880263459335623</v>
      </c>
      <c r="R890" s="31">
        <f t="shared" ref="R890" si="8631">AVERAGE(H890,L891)</f>
        <v>0.50550000000000006</v>
      </c>
      <c r="S890" s="31">
        <f t="shared" ref="S890" si="8632">AVERAGE(I890,M891)</f>
        <v>0.30399999999999999</v>
      </c>
      <c r="T890" s="31">
        <f t="shared" ref="T890" si="8633">AVERAGE(J890,N891)</f>
        <v>0.1275</v>
      </c>
      <c r="U890" s="31">
        <f t="shared" ref="U890" si="8634">AVERAGE(K890,O891)</f>
        <v>0.22599999999999998</v>
      </c>
      <c r="V890" s="17">
        <f>Q890*Q891/'Advanced - Home'!$S$33</f>
        <v>96.971492083431627</v>
      </c>
      <c r="W890" s="17">
        <f t="shared" ref="W890" si="8635">AVERAGE(V890:V891)</f>
        <v>96.968205589884491</v>
      </c>
      <c r="X890" s="17">
        <f t="shared" si="8354"/>
        <v>0</v>
      </c>
      <c r="Y890" s="19">
        <f>ROUND(Regression!$B$17+Regression!$B$18*Games!R890+Regression!$B$19*Games!T890+Regression!$B$20*Games!U890+Regression!$B$21*Games!S890+Regression!$B$22*Games!W890,0)</f>
        <v>107</v>
      </c>
      <c r="Z890" s="19">
        <f t="shared" ref="Z890" si="8636">Y891-Y890</f>
        <v>1</v>
      </c>
      <c r="AA890" s="19">
        <f t="shared" ref="AA890" si="8637">Y890+Y891</f>
        <v>215</v>
      </c>
      <c r="AB890" s="4">
        <f t="shared" ref="AB890" si="8638">D890-Z890</f>
        <v>-1</v>
      </c>
      <c r="AC890" s="4">
        <f t="shared" ref="AC890" si="8639">AA890-E890</f>
        <v>215</v>
      </c>
      <c r="AD890" s="4">
        <f t="shared" si="8359"/>
        <v>107</v>
      </c>
    </row>
    <row r="891" spans="1:30" x14ac:dyDescent="0.3">
      <c r="A891" t="s">
        <v>134</v>
      </c>
      <c r="B891" s="8" t="s">
        <v>77</v>
      </c>
      <c r="C891" t="str">
        <f>VLOOKUP(B891,'Team Lookup'!A:B,2,FALSE)</f>
        <v>Portland Trail Blazers</v>
      </c>
      <c r="D891" s="9">
        <f t="shared" ref="D891" si="8640">D890*-1</f>
        <v>0</v>
      </c>
      <c r="E891" s="9">
        <f t="shared" ref="E891" si="8641">E890</f>
        <v>0</v>
      </c>
      <c r="F891" t="str">
        <f>B890</f>
        <v>MEM</v>
      </c>
      <c r="G891" t="str">
        <f t="shared" ref="G891" si="8642">C890</f>
        <v>Memphis Grizzlies</v>
      </c>
      <c r="H891" s="31">
        <f>VLOOKUP($C891,'Four Factors - Home'!$B:$O,7,FALSE)/100</f>
        <v>0.52500000000000002</v>
      </c>
      <c r="I891" s="31">
        <f>VLOOKUP($C891,'Four Factors - Home'!$B:$O,8,FALSE)</f>
        <v>0.26100000000000001</v>
      </c>
      <c r="J891" s="31">
        <f>VLOOKUP($C891,'Four Factors - Home'!$B:$O,9,FALSE)/100</f>
        <v>0.13500000000000001</v>
      </c>
      <c r="K891" s="31">
        <f>VLOOKUP($C891,'Four Factors - Home'!$B:$O,10,FALSE)/100</f>
        <v>0.23</v>
      </c>
      <c r="L891" s="31">
        <f>VLOOKUP($C891,'Four Factors - Home'!$B:$O,11,FALSE)/100</f>
        <v>0.503</v>
      </c>
      <c r="M891" s="31">
        <f>VLOOKUP($C891,'Four Factors - Home'!$B:$O,12,FALSE)</f>
        <v>0.32300000000000001</v>
      </c>
      <c r="N891" s="31">
        <f>VLOOKUP($C891,'Four Factors - Home'!$B:$O,13,FALSE)/100</f>
        <v>0.129</v>
      </c>
      <c r="O891" s="31">
        <f>VLOOKUP($C891,'Four Factors - Home'!$B:$O,14,FALSE)/100</f>
        <v>0.22899999999999998</v>
      </c>
      <c r="P891" s="17">
        <f>VLOOKUP($C891,'Advanced - Home'!B:T,18,FALSE)</f>
        <v>99.04</v>
      </c>
      <c r="Q891" s="17">
        <f>(P891+'Advanced - Home'!$S$33)/2</f>
        <v>98.946912943871709</v>
      </c>
      <c r="R891" s="31">
        <f t="shared" ref="R891" si="8643">AVERAGE(H891,L890)</f>
        <v>0.52300000000000002</v>
      </c>
      <c r="S891" s="31">
        <f t="shared" ref="S891" si="8644">AVERAGE(I891,M890)</f>
        <v>0.31</v>
      </c>
      <c r="T891" s="31">
        <f t="shared" ref="T891" si="8645">AVERAGE(J891,N890)</f>
        <v>0.14300000000000002</v>
      </c>
      <c r="U891" s="31">
        <f t="shared" ref="U891" si="8646">AVERAGE(K891,O890)</f>
        <v>0.22949999999999998</v>
      </c>
      <c r="V891" s="17">
        <f>Q891*Q890/'Advanced - Road'!$S$33</f>
        <v>96.96491909633734</v>
      </c>
      <c r="W891" s="17">
        <f t="shared" ref="W891" si="8647">W890</f>
        <v>96.968205589884491</v>
      </c>
      <c r="X891" s="17">
        <f t="shared" si="8354"/>
        <v>0</v>
      </c>
      <c r="Y891" s="19">
        <f>ROUND(Regression!$B$17+Regression!$B$18*Games!R891+Regression!$B$19*Games!T891+Regression!$B$20*Games!U891+Regression!$B$21*Games!S891+Regression!$B$22*Games!W891,0)</f>
        <v>108</v>
      </c>
      <c r="Z891" s="19">
        <f t="shared" ref="Z891" si="8648">-Z890</f>
        <v>-1</v>
      </c>
      <c r="AA891" s="19">
        <f t="shared" ref="AA891" si="8649">AA890</f>
        <v>215</v>
      </c>
      <c r="AB891" s="4"/>
      <c r="AC891" s="4"/>
      <c r="AD891" s="4">
        <f t="shared" si="8359"/>
        <v>108</v>
      </c>
    </row>
    <row r="892" spans="1:30" x14ac:dyDescent="0.3">
      <c r="A892" s="11" t="s">
        <v>133</v>
      </c>
      <c r="B892" s="14" t="s">
        <v>68</v>
      </c>
      <c r="C892" s="11" t="str">
        <f>VLOOKUP(B892,'Team Lookup'!A:B,2,FALSE)</f>
        <v>Memphis Grizzlies</v>
      </c>
      <c r="D892" s="12"/>
      <c r="E892" s="12"/>
      <c r="F892" s="13" t="str">
        <f>B893</f>
        <v>SAC</v>
      </c>
      <c r="G892" s="11" t="str">
        <f t="shared" ref="G892" si="8650">C893</f>
        <v>Sacramento Kings</v>
      </c>
      <c r="H892" s="32">
        <f>VLOOKUP($C892,'Four Factors - Road'!$B:$O,7,FALSE)/100</f>
        <v>0.50800000000000001</v>
      </c>
      <c r="I892" s="32">
        <f>VLOOKUP($C892,'Four Factors - Road'!$B:$O,8,FALSE)</f>
        <v>0.28499999999999998</v>
      </c>
      <c r="J892" s="32">
        <f>VLOOKUP($C892,'Four Factors - Road'!$B:$O,9,FALSE)/100</f>
        <v>0.126</v>
      </c>
      <c r="K892" s="32">
        <f>VLOOKUP($C892,'Four Factors - Road'!$B:$O,10,FALSE)/100</f>
        <v>0.223</v>
      </c>
      <c r="L892" s="32">
        <f>VLOOKUP($C892,'Four Factors - Road'!$B:$O,11,FALSE)/100</f>
        <v>0.52100000000000002</v>
      </c>
      <c r="M892" s="32">
        <f>VLOOKUP($C892,'Four Factors - Road'!$B:$O,12,FALSE)</f>
        <v>0.35899999999999999</v>
      </c>
      <c r="N892" s="32">
        <f>VLOOKUP($C892,'Four Factors - Road'!$B:$O,13,FALSE)/100</f>
        <v>0.151</v>
      </c>
      <c r="O892" s="32">
        <f>VLOOKUP($C892,'Four Factors - Road'!$B:$O,14,FALSE)/100</f>
        <v>0.22899999999999998</v>
      </c>
      <c r="P892" s="21">
        <f>VLOOKUP($C892,'Advanced - Road'!B:T,18,FALSE)</f>
        <v>94.9</v>
      </c>
      <c r="Q892" s="21">
        <f>(P892+'Advanced - Road'!$S$33)/2</f>
        <v>96.880263459335623</v>
      </c>
      <c r="R892" s="32">
        <f t="shared" ref="R892" si="8651">AVERAGE(H892,L893)</f>
        <v>0.51849999999999996</v>
      </c>
      <c r="S892" s="32">
        <f t="shared" ref="S892" si="8652">AVERAGE(I892,M893)</f>
        <v>0.29499999999999998</v>
      </c>
      <c r="T892" s="32">
        <f t="shared" ref="T892" si="8653">AVERAGE(J892,N893)</f>
        <v>0.13650000000000001</v>
      </c>
      <c r="U892" s="32">
        <f t="shared" ref="U892" si="8654">AVERAGE(K892,O893)</f>
        <v>0.2225</v>
      </c>
      <c r="V892" s="21">
        <f>Q892*Q893/'Advanced - Home'!$S$33</f>
        <v>96.354069687977812</v>
      </c>
      <c r="W892" s="21">
        <f t="shared" ref="W892" si="8655">AVERAGE(V892:V893)</f>
        <v>96.350804119701337</v>
      </c>
      <c r="X892" s="21">
        <f t="shared" si="8354"/>
        <v>0</v>
      </c>
      <c r="Y892" s="23">
        <f>ROUND(Regression!$B$17+Regression!$B$18*Games!R892+Regression!$B$19*Games!T892+Regression!$B$20*Games!U892+Regression!$B$21*Games!S892+Regression!$B$22*Games!W892,0)</f>
        <v>107</v>
      </c>
      <c r="Z892" s="23">
        <f t="shared" ref="Z892" si="8656">Y893-Y892</f>
        <v>-1</v>
      </c>
      <c r="AA892" s="23">
        <f t="shared" ref="AA892" si="8657">Y892+Y893</f>
        <v>213</v>
      </c>
      <c r="AB892" s="22">
        <f t="shared" ref="AB892" si="8658">D892-Z892</f>
        <v>1</v>
      </c>
      <c r="AC892" s="22">
        <f t="shared" ref="AC892" si="8659">AA892-E892</f>
        <v>213</v>
      </c>
      <c r="AD892" s="22">
        <f t="shared" si="8359"/>
        <v>107</v>
      </c>
    </row>
    <row r="893" spans="1:30" x14ac:dyDescent="0.3">
      <c r="A893" s="11" t="s">
        <v>134</v>
      </c>
      <c r="B893" s="14" t="s">
        <v>78</v>
      </c>
      <c r="C893" s="11" t="str">
        <f>VLOOKUP(B893,'Team Lookup'!A:B,2,FALSE)</f>
        <v>Sacramento Kings</v>
      </c>
      <c r="D893" s="15">
        <f t="shared" ref="D893" si="8660">D892*-1</f>
        <v>0</v>
      </c>
      <c r="E893" s="15">
        <f t="shared" ref="E893" si="8661">E892</f>
        <v>0</v>
      </c>
      <c r="F893" s="11" t="str">
        <f>B892</f>
        <v>MEM</v>
      </c>
      <c r="G893" s="11" t="str">
        <f t="shared" ref="G893" si="8662">C892</f>
        <v>Memphis Grizzlies</v>
      </c>
      <c r="H893" s="32">
        <f>VLOOKUP($C893,'Four Factors - Home'!$B:$O,7,FALSE)/100</f>
        <v>0.52700000000000002</v>
      </c>
      <c r="I893" s="32">
        <f>VLOOKUP($C893,'Four Factors - Home'!$B:$O,8,FALSE)</f>
        <v>0.30199999999999999</v>
      </c>
      <c r="J893" s="32">
        <f>VLOOKUP($C893,'Four Factors - Home'!$B:$O,9,FALSE)/100</f>
        <v>0.157</v>
      </c>
      <c r="K893" s="32">
        <f>VLOOKUP($C893,'Four Factors - Home'!$B:$O,10,FALSE)/100</f>
        <v>0.21100000000000002</v>
      </c>
      <c r="L893" s="32">
        <f>VLOOKUP($C893,'Four Factors - Home'!$B:$O,11,FALSE)/100</f>
        <v>0.52900000000000003</v>
      </c>
      <c r="M893" s="32">
        <f>VLOOKUP($C893,'Four Factors - Home'!$B:$O,12,FALSE)</f>
        <v>0.30499999999999999</v>
      </c>
      <c r="N893" s="32">
        <f>VLOOKUP($C893,'Four Factors - Home'!$B:$O,13,FALSE)/100</f>
        <v>0.14699999999999999</v>
      </c>
      <c r="O893" s="32">
        <f>VLOOKUP($C893,'Four Factors - Home'!$B:$O,14,FALSE)/100</f>
        <v>0.222</v>
      </c>
      <c r="P893" s="21">
        <f>VLOOKUP($C893,'Advanced - Home'!B:T,18,FALSE)</f>
        <v>97.78</v>
      </c>
      <c r="Q893" s="21">
        <f>(P893+'Advanced - Home'!$S$33)/2</f>
        <v>98.316912943871699</v>
      </c>
      <c r="R893" s="32">
        <f t="shared" ref="R893" si="8663">AVERAGE(H893,L892)</f>
        <v>0.52400000000000002</v>
      </c>
      <c r="S893" s="32">
        <f t="shared" ref="S893" si="8664">AVERAGE(I893,M892)</f>
        <v>0.33050000000000002</v>
      </c>
      <c r="T893" s="32">
        <f t="shared" ref="T893" si="8665">AVERAGE(J893,N892)</f>
        <v>0.154</v>
      </c>
      <c r="U893" s="32">
        <f t="shared" ref="U893" si="8666">AVERAGE(K893,O892)</f>
        <v>0.22</v>
      </c>
      <c r="V893" s="21">
        <f>Q893*Q892/'Advanced - Road'!$S$33</f>
        <v>96.347538551424861</v>
      </c>
      <c r="W893" s="21">
        <f t="shared" ref="W893" si="8667">W892</f>
        <v>96.350804119701337</v>
      </c>
      <c r="X893" s="21">
        <f t="shared" si="8354"/>
        <v>0</v>
      </c>
      <c r="Y893" s="23">
        <f>ROUND(Regression!$B$17+Regression!$B$18*Games!R893+Regression!$B$19*Games!T893+Regression!$B$20*Games!U893+Regression!$B$21*Games!S893+Regression!$B$22*Games!W893,0)</f>
        <v>106</v>
      </c>
      <c r="Z893" s="23">
        <f t="shared" ref="Z893" si="8668">-Z892</f>
        <v>1</v>
      </c>
      <c r="AA893" s="23">
        <f t="shared" ref="AA893" si="8669">AA892</f>
        <v>213</v>
      </c>
      <c r="AB893" s="22"/>
      <c r="AC893" s="22"/>
      <c r="AD893" s="22">
        <f t="shared" si="8359"/>
        <v>106</v>
      </c>
    </row>
    <row r="894" spans="1:30" x14ac:dyDescent="0.3">
      <c r="A894" t="s">
        <v>133</v>
      </c>
      <c r="B894" s="8" t="s">
        <v>68</v>
      </c>
      <c r="C894" t="str">
        <f>VLOOKUP(B894,'Team Lookup'!A:B,2,FALSE)</f>
        <v>Memphis Grizzlies</v>
      </c>
      <c r="D894" s="6"/>
      <c r="E894" s="6"/>
      <c r="F894" s="7" t="str">
        <f>B895</f>
        <v>SAS</v>
      </c>
      <c r="G894" t="str">
        <f t="shared" ref="G894" si="8670">C895</f>
        <v>San Antonio Spurs</v>
      </c>
      <c r="H894" s="31">
        <f>VLOOKUP($C894,'Four Factors - Road'!$B:$O,7,FALSE)/100</f>
        <v>0.50800000000000001</v>
      </c>
      <c r="I894" s="31">
        <f>VLOOKUP($C894,'Four Factors - Road'!$B:$O,8,FALSE)</f>
        <v>0.28499999999999998</v>
      </c>
      <c r="J894" s="31">
        <f>VLOOKUP($C894,'Four Factors - Road'!$B:$O,9,FALSE)/100</f>
        <v>0.126</v>
      </c>
      <c r="K894" s="31">
        <f>VLOOKUP($C894,'Four Factors - Road'!$B:$O,10,FALSE)/100</f>
        <v>0.223</v>
      </c>
      <c r="L894" s="31">
        <f>VLOOKUP($C894,'Four Factors - Road'!$B:$O,11,FALSE)/100</f>
        <v>0.52100000000000002</v>
      </c>
      <c r="M894" s="31">
        <f>VLOOKUP($C894,'Four Factors - Road'!$B:$O,12,FALSE)</f>
        <v>0.35899999999999999</v>
      </c>
      <c r="N894" s="31">
        <f>VLOOKUP($C894,'Four Factors - Road'!$B:$O,13,FALSE)/100</f>
        <v>0.151</v>
      </c>
      <c r="O894" s="31">
        <f>VLOOKUP($C894,'Four Factors - Road'!$B:$O,14,FALSE)/100</f>
        <v>0.22899999999999998</v>
      </c>
      <c r="P894" s="17">
        <f>VLOOKUP($C894,'Advanced - Road'!B:T,18,FALSE)</f>
        <v>94.9</v>
      </c>
      <c r="Q894" s="17">
        <f>(P894+'Advanced - Road'!$S$33)/2</f>
        <v>96.880263459335623</v>
      </c>
      <c r="R894" s="31">
        <f t="shared" ref="R894" si="8671">AVERAGE(H894,L895)</f>
        <v>0.498</v>
      </c>
      <c r="S894" s="31">
        <f t="shared" ref="S894" si="8672">AVERAGE(I894,M895)</f>
        <v>0.26749999999999996</v>
      </c>
      <c r="T894" s="31">
        <f t="shared" ref="T894" si="8673">AVERAGE(J894,N895)</f>
        <v>0.13850000000000001</v>
      </c>
      <c r="U894" s="31">
        <f t="shared" ref="U894" si="8674">AVERAGE(K894,O895)</f>
        <v>0.21450000000000002</v>
      </c>
      <c r="V894" s="17">
        <f>Q894*Q895/'Advanced - Home'!$S$33</f>
        <v>96.211964533468631</v>
      </c>
      <c r="W894" s="17">
        <f t="shared" ref="W894" si="8675">AVERAGE(V894:V895)</f>
        <v>96.20870378132588</v>
      </c>
      <c r="X894" s="17">
        <f t="shared" si="8354"/>
        <v>0</v>
      </c>
      <c r="Y894" s="19">
        <f>ROUND(Regression!$B$17+Regression!$B$18*Games!R894+Regression!$B$19*Games!T894+Regression!$B$20*Games!U894+Regression!$B$21*Games!S894+Regression!$B$22*Games!W894,0)</f>
        <v>102</v>
      </c>
      <c r="Z894" s="19">
        <f t="shared" ref="Z894" si="8676">Y895-Y894</f>
        <v>6</v>
      </c>
      <c r="AA894" s="19">
        <f t="shared" ref="AA894" si="8677">Y894+Y895</f>
        <v>210</v>
      </c>
      <c r="AB894" s="4">
        <f t="shared" ref="AB894" si="8678">D894-Z894</f>
        <v>-6</v>
      </c>
      <c r="AC894" s="4">
        <f t="shared" ref="AC894" si="8679">AA894-E894</f>
        <v>210</v>
      </c>
      <c r="AD894" s="4">
        <f t="shared" si="8359"/>
        <v>102</v>
      </c>
    </row>
    <row r="895" spans="1:30" x14ac:dyDescent="0.3">
      <c r="A895" t="s">
        <v>134</v>
      </c>
      <c r="B895" s="8" t="s">
        <v>79</v>
      </c>
      <c r="C895" t="str">
        <f>VLOOKUP(B895,'Team Lookup'!A:B,2,FALSE)</f>
        <v>San Antonio Spurs</v>
      </c>
      <c r="D895" s="9">
        <f t="shared" ref="D895" si="8680">D894*-1</f>
        <v>0</v>
      </c>
      <c r="E895" s="9">
        <f t="shared" ref="E895" si="8681">E894</f>
        <v>0</v>
      </c>
      <c r="F895" t="str">
        <f>B894</f>
        <v>MEM</v>
      </c>
      <c r="G895" t="str">
        <f t="shared" ref="G895" si="8682">C894</f>
        <v>Memphis Grizzlies</v>
      </c>
      <c r="H895" s="31">
        <f>VLOOKUP($C895,'Four Factors - Home'!$B:$O,7,FALSE)/100</f>
        <v>0.53299999999999992</v>
      </c>
      <c r="I895" s="31">
        <f>VLOOKUP($C895,'Four Factors - Home'!$B:$O,8,FALSE)</f>
        <v>0.29299999999999998</v>
      </c>
      <c r="J895" s="31">
        <f>VLOOKUP($C895,'Four Factors - Home'!$B:$O,9,FALSE)/100</f>
        <v>0.13500000000000001</v>
      </c>
      <c r="K895" s="31">
        <f>VLOOKUP($C895,'Four Factors - Home'!$B:$O,10,FALSE)/100</f>
        <v>0.22500000000000001</v>
      </c>
      <c r="L895" s="31">
        <f>VLOOKUP($C895,'Four Factors - Home'!$B:$O,11,FALSE)/100</f>
        <v>0.48799999999999999</v>
      </c>
      <c r="M895" s="31">
        <f>VLOOKUP($C895,'Four Factors - Home'!$B:$O,12,FALSE)</f>
        <v>0.25</v>
      </c>
      <c r="N895" s="31">
        <f>VLOOKUP($C895,'Four Factors - Home'!$B:$O,13,FALSE)/100</f>
        <v>0.151</v>
      </c>
      <c r="O895" s="31">
        <f>VLOOKUP($C895,'Four Factors - Home'!$B:$O,14,FALSE)/100</f>
        <v>0.20600000000000002</v>
      </c>
      <c r="P895" s="17">
        <f>VLOOKUP($C895,'Advanced - Home'!B:T,18,FALSE)</f>
        <v>97.49</v>
      </c>
      <c r="Q895" s="17">
        <f>(P895+'Advanced - Home'!$S$33)/2</f>
        <v>98.171912943871703</v>
      </c>
      <c r="R895" s="31">
        <f t="shared" ref="R895" si="8683">AVERAGE(H895,L894)</f>
        <v>0.52699999999999991</v>
      </c>
      <c r="S895" s="31">
        <f t="shared" ref="S895" si="8684">AVERAGE(I895,M894)</f>
        <v>0.32599999999999996</v>
      </c>
      <c r="T895" s="31">
        <f t="shared" ref="T895" si="8685">AVERAGE(J895,N894)</f>
        <v>0.14300000000000002</v>
      </c>
      <c r="U895" s="31">
        <f t="shared" ref="U895" si="8686">AVERAGE(K895,O894)</f>
        <v>0.22699999999999998</v>
      </c>
      <c r="V895" s="17">
        <f>Q895*Q894/'Advanced - Road'!$S$33</f>
        <v>96.20544302918313</v>
      </c>
      <c r="W895" s="17">
        <f t="shared" ref="W895" si="8687">W894</f>
        <v>96.20870378132588</v>
      </c>
      <c r="X895" s="17">
        <f t="shared" si="8354"/>
        <v>0</v>
      </c>
      <c r="Y895" s="19">
        <f>ROUND(Regression!$B$17+Regression!$B$18*Games!R895+Regression!$B$19*Games!T895+Regression!$B$20*Games!U895+Regression!$B$21*Games!S895+Regression!$B$22*Games!W895,0)</f>
        <v>108</v>
      </c>
      <c r="Z895" s="19">
        <f t="shared" ref="Z895" si="8688">-Z894</f>
        <v>-6</v>
      </c>
      <c r="AA895" s="19">
        <f t="shared" ref="AA895" si="8689">AA894</f>
        <v>210</v>
      </c>
      <c r="AB895" s="4"/>
      <c r="AC895" s="4"/>
      <c r="AD895" s="4">
        <f t="shared" si="8359"/>
        <v>108</v>
      </c>
    </row>
    <row r="896" spans="1:30" x14ac:dyDescent="0.3">
      <c r="A896" s="11" t="s">
        <v>133</v>
      </c>
      <c r="B896" s="14" t="s">
        <v>68</v>
      </c>
      <c r="C896" s="11" t="str">
        <f>VLOOKUP(B896,'Team Lookup'!A:B,2,FALSE)</f>
        <v>Memphis Grizzlies</v>
      </c>
      <c r="D896" s="12"/>
      <c r="E896" s="12"/>
      <c r="F896" s="13" t="str">
        <f>B897</f>
        <v>TOR</v>
      </c>
      <c r="G896" s="11" t="str">
        <f t="shared" ref="G896" si="8690">C897</f>
        <v>Toronto Raptors</v>
      </c>
      <c r="H896" s="32">
        <f>VLOOKUP($C896,'Four Factors - Road'!$B:$O,7,FALSE)/100</f>
        <v>0.50800000000000001</v>
      </c>
      <c r="I896" s="32">
        <f>VLOOKUP($C896,'Four Factors - Road'!$B:$O,8,FALSE)</f>
        <v>0.28499999999999998</v>
      </c>
      <c r="J896" s="32">
        <f>VLOOKUP($C896,'Four Factors - Road'!$B:$O,9,FALSE)/100</f>
        <v>0.126</v>
      </c>
      <c r="K896" s="32">
        <f>VLOOKUP($C896,'Four Factors - Road'!$B:$O,10,FALSE)/100</f>
        <v>0.223</v>
      </c>
      <c r="L896" s="32">
        <f>VLOOKUP($C896,'Four Factors - Road'!$B:$O,11,FALSE)/100</f>
        <v>0.52100000000000002</v>
      </c>
      <c r="M896" s="32">
        <f>VLOOKUP($C896,'Four Factors - Road'!$B:$O,12,FALSE)</f>
        <v>0.35899999999999999</v>
      </c>
      <c r="N896" s="32">
        <f>VLOOKUP($C896,'Four Factors - Road'!$B:$O,13,FALSE)/100</f>
        <v>0.151</v>
      </c>
      <c r="O896" s="32">
        <f>VLOOKUP($C896,'Four Factors - Road'!$B:$O,14,FALSE)/100</f>
        <v>0.22899999999999998</v>
      </c>
      <c r="P896" s="21">
        <f>VLOOKUP($C896,'Advanced - Road'!B:T,18,FALSE)</f>
        <v>94.9</v>
      </c>
      <c r="Q896" s="21">
        <f>(P896+'Advanced - Road'!$S$33)/2</f>
        <v>96.880263459335623</v>
      </c>
      <c r="R896" s="32">
        <f t="shared" ref="R896" si="8691">AVERAGE(H896,L897)</f>
        <v>0.50600000000000001</v>
      </c>
      <c r="S896" s="32">
        <f t="shared" ref="S896" si="8692">AVERAGE(I896,M897)</f>
        <v>0.27700000000000002</v>
      </c>
      <c r="T896" s="32">
        <f t="shared" ref="T896" si="8693">AVERAGE(J896,N897)</f>
        <v>0.13550000000000001</v>
      </c>
      <c r="U896" s="32">
        <f t="shared" ref="U896" si="8694">AVERAGE(K896,O897)</f>
        <v>0.23549999999999999</v>
      </c>
      <c r="V896" s="21">
        <f>Q896*Q897/'Advanced - Home'!$S$33</f>
        <v>96.236465422177105</v>
      </c>
      <c r="W896" s="21">
        <f t="shared" ref="W896" si="8695">AVERAGE(V896:V897)</f>
        <v>96.233203839666473</v>
      </c>
      <c r="X896" s="21">
        <f t="shared" si="8354"/>
        <v>0</v>
      </c>
      <c r="Y896" s="23">
        <f>ROUND(Regression!$B$17+Regression!$B$18*Games!R896+Regression!$B$19*Games!T896+Regression!$B$20*Games!U896+Regression!$B$21*Games!S896+Regression!$B$22*Games!W896,0)</f>
        <v>105</v>
      </c>
      <c r="Z896" s="23">
        <f t="shared" ref="Z896" si="8696">Y897-Y896</f>
        <v>5</v>
      </c>
      <c r="AA896" s="23">
        <f t="shared" ref="AA896" si="8697">Y896+Y897</f>
        <v>215</v>
      </c>
      <c r="AB896" s="22">
        <f t="shared" ref="AB896" si="8698">D896-Z896</f>
        <v>-5</v>
      </c>
      <c r="AC896" s="22">
        <f t="shared" ref="AC896" si="8699">AA896-E896</f>
        <v>215</v>
      </c>
      <c r="AD896" s="22">
        <f t="shared" si="8359"/>
        <v>105</v>
      </c>
    </row>
    <row r="897" spans="1:30" x14ac:dyDescent="0.3">
      <c r="A897" s="11" t="s">
        <v>134</v>
      </c>
      <c r="B897" s="14" t="s">
        <v>80</v>
      </c>
      <c r="C897" s="11" t="str">
        <f>VLOOKUP(B897,'Team Lookup'!A:B,2,FALSE)</f>
        <v>Toronto Raptors</v>
      </c>
      <c r="D897" s="15">
        <f t="shared" ref="D897" si="8700">D896*-1</f>
        <v>0</v>
      </c>
      <c r="E897" s="15">
        <f t="shared" ref="E897" si="8701">E896</f>
        <v>0</v>
      </c>
      <c r="F897" s="11" t="str">
        <f>B896</f>
        <v>MEM</v>
      </c>
      <c r="G897" s="11" t="str">
        <f t="shared" ref="G897" si="8702">C896</f>
        <v>Memphis Grizzlies</v>
      </c>
      <c r="H897" s="32">
        <f>VLOOKUP($C897,'Four Factors - Home'!$B:$O,7,FALSE)/100</f>
        <v>0.52900000000000003</v>
      </c>
      <c r="I897" s="32">
        <f>VLOOKUP($C897,'Four Factors - Home'!$B:$O,8,FALSE)</f>
        <v>0.315</v>
      </c>
      <c r="J897" s="32">
        <f>VLOOKUP($C897,'Four Factors - Home'!$B:$O,9,FALSE)/100</f>
        <v>0.128</v>
      </c>
      <c r="K897" s="32">
        <f>VLOOKUP($C897,'Four Factors - Home'!$B:$O,10,FALSE)/100</f>
        <v>0.27100000000000002</v>
      </c>
      <c r="L897" s="32">
        <f>VLOOKUP($C897,'Four Factors - Home'!$B:$O,11,FALSE)/100</f>
        <v>0.504</v>
      </c>
      <c r="M897" s="32">
        <f>VLOOKUP($C897,'Four Factors - Home'!$B:$O,12,FALSE)</f>
        <v>0.26900000000000002</v>
      </c>
      <c r="N897" s="32">
        <f>VLOOKUP($C897,'Four Factors - Home'!$B:$O,13,FALSE)/100</f>
        <v>0.14499999999999999</v>
      </c>
      <c r="O897" s="32">
        <f>VLOOKUP($C897,'Four Factors - Home'!$B:$O,14,FALSE)/100</f>
        <v>0.248</v>
      </c>
      <c r="P897" s="21">
        <f>VLOOKUP($C897,'Advanced - Home'!B:T,18,FALSE)</f>
        <v>97.54</v>
      </c>
      <c r="Q897" s="21">
        <f>(P897+'Advanced - Home'!$S$33)/2</f>
        <v>98.196912943871709</v>
      </c>
      <c r="R897" s="32">
        <f t="shared" ref="R897" si="8703">AVERAGE(H897,L896)</f>
        <v>0.52500000000000002</v>
      </c>
      <c r="S897" s="32">
        <f t="shared" ref="S897" si="8704">AVERAGE(I897,M896)</f>
        <v>0.33699999999999997</v>
      </c>
      <c r="T897" s="32">
        <f t="shared" ref="T897" si="8705">AVERAGE(J897,N896)</f>
        <v>0.13950000000000001</v>
      </c>
      <c r="U897" s="32">
        <f t="shared" ref="U897" si="8706">AVERAGE(K897,O896)</f>
        <v>0.25</v>
      </c>
      <c r="V897" s="21">
        <f>Q897*Q896/'Advanced - Road'!$S$33</f>
        <v>96.229942257155841</v>
      </c>
      <c r="W897" s="21">
        <f t="shared" ref="W897" si="8707">W896</f>
        <v>96.233203839666473</v>
      </c>
      <c r="X897" s="21">
        <f t="shared" si="8354"/>
        <v>0</v>
      </c>
      <c r="Y897" s="23">
        <f>ROUND(Regression!$B$17+Regression!$B$18*Games!R897+Regression!$B$19*Games!T897+Regression!$B$20*Games!U897+Regression!$B$21*Games!S897+Regression!$B$22*Games!W897,0)</f>
        <v>110</v>
      </c>
      <c r="Z897" s="23">
        <f t="shared" ref="Z897" si="8708">-Z896</f>
        <v>-5</v>
      </c>
      <c r="AA897" s="23">
        <f t="shared" ref="AA897" si="8709">AA896</f>
        <v>215</v>
      </c>
      <c r="AB897" s="22"/>
      <c r="AC897" s="22"/>
      <c r="AD897" s="22">
        <f t="shared" si="8359"/>
        <v>110</v>
      </c>
    </row>
    <row r="898" spans="1:30" x14ac:dyDescent="0.3">
      <c r="A898" t="s">
        <v>133</v>
      </c>
      <c r="B898" s="5" t="s">
        <v>68</v>
      </c>
      <c r="C898" t="str">
        <f>VLOOKUP(B898,'Team Lookup'!A:B,2,FALSE)</f>
        <v>Memphis Grizzlies</v>
      </c>
      <c r="D898" s="6"/>
      <c r="E898" s="6"/>
      <c r="F898" s="7" t="str">
        <f>B899</f>
        <v>UTA</v>
      </c>
      <c r="G898" t="str">
        <f t="shared" ref="G898" si="8710">C899</f>
        <v>Utah Jazz</v>
      </c>
      <c r="H898" s="31">
        <f>VLOOKUP($C898,'Four Factors - Road'!$B:$O,7,FALSE)/100</f>
        <v>0.50800000000000001</v>
      </c>
      <c r="I898" s="31">
        <f>VLOOKUP($C898,'Four Factors - Road'!$B:$O,8,FALSE)</f>
        <v>0.28499999999999998</v>
      </c>
      <c r="J898" s="31">
        <f>VLOOKUP($C898,'Four Factors - Road'!$B:$O,9,FALSE)/100</f>
        <v>0.126</v>
      </c>
      <c r="K898" s="31">
        <f>VLOOKUP($C898,'Four Factors - Road'!$B:$O,10,FALSE)/100</f>
        <v>0.223</v>
      </c>
      <c r="L898" s="31">
        <f>VLOOKUP($C898,'Four Factors - Road'!$B:$O,11,FALSE)/100</f>
        <v>0.52100000000000002</v>
      </c>
      <c r="M898" s="31">
        <f>VLOOKUP($C898,'Four Factors - Road'!$B:$O,12,FALSE)</f>
        <v>0.35899999999999999</v>
      </c>
      <c r="N898" s="31">
        <f>VLOOKUP($C898,'Four Factors - Road'!$B:$O,13,FALSE)/100</f>
        <v>0.151</v>
      </c>
      <c r="O898" s="31">
        <f>VLOOKUP($C898,'Four Factors - Road'!$B:$O,14,FALSE)/100</f>
        <v>0.22899999999999998</v>
      </c>
      <c r="P898" s="17">
        <f>VLOOKUP($C898,'Advanced - Road'!B:T,18,FALSE)</f>
        <v>94.9</v>
      </c>
      <c r="Q898" s="17">
        <f>(P898+'Advanced - Road'!$S$33)/2</f>
        <v>96.880263459335623</v>
      </c>
      <c r="R898" s="31">
        <f t="shared" ref="R898" si="8711">AVERAGE(H898,L899)</f>
        <v>0.497</v>
      </c>
      <c r="S898" s="31">
        <f t="shared" ref="S898" si="8712">AVERAGE(I898,M899)</f>
        <v>0.25850000000000001</v>
      </c>
      <c r="T898" s="31">
        <f t="shared" ref="T898" si="8713">AVERAGE(J898,N899)</f>
        <v>0.1305</v>
      </c>
      <c r="U898" s="31">
        <f t="shared" ref="U898" si="8714">AVERAGE(K898,O899)</f>
        <v>0.21450000000000002</v>
      </c>
      <c r="V898" s="17">
        <f>Q898*Q899/'Advanced - Home'!$S$33</f>
        <v>94.31069556969031</v>
      </c>
      <c r="W898" s="17">
        <f t="shared" ref="W898" si="8715">AVERAGE(V898:V899)</f>
        <v>94.307499254095319</v>
      </c>
      <c r="X898" s="17">
        <f t="shared" si="8354"/>
        <v>0</v>
      </c>
      <c r="Y898" s="19">
        <f>ROUND(Regression!$B$17+Regression!$B$18*Games!R898+Regression!$B$19*Games!T898+Regression!$B$20*Games!U898+Regression!$B$21*Games!S898+Regression!$B$22*Games!W898,0)</f>
        <v>101</v>
      </c>
      <c r="Z898" s="19">
        <f t="shared" ref="Z898" si="8716">Y899-Y898</f>
        <v>4</v>
      </c>
      <c r="AA898" s="19">
        <f t="shared" ref="AA898" si="8717">Y898+Y899</f>
        <v>206</v>
      </c>
      <c r="AB898" s="4">
        <f t="shared" ref="AB898" si="8718">D898-Z898</f>
        <v>-4</v>
      </c>
      <c r="AC898" s="4">
        <f t="shared" ref="AC898" si="8719">AA898-E898</f>
        <v>206</v>
      </c>
      <c r="AD898" s="4">
        <f t="shared" si="8359"/>
        <v>101</v>
      </c>
    </row>
    <row r="899" spans="1:30" x14ac:dyDescent="0.3">
      <c r="A899" t="s">
        <v>134</v>
      </c>
      <c r="B899" s="8" t="s">
        <v>81</v>
      </c>
      <c r="C899" t="str">
        <f>VLOOKUP(B899,'Team Lookup'!A:B,2,FALSE)</f>
        <v>Utah Jazz</v>
      </c>
      <c r="D899" s="9">
        <f t="shared" ref="D899" si="8720">D898*-1</f>
        <v>0</v>
      </c>
      <c r="E899" s="9">
        <f t="shared" ref="E899" si="8721">E898</f>
        <v>0</v>
      </c>
      <c r="F899" t="str">
        <f>B898</f>
        <v>MEM</v>
      </c>
      <c r="G899" t="str">
        <f t="shared" ref="G899" si="8722">C898</f>
        <v>Memphis Grizzlies</v>
      </c>
      <c r="H899" s="31">
        <f>VLOOKUP($C899,'Four Factors - Home'!$B:$O,7,FALSE)/100</f>
        <v>0.52800000000000002</v>
      </c>
      <c r="I899" s="31">
        <f>VLOOKUP($C899,'Four Factors - Home'!$B:$O,8,FALSE)</f>
        <v>0.314</v>
      </c>
      <c r="J899" s="31">
        <f>VLOOKUP($C899,'Four Factors - Home'!$B:$O,9,FALSE)/100</f>
        <v>0.14499999999999999</v>
      </c>
      <c r="K899" s="31">
        <f>VLOOKUP($C899,'Four Factors - Home'!$B:$O,10,FALSE)/100</f>
        <v>0.214</v>
      </c>
      <c r="L899" s="31">
        <f>VLOOKUP($C899,'Four Factors - Home'!$B:$O,11,FALSE)/100</f>
        <v>0.48599999999999999</v>
      </c>
      <c r="M899" s="31">
        <f>VLOOKUP($C899,'Four Factors - Home'!$B:$O,12,FALSE)</f>
        <v>0.23200000000000001</v>
      </c>
      <c r="N899" s="31">
        <f>VLOOKUP($C899,'Four Factors - Home'!$B:$O,13,FALSE)/100</f>
        <v>0.13500000000000001</v>
      </c>
      <c r="O899" s="31">
        <f>VLOOKUP($C899,'Four Factors - Home'!$B:$O,14,FALSE)/100</f>
        <v>0.20600000000000002</v>
      </c>
      <c r="P899" s="17">
        <f>VLOOKUP($C899,'Advanced - Home'!B:T,18,FALSE)</f>
        <v>93.61</v>
      </c>
      <c r="Q899" s="17">
        <f>(P899+'Advanced - Home'!$S$33)/2</f>
        <v>96.231912943871706</v>
      </c>
      <c r="R899" s="31">
        <f t="shared" ref="R899" si="8723">AVERAGE(H899,L898)</f>
        <v>0.52449999999999997</v>
      </c>
      <c r="S899" s="31">
        <f t="shared" ref="S899" si="8724">AVERAGE(I899,M898)</f>
        <v>0.33650000000000002</v>
      </c>
      <c r="T899" s="31">
        <f t="shared" ref="T899" si="8725">AVERAGE(J899,N898)</f>
        <v>0.14799999999999999</v>
      </c>
      <c r="U899" s="31">
        <f t="shared" ref="U899" si="8726">AVERAGE(K899,O898)</f>
        <v>0.22149999999999997</v>
      </c>
      <c r="V899" s="17">
        <f>Q899*Q898/'Advanced - Road'!$S$33</f>
        <v>94.304302938500328</v>
      </c>
      <c r="W899" s="17">
        <f t="shared" ref="W899" si="8727">W898</f>
        <v>94.307499254095319</v>
      </c>
      <c r="X899" s="17">
        <f t="shared" si="8354"/>
        <v>0</v>
      </c>
      <c r="Y899" s="19">
        <f>ROUND(Regression!$B$17+Regression!$B$18*Games!R899+Regression!$B$19*Games!T899+Regression!$B$20*Games!U899+Regression!$B$21*Games!S899+Regression!$B$22*Games!W899,0)</f>
        <v>105</v>
      </c>
      <c r="Z899" s="19">
        <f t="shared" ref="Z899" si="8728">-Z898</f>
        <v>-4</v>
      </c>
      <c r="AA899" s="19">
        <f t="shared" ref="AA899" si="8729">AA898</f>
        <v>206</v>
      </c>
      <c r="AB899" s="4"/>
      <c r="AC899" s="4"/>
      <c r="AD899" s="4">
        <f t="shared" si="8359"/>
        <v>105</v>
      </c>
    </row>
    <row r="900" spans="1:30" x14ac:dyDescent="0.3">
      <c r="A900" s="11" t="s">
        <v>133</v>
      </c>
      <c r="B900" s="10" t="s">
        <v>68</v>
      </c>
      <c r="C900" s="11" t="str">
        <f>VLOOKUP(B900,'Team Lookup'!A:B,2,FALSE)</f>
        <v>Memphis Grizzlies</v>
      </c>
      <c r="D900" s="12"/>
      <c r="E900" s="12"/>
      <c r="F900" s="13" t="str">
        <f>B901</f>
        <v>WAS</v>
      </c>
      <c r="G900" s="11" t="str">
        <f t="shared" ref="G900" si="8730">C901</f>
        <v>Washington Wizards</v>
      </c>
      <c r="H900" s="32">
        <f>VLOOKUP($C900,'Four Factors - Road'!$B:$O,7,FALSE)/100</f>
        <v>0.50800000000000001</v>
      </c>
      <c r="I900" s="32">
        <f>VLOOKUP($C900,'Four Factors - Road'!$B:$O,8,FALSE)</f>
        <v>0.28499999999999998</v>
      </c>
      <c r="J900" s="32">
        <f>VLOOKUP($C900,'Four Factors - Road'!$B:$O,9,FALSE)/100</f>
        <v>0.126</v>
      </c>
      <c r="K900" s="32">
        <f>VLOOKUP($C900,'Four Factors - Road'!$B:$O,10,FALSE)/100</f>
        <v>0.223</v>
      </c>
      <c r="L900" s="32">
        <f>VLOOKUP($C900,'Four Factors - Road'!$B:$O,11,FALSE)/100</f>
        <v>0.52100000000000002</v>
      </c>
      <c r="M900" s="32">
        <f>VLOOKUP($C900,'Four Factors - Road'!$B:$O,12,FALSE)</f>
        <v>0.35899999999999999</v>
      </c>
      <c r="N900" s="32">
        <f>VLOOKUP($C900,'Four Factors - Road'!$B:$O,13,FALSE)/100</f>
        <v>0.151</v>
      </c>
      <c r="O900" s="32">
        <f>VLOOKUP($C900,'Four Factors - Road'!$B:$O,14,FALSE)/100</f>
        <v>0.22899999999999998</v>
      </c>
      <c r="P900" s="21">
        <f>VLOOKUP($C900,'Advanced - Road'!B:T,18,FALSE)</f>
        <v>94.9</v>
      </c>
      <c r="Q900" s="21">
        <f>(P900+'Advanced - Road'!$S$33)/2</f>
        <v>96.880263459335623</v>
      </c>
      <c r="R900" s="32">
        <f t="shared" ref="R900" si="8731">AVERAGE(H900,L901)</f>
        <v>0.50950000000000006</v>
      </c>
      <c r="S900" s="32">
        <f t="shared" ref="S900" si="8732">AVERAGE(I900,M901)</f>
        <v>0.28649999999999998</v>
      </c>
      <c r="T900" s="32">
        <f t="shared" ref="T900" si="8733">AVERAGE(J900,N901)</f>
        <v>0.14250000000000002</v>
      </c>
      <c r="U900" s="32">
        <f t="shared" ref="U900" si="8734">AVERAGE(K900,O901)</f>
        <v>0.23699999999999999</v>
      </c>
      <c r="V900" s="21">
        <f>Q900*Q901/'Advanced - Home'!$S$33</f>
        <v>97.025394038590278</v>
      </c>
      <c r="W900" s="21">
        <f t="shared" ref="W900" si="8735">AVERAGE(V900:V901)</f>
        <v>97.022105718233803</v>
      </c>
      <c r="X900" s="21">
        <f t="shared" si="8354"/>
        <v>0</v>
      </c>
      <c r="Y900" s="23">
        <f>ROUND(Regression!$B$17+Regression!$B$18*Games!R900+Regression!$B$19*Games!T900+Regression!$B$20*Games!U900+Regression!$B$21*Games!S900+Regression!$B$22*Games!W900,0)</f>
        <v>106</v>
      </c>
      <c r="Z900" s="23">
        <f t="shared" ref="Z900" si="8736">Y901-Y900</f>
        <v>3</v>
      </c>
      <c r="AA900" s="23">
        <f t="shared" ref="AA900" si="8737">Y900+Y901</f>
        <v>215</v>
      </c>
      <c r="AB900" s="22">
        <f t="shared" ref="AB900" si="8738">D900-Z900</f>
        <v>-3</v>
      </c>
      <c r="AC900" s="22">
        <f t="shared" ref="AC900" si="8739">AA900-E900</f>
        <v>215</v>
      </c>
      <c r="AD900" s="22">
        <f t="shared" si="8359"/>
        <v>106</v>
      </c>
    </row>
    <row r="901" spans="1:30" x14ac:dyDescent="0.3">
      <c r="A901" s="11" t="s">
        <v>134</v>
      </c>
      <c r="B901" s="14" t="s">
        <v>82</v>
      </c>
      <c r="C901" s="11" t="str">
        <f>VLOOKUP(B901,'Team Lookup'!A:B,2,FALSE)</f>
        <v>Washington Wizards</v>
      </c>
      <c r="D901" s="15">
        <f t="shared" ref="D901" si="8740">D900*-1</f>
        <v>0</v>
      </c>
      <c r="E901" s="15">
        <f t="shared" ref="E901" si="8741">E900</f>
        <v>0</v>
      </c>
      <c r="F901" s="11" t="str">
        <f>B900</f>
        <v>MEM</v>
      </c>
      <c r="G901" s="11" t="str">
        <f t="shared" ref="G901" si="8742">C900</f>
        <v>Memphis Grizzlies</v>
      </c>
      <c r="H901" s="32">
        <f>VLOOKUP($C901,'Four Factors - Home'!$B:$O,7,FALSE)/100</f>
        <v>0.54700000000000004</v>
      </c>
      <c r="I901" s="32">
        <f>VLOOKUP($C901,'Four Factors - Home'!$B:$O,8,FALSE)</f>
        <v>0.26400000000000001</v>
      </c>
      <c r="J901" s="32">
        <f>VLOOKUP($C901,'Four Factors - Home'!$B:$O,9,FALSE)/100</f>
        <v>0.14899999999999999</v>
      </c>
      <c r="K901" s="32">
        <f>VLOOKUP($C901,'Four Factors - Home'!$B:$O,10,FALSE)/100</f>
        <v>0.252</v>
      </c>
      <c r="L901" s="32">
        <f>VLOOKUP($C901,'Four Factors - Home'!$B:$O,11,FALSE)/100</f>
        <v>0.51100000000000001</v>
      </c>
      <c r="M901" s="32">
        <f>VLOOKUP($C901,'Four Factors - Home'!$B:$O,12,FALSE)</f>
        <v>0.28799999999999998</v>
      </c>
      <c r="N901" s="32">
        <f>VLOOKUP($C901,'Four Factors - Home'!$B:$O,13,FALSE)/100</f>
        <v>0.159</v>
      </c>
      <c r="O901" s="32">
        <f>VLOOKUP($C901,'Four Factors - Home'!$B:$O,14,FALSE)/100</f>
        <v>0.251</v>
      </c>
      <c r="P901" s="21">
        <f>VLOOKUP($C901,'Advanced - Home'!B:T,18,FALSE)</f>
        <v>99.15</v>
      </c>
      <c r="Q901" s="21">
        <f>(P901+'Advanced - Home'!$S$33)/2</f>
        <v>99.001912943871702</v>
      </c>
      <c r="R901" s="32">
        <f t="shared" ref="R901" si="8743">AVERAGE(H901,L900)</f>
        <v>0.53400000000000003</v>
      </c>
      <c r="S901" s="32">
        <f t="shared" ref="S901" si="8744">AVERAGE(I901,M900)</f>
        <v>0.3115</v>
      </c>
      <c r="T901" s="32">
        <f t="shared" ref="T901" si="8745">AVERAGE(J901,N900)</f>
        <v>0.15</v>
      </c>
      <c r="U901" s="32">
        <f t="shared" ref="U901" si="8746">AVERAGE(K901,O900)</f>
        <v>0.24049999999999999</v>
      </c>
      <c r="V901" s="21">
        <f>Q901*Q900/'Advanced - Road'!$S$33</f>
        <v>97.018817397877314</v>
      </c>
      <c r="W901" s="21">
        <f t="shared" ref="W901" si="8747">W900</f>
        <v>97.022105718233803</v>
      </c>
      <c r="X901" s="21">
        <f t="shared" si="8354"/>
        <v>0</v>
      </c>
      <c r="Y901" s="23">
        <f>ROUND(Regression!$B$17+Regression!$B$18*Games!R901+Regression!$B$19*Games!T901+Regression!$B$20*Games!U901+Regression!$B$21*Games!S901+Regression!$B$22*Games!W901,0)</f>
        <v>109</v>
      </c>
      <c r="Z901" s="23">
        <f t="shared" ref="Z901" si="8748">-Z900</f>
        <v>-3</v>
      </c>
      <c r="AA901" s="23">
        <f t="shared" ref="AA901" si="8749">AA900</f>
        <v>215</v>
      </c>
      <c r="AB901" s="22"/>
      <c r="AC901" s="22"/>
      <c r="AD901" s="22">
        <f t="shared" si="8359"/>
        <v>109</v>
      </c>
    </row>
    <row r="902" spans="1:30" x14ac:dyDescent="0.3">
      <c r="A902" t="s">
        <v>133</v>
      </c>
      <c r="B902" s="5" t="s">
        <v>69</v>
      </c>
      <c r="C902" t="str">
        <f>VLOOKUP(B902,'Team Lookup'!A:B,2,FALSE)</f>
        <v>Miami Heat</v>
      </c>
      <c r="D902" s="6"/>
      <c r="E902" s="6"/>
      <c r="F902" s="7" t="str">
        <f>B903</f>
        <v>ATL</v>
      </c>
      <c r="G902" t="str">
        <f t="shared" ref="G902" si="8750">C903</f>
        <v>Atlanta Hawks</v>
      </c>
      <c r="H902" s="31">
        <f>VLOOKUP($C902,'Four Factors - Road'!$B:$O,7,FALSE)/100</f>
        <v>0.49099999999999999</v>
      </c>
      <c r="I902" s="31">
        <f>VLOOKUP($C902,'Four Factors - Road'!$B:$O,8,FALSE)</f>
        <v>0.22800000000000001</v>
      </c>
      <c r="J902" s="31">
        <f>VLOOKUP($C902,'Four Factors - Road'!$B:$O,9,FALSE)/100</f>
        <v>0.13699999999999998</v>
      </c>
      <c r="K902" s="31">
        <f>VLOOKUP($C902,'Four Factors - Road'!$B:$O,10,FALSE)/100</f>
        <v>0.25</v>
      </c>
      <c r="L902" s="31">
        <f>VLOOKUP($C902,'Four Factors - Road'!$B:$O,11,FALSE)/100</f>
        <v>0.5</v>
      </c>
      <c r="M902" s="31">
        <f>VLOOKUP($C902,'Four Factors - Road'!$B:$O,12,FALSE)</f>
        <v>0.29599999999999999</v>
      </c>
      <c r="N902" s="31">
        <f>VLOOKUP($C902,'Four Factors - Road'!$B:$O,13,FALSE)/100</f>
        <v>0.14000000000000001</v>
      </c>
      <c r="O902" s="31">
        <f>VLOOKUP($C902,'Four Factors - Road'!$B:$O,14,FALSE)/100</f>
        <v>0.24600000000000002</v>
      </c>
      <c r="P902" s="17">
        <f>VLOOKUP($C902,'Advanced - Road'!B:T,18,FALSE)</f>
        <v>97.19</v>
      </c>
      <c r="Q902" s="17">
        <f>(P902+'Advanced - Road'!$S$33)/2</f>
        <v>98.025263459335633</v>
      </c>
      <c r="R902" s="31">
        <f t="shared" ref="R902" si="8751">AVERAGE(H902,L903)</f>
        <v>0.50449999999999995</v>
      </c>
      <c r="S902" s="31">
        <f t="shared" ref="S902" si="8752">AVERAGE(I902,M903)</f>
        <v>0.223</v>
      </c>
      <c r="T902" s="31">
        <f t="shared" ref="T902" si="8753">AVERAGE(J902,N903)</f>
        <v>0.14699999999999999</v>
      </c>
      <c r="U902" s="31">
        <f t="shared" ref="U902" si="8754">AVERAGE(K902,O903)</f>
        <v>0.2485</v>
      </c>
      <c r="V902" s="17">
        <f>Q902*Q903/'Advanced - Home'!$S$33</f>
        <v>98.033282732241545</v>
      </c>
      <c r="W902" s="17">
        <f t="shared" ref="W902" si="8755">AVERAGE(V902:V903)</f>
        <v>98.029960253189387</v>
      </c>
      <c r="X902" s="17">
        <f t="shared" si="8354"/>
        <v>0</v>
      </c>
      <c r="Y902" s="19">
        <f>ROUND(Regression!$B$17+Regression!$B$18*Games!R902+Regression!$B$19*Games!T902+Regression!$B$20*Games!U902+Regression!$B$21*Games!S902+Regression!$B$22*Games!W902,0)</f>
        <v>104</v>
      </c>
      <c r="Z902" s="19">
        <f t="shared" ref="Z902" si="8756">Y903-Y902</f>
        <v>2</v>
      </c>
      <c r="AA902" s="19">
        <f t="shared" ref="AA902" si="8757">Y902+Y903</f>
        <v>210</v>
      </c>
      <c r="AB902" s="4">
        <f t="shared" ref="AB902" si="8758">D902-Z902</f>
        <v>-2</v>
      </c>
      <c r="AC902" s="4">
        <f t="shared" ref="AC902" si="8759">AA902-E902</f>
        <v>210</v>
      </c>
      <c r="AD902" s="4">
        <f t="shared" si="8359"/>
        <v>104</v>
      </c>
    </row>
    <row r="903" spans="1:30" x14ac:dyDescent="0.3">
      <c r="A903" t="s">
        <v>134</v>
      </c>
      <c r="B903" s="8" t="s">
        <v>56</v>
      </c>
      <c r="C903" t="str">
        <f>VLOOKUP(B903,'Team Lookup'!A:B,2,FALSE)</f>
        <v>Atlanta Hawks</v>
      </c>
      <c r="D903" s="9">
        <f t="shared" ref="D903" si="8760">D902*-1</f>
        <v>0</v>
      </c>
      <c r="E903" s="9">
        <f t="shared" ref="E903" si="8761">E902</f>
        <v>0</v>
      </c>
      <c r="F903" t="str">
        <f>B902</f>
        <v>MIA</v>
      </c>
      <c r="G903" t="str">
        <f t="shared" ref="G903" si="8762">C902</f>
        <v>Miami Heat</v>
      </c>
      <c r="H903" s="31">
        <f>VLOOKUP($C903,'Four Factors - Home'!$B:$O,7,FALSE)/100</f>
        <v>0.51100000000000001</v>
      </c>
      <c r="I903" s="31">
        <f>VLOOKUP($C903,'Four Factors - Home'!$B:$O,8,FALSE)</f>
        <v>0.28199999999999997</v>
      </c>
      <c r="J903" s="31">
        <f>VLOOKUP($C903,'Four Factors - Home'!$B:$O,9,FALSE)/100</f>
        <v>0.14800000000000002</v>
      </c>
      <c r="K903" s="31">
        <f>VLOOKUP($C903,'Four Factors - Home'!$B:$O,10,FALSE)/100</f>
        <v>0.249</v>
      </c>
      <c r="L903" s="31">
        <f>VLOOKUP($C903,'Four Factors - Home'!$B:$O,11,FALSE)/100</f>
        <v>0.51800000000000002</v>
      </c>
      <c r="M903" s="31">
        <f>VLOOKUP($C903,'Four Factors - Home'!$B:$O,12,FALSE)</f>
        <v>0.218</v>
      </c>
      <c r="N903" s="31">
        <f>VLOOKUP($C903,'Four Factors - Home'!$B:$O,13,FALSE)/100</f>
        <v>0.157</v>
      </c>
      <c r="O903" s="31">
        <f>VLOOKUP($C903,'Four Factors - Home'!$B:$O,14,FALSE)/100</f>
        <v>0.247</v>
      </c>
      <c r="P903" s="17">
        <f>VLOOKUP($C903,'Advanced - Home'!B:T,18,FALSE)</f>
        <v>98.87</v>
      </c>
      <c r="Q903" s="17">
        <f>(P903+'Advanced - Home'!$S$33)/2</f>
        <v>98.861912943871715</v>
      </c>
      <c r="R903" s="31">
        <f t="shared" ref="R903" si="8763">AVERAGE(H903,L902)</f>
        <v>0.50550000000000006</v>
      </c>
      <c r="S903" s="31">
        <f t="shared" ref="S903" si="8764">AVERAGE(I903,M902)</f>
        <v>0.28899999999999998</v>
      </c>
      <c r="T903" s="31">
        <f t="shared" ref="T903" si="8765">AVERAGE(J903,N902)</f>
        <v>0.14400000000000002</v>
      </c>
      <c r="U903" s="31">
        <f t="shared" ref="U903" si="8766">AVERAGE(K903,O902)</f>
        <v>0.2475</v>
      </c>
      <c r="V903" s="17">
        <f>Q903*Q902/'Advanced - Road'!$S$33</f>
        <v>98.026637774137214</v>
      </c>
      <c r="W903" s="17">
        <f t="shared" ref="W903" si="8767">W902</f>
        <v>98.029960253189387</v>
      </c>
      <c r="X903" s="17">
        <f t="shared" si="8354"/>
        <v>0</v>
      </c>
      <c r="Y903" s="19">
        <f>ROUND(Regression!$B$17+Regression!$B$18*Games!R903+Regression!$B$19*Games!T903+Regression!$B$20*Games!U903+Regression!$B$21*Games!S903+Regression!$B$22*Games!W903,0)</f>
        <v>106</v>
      </c>
      <c r="Z903" s="19">
        <f t="shared" ref="Z903" si="8768">-Z902</f>
        <v>-2</v>
      </c>
      <c r="AA903" s="19">
        <f t="shared" ref="AA903" si="8769">AA902</f>
        <v>210</v>
      </c>
      <c r="AB903" s="4"/>
      <c r="AC903" s="4"/>
      <c r="AD903" s="4">
        <f t="shared" si="8359"/>
        <v>106</v>
      </c>
    </row>
    <row r="904" spans="1:30" x14ac:dyDescent="0.3">
      <c r="A904" s="11" t="s">
        <v>133</v>
      </c>
      <c r="B904" s="10" t="s">
        <v>69</v>
      </c>
      <c r="C904" s="11" t="str">
        <f>VLOOKUP(B904,'Team Lookup'!A:B,2,FALSE)</f>
        <v>Miami Heat</v>
      </c>
      <c r="D904" s="12"/>
      <c r="E904" s="12"/>
      <c r="F904" s="13" t="str">
        <f>B905</f>
        <v>BRK</v>
      </c>
      <c r="G904" s="11" t="str">
        <f t="shared" ref="G904" si="8770">C905</f>
        <v>Brooklyn Nets</v>
      </c>
      <c r="H904" s="32">
        <f>VLOOKUP($C904,'Four Factors - Road'!$B:$O,7,FALSE)/100</f>
        <v>0.49099999999999999</v>
      </c>
      <c r="I904" s="32">
        <f>VLOOKUP($C904,'Four Factors - Road'!$B:$O,8,FALSE)</f>
        <v>0.22800000000000001</v>
      </c>
      <c r="J904" s="32">
        <f>VLOOKUP($C904,'Four Factors - Road'!$B:$O,9,FALSE)/100</f>
        <v>0.13699999999999998</v>
      </c>
      <c r="K904" s="32">
        <f>VLOOKUP($C904,'Four Factors - Road'!$B:$O,10,FALSE)/100</f>
        <v>0.25</v>
      </c>
      <c r="L904" s="32">
        <f>VLOOKUP($C904,'Four Factors - Road'!$B:$O,11,FALSE)/100</f>
        <v>0.5</v>
      </c>
      <c r="M904" s="32">
        <f>VLOOKUP($C904,'Four Factors - Road'!$B:$O,12,FALSE)</f>
        <v>0.29599999999999999</v>
      </c>
      <c r="N904" s="32">
        <f>VLOOKUP($C904,'Four Factors - Road'!$B:$O,13,FALSE)/100</f>
        <v>0.14000000000000001</v>
      </c>
      <c r="O904" s="32">
        <f>VLOOKUP($C904,'Four Factors - Road'!$B:$O,14,FALSE)/100</f>
        <v>0.24600000000000002</v>
      </c>
      <c r="P904" s="21">
        <f>VLOOKUP($C904,'Advanced - Road'!B:T,18,FALSE)</f>
        <v>97.19</v>
      </c>
      <c r="Q904" s="21">
        <f>(P904+'Advanced - Road'!$S$33)/2</f>
        <v>98.025263459335633</v>
      </c>
      <c r="R904" s="32">
        <f t="shared" ref="R904" si="8771">AVERAGE(H904,L905)</f>
        <v>0.4995</v>
      </c>
      <c r="S904" s="32">
        <f t="shared" ref="S904" si="8772">AVERAGE(I904,M905)</f>
        <v>0.248</v>
      </c>
      <c r="T904" s="32">
        <f t="shared" ref="T904" si="8773">AVERAGE(J904,N905)</f>
        <v>0.13300000000000001</v>
      </c>
      <c r="U904" s="32">
        <f t="shared" ref="U904" si="8774">AVERAGE(K904,O905)</f>
        <v>0.249</v>
      </c>
      <c r="V904" s="21">
        <f>Q904*Q905/'Advanced - Home'!$S$33</f>
        <v>100.15534590904961</v>
      </c>
      <c r="W904" s="21">
        <f t="shared" ref="W904" si="8775">AVERAGE(V904:V905)</f>
        <v>100.15195151043855</v>
      </c>
      <c r="X904" s="21">
        <f t="shared" si="8354"/>
        <v>0</v>
      </c>
      <c r="Y904" s="23">
        <f>ROUND(Regression!$B$17+Regression!$B$18*Games!R904+Regression!$B$19*Games!T904+Regression!$B$20*Games!U904+Regression!$B$21*Games!S904+Regression!$B$22*Games!W904,0)</f>
        <v>108</v>
      </c>
      <c r="Z904" s="23">
        <f t="shared" ref="Z904" si="8776">Y905-Y904</f>
        <v>-3</v>
      </c>
      <c r="AA904" s="23">
        <f t="shared" ref="AA904" si="8777">Y904+Y905</f>
        <v>213</v>
      </c>
      <c r="AB904" s="22">
        <f t="shared" ref="AB904" si="8778">D904-Z904</f>
        <v>3</v>
      </c>
      <c r="AC904" s="22">
        <f t="shared" ref="AC904" si="8779">AA904-E904</f>
        <v>213</v>
      </c>
      <c r="AD904" s="22">
        <f t="shared" si="8359"/>
        <v>108</v>
      </c>
    </row>
    <row r="905" spans="1:30" x14ac:dyDescent="0.3">
      <c r="A905" s="11" t="s">
        <v>134</v>
      </c>
      <c r="B905" s="14" t="s">
        <v>57</v>
      </c>
      <c r="C905" s="11" t="str">
        <f>VLOOKUP(B905,'Team Lookup'!A:B,2,FALSE)</f>
        <v>Brooklyn Nets</v>
      </c>
      <c r="D905" s="15">
        <f t="shared" ref="D905" si="8780">D904*-1</f>
        <v>0</v>
      </c>
      <c r="E905" s="15">
        <f t="shared" ref="E905" si="8781">E904</f>
        <v>0</v>
      </c>
      <c r="F905" s="11" t="str">
        <f>B904</f>
        <v>MIA</v>
      </c>
      <c r="G905" s="11" t="str">
        <f t="shared" ref="G905" si="8782">C904</f>
        <v>Miami Heat</v>
      </c>
      <c r="H905" s="32">
        <f>VLOOKUP($C905,'Four Factors - Home'!$B:$O,7,FALSE)/100</f>
        <v>0.49700000000000005</v>
      </c>
      <c r="I905" s="32">
        <f>VLOOKUP($C905,'Four Factors - Home'!$B:$O,8,FALSE)</f>
        <v>0.27</v>
      </c>
      <c r="J905" s="32">
        <f>VLOOKUP($C905,'Four Factors - Home'!$B:$O,9,FALSE)/100</f>
        <v>0.16699999999999998</v>
      </c>
      <c r="K905" s="32">
        <f>VLOOKUP($C905,'Four Factors - Home'!$B:$O,10,FALSE)/100</f>
        <v>0.20600000000000002</v>
      </c>
      <c r="L905" s="32">
        <f>VLOOKUP($C905,'Four Factors - Home'!$B:$O,11,FALSE)/100</f>
        <v>0.50800000000000001</v>
      </c>
      <c r="M905" s="32">
        <f>VLOOKUP($C905,'Four Factors - Home'!$B:$O,12,FALSE)</f>
        <v>0.26800000000000002</v>
      </c>
      <c r="N905" s="32">
        <f>VLOOKUP($C905,'Four Factors - Home'!$B:$O,13,FALSE)/100</f>
        <v>0.129</v>
      </c>
      <c r="O905" s="32">
        <f>VLOOKUP($C905,'Four Factors - Home'!$B:$O,14,FALSE)/100</f>
        <v>0.248</v>
      </c>
      <c r="P905" s="21">
        <f>VLOOKUP($C905,'Advanced - Home'!B:T,18,FALSE)</f>
        <v>103.15</v>
      </c>
      <c r="Q905" s="21">
        <f>(P905+'Advanced - Home'!$S$33)/2</f>
        <v>101.0019129438717</v>
      </c>
      <c r="R905" s="32">
        <f t="shared" ref="R905" si="8783">AVERAGE(H905,L904)</f>
        <v>0.49850000000000005</v>
      </c>
      <c r="S905" s="32">
        <f t="shared" ref="S905" si="8784">AVERAGE(I905,M904)</f>
        <v>0.28300000000000003</v>
      </c>
      <c r="T905" s="32">
        <f t="shared" ref="T905" si="8785">AVERAGE(J905,N904)</f>
        <v>0.1535</v>
      </c>
      <c r="U905" s="32">
        <f t="shared" ref="U905" si="8786">AVERAGE(K905,O904)</f>
        <v>0.22600000000000003</v>
      </c>
      <c r="V905" s="21">
        <f>Q905*Q904/'Advanced - Road'!$S$33</f>
        <v>100.14855711182747</v>
      </c>
      <c r="W905" s="21">
        <f t="shared" ref="W905" si="8787">W904</f>
        <v>100.15195151043855</v>
      </c>
      <c r="X905" s="21">
        <f t="shared" si="8354"/>
        <v>0</v>
      </c>
      <c r="Y905" s="23">
        <f>ROUND(Regression!$B$17+Regression!$B$18*Games!R905+Regression!$B$19*Games!T905+Regression!$B$20*Games!U905+Regression!$B$21*Games!S905+Regression!$B$22*Games!W905,0)</f>
        <v>105</v>
      </c>
      <c r="Z905" s="23">
        <f t="shared" ref="Z905" si="8788">-Z904</f>
        <v>3</v>
      </c>
      <c r="AA905" s="23">
        <f t="shared" ref="AA905" si="8789">AA904</f>
        <v>213</v>
      </c>
      <c r="AB905" s="22"/>
      <c r="AC905" s="22"/>
      <c r="AD905" s="22">
        <f t="shared" si="8359"/>
        <v>105</v>
      </c>
    </row>
    <row r="906" spans="1:30" x14ac:dyDescent="0.3">
      <c r="A906" t="s">
        <v>133</v>
      </c>
      <c r="B906" s="8" t="s">
        <v>69</v>
      </c>
      <c r="C906" t="str">
        <f>VLOOKUP(B906,'Team Lookup'!A:B,2,FALSE)</f>
        <v>Miami Heat</v>
      </c>
      <c r="D906" s="6"/>
      <c r="E906" s="6"/>
      <c r="F906" s="7" t="str">
        <f>B907</f>
        <v>BOS</v>
      </c>
      <c r="G906" t="str">
        <f t="shared" ref="G906" si="8790">C907</f>
        <v>Boston Celtics</v>
      </c>
      <c r="H906" s="31">
        <f>VLOOKUP($C906,'Four Factors - Road'!$B:$O,7,FALSE)/100</f>
        <v>0.49099999999999999</v>
      </c>
      <c r="I906" s="31">
        <f>VLOOKUP($C906,'Four Factors - Road'!$B:$O,8,FALSE)</f>
        <v>0.22800000000000001</v>
      </c>
      <c r="J906" s="31">
        <f>VLOOKUP($C906,'Four Factors - Road'!$B:$O,9,FALSE)/100</f>
        <v>0.13699999999999998</v>
      </c>
      <c r="K906" s="31">
        <f>VLOOKUP($C906,'Four Factors - Road'!$B:$O,10,FALSE)/100</f>
        <v>0.25</v>
      </c>
      <c r="L906" s="31">
        <f>VLOOKUP($C906,'Four Factors - Road'!$B:$O,11,FALSE)/100</f>
        <v>0.5</v>
      </c>
      <c r="M906" s="31">
        <f>VLOOKUP($C906,'Four Factors - Road'!$B:$O,12,FALSE)</f>
        <v>0.29599999999999999</v>
      </c>
      <c r="N906" s="31">
        <f>VLOOKUP($C906,'Four Factors - Road'!$B:$O,13,FALSE)/100</f>
        <v>0.14000000000000001</v>
      </c>
      <c r="O906" s="31">
        <f>VLOOKUP($C906,'Four Factors - Road'!$B:$O,14,FALSE)/100</f>
        <v>0.24600000000000002</v>
      </c>
      <c r="P906" s="17">
        <f>VLOOKUP($C906,'Advanced - Road'!B:T,18,FALSE)</f>
        <v>97.19</v>
      </c>
      <c r="Q906" s="17">
        <f>(P906+'Advanced - Road'!$S$33)/2</f>
        <v>98.025263459335633</v>
      </c>
      <c r="R906" s="31">
        <f t="shared" ref="R906" si="8791">AVERAGE(H906,L907)</f>
        <v>0.4975</v>
      </c>
      <c r="S906" s="31">
        <f t="shared" ref="S906" si="8792">AVERAGE(I906,M907)</f>
        <v>0.246</v>
      </c>
      <c r="T906" s="31">
        <f t="shared" ref="T906" si="8793">AVERAGE(J906,N907)</f>
        <v>0.13699999999999998</v>
      </c>
      <c r="U906" s="31">
        <f t="shared" ref="U906" si="8794">AVERAGE(K906,O907)</f>
        <v>0.2515</v>
      </c>
      <c r="V906" s="17">
        <f>Q906*Q907/'Advanced - Home'!$S$33</f>
        <v>98.45967860421699</v>
      </c>
      <c r="W906" s="17">
        <f t="shared" ref="W906" si="8795">AVERAGE(V906:V907)</f>
        <v>98.456341674038498</v>
      </c>
      <c r="X906" s="17">
        <f t="shared" si="8354"/>
        <v>0</v>
      </c>
      <c r="Y906" s="19">
        <f>ROUND(Regression!$B$17+Regression!$B$18*Games!R906+Regression!$B$19*Games!T906+Regression!$B$20*Games!U906+Regression!$B$21*Games!S906+Regression!$B$22*Games!W906,0)</f>
        <v>105</v>
      </c>
      <c r="Z906" s="19">
        <f t="shared" ref="Z906" si="8796">Y907-Y906</f>
        <v>3</v>
      </c>
      <c r="AA906" s="19">
        <f t="shared" ref="AA906" si="8797">Y906+Y907</f>
        <v>213</v>
      </c>
      <c r="AB906" s="4">
        <f t="shared" ref="AB906" si="8798">D906-Z906</f>
        <v>-3</v>
      </c>
      <c r="AC906" s="4">
        <f t="shared" ref="AC906" si="8799">AA906-E906</f>
        <v>213</v>
      </c>
      <c r="AD906" s="4">
        <f t="shared" si="8359"/>
        <v>105</v>
      </c>
    </row>
    <row r="907" spans="1:30" x14ac:dyDescent="0.3">
      <c r="A907" t="s">
        <v>134</v>
      </c>
      <c r="B907" s="8" t="s">
        <v>58</v>
      </c>
      <c r="C907" t="str">
        <f>VLOOKUP(B907,'Team Lookup'!A:B,2,FALSE)</f>
        <v>Boston Celtics</v>
      </c>
      <c r="D907" s="9">
        <f t="shared" ref="D907" si="8800">D906*-1</f>
        <v>0</v>
      </c>
      <c r="E907" s="9">
        <f t="shared" ref="E907" si="8801">E906</f>
        <v>0</v>
      </c>
      <c r="F907" t="str">
        <f>B906</f>
        <v>MIA</v>
      </c>
      <c r="G907" t="str">
        <f t="shared" ref="G907" si="8802">C906</f>
        <v>Miami Heat</v>
      </c>
      <c r="H907" s="31">
        <f>VLOOKUP($C907,'Four Factors - Home'!$B:$O,7,FALSE)/100</f>
        <v>0.53100000000000003</v>
      </c>
      <c r="I907" s="31">
        <f>VLOOKUP($C907,'Four Factors - Home'!$B:$O,8,FALSE)</f>
        <v>0.26600000000000001</v>
      </c>
      <c r="J907" s="31">
        <f>VLOOKUP($C907,'Four Factors - Home'!$B:$O,9,FALSE)/100</f>
        <v>0.13800000000000001</v>
      </c>
      <c r="K907" s="31">
        <f>VLOOKUP($C907,'Four Factors - Home'!$B:$O,10,FALSE)/100</f>
        <v>0.22500000000000001</v>
      </c>
      <c r="L907" s="31">
        <f>VLOOKUP($C907,'Four Factors - Home'!$B:$O,11,FALSE)/100</f>
        <v>0.504</v>
      </c>
      <c r="M907" s="31">
        <f>VLOOKUP($C907,'Four Factors - Home'!$B:$O,12,FALSE)</f>
        <v>0.26400000000000001</v>
      </c>
      <c r="N907" s="31">
        <f>VLOOKUP($C907,'Four Factors - Home'!$B:$O,13,FALSE)/100</f>
        <v>0.13699999999999998</v>
      </c>
      <c r="O907" s="31">
        <f>VLOOKUP($C907,'Four Factors - Home'!$B:$O,14,FALSE)/100</f>
        <v>0.253</v>
      </c>
      <c r="P907" s="17">
        <f>VLOOKUP($C907,'Advanced - Home'!B:T,18,FALSE)</f>
        <v>99.73</v>
      </c>
      <c r="Q907" s="17">
        <f>(P907+'Advanced - Home'!$S$33)/2</f>
        <v>99.291912943871708</v>
      </c>
      <c r="R907" s="31">
        <f t="shared" ref="R907" si="8803">AVERAGE(H907,L906)</f>
        <v>0.51550000000000007</v>
      </c>
      <c r="S907" s="31">
        <f t="shared" ref="S907" si="8804">AVERAGE(I907,M906)</f>
        <v>0.28100000000000003</v>
      </c>
      <c r="T907" s="31">
        <f t="shared" ref="T907" si="8805">AVERAGE(J907,N906)</f>
        <v>0.13900000000000001</v>
      </c>
      <c r="U907" s="31">
        <f t="shared" ref="U907" si="8806">AVERAGE(K907,O906)</f>
        <v>0.23550000000000001</v>
      </c>
      <c r="V907" s="17">
        <f>Q907*Q906/'Advanced - Road'!$S$33</f>
        <v>98.453004743860021</v>
      </c>
      <c r="W907" s="17">
        <f t="shared" ref="W907" si="8807">W906</f>
        <v>98.456341674038498</v>
      </c>
      <c r="X907" s="17">
        <f t="shared" si="8354"/>
        <v>0</v>
      </c>
      <c r="Y907" s="19">
        <f>ROUND(Regression!$B$17+Regression!$B$18*Games!R907+Regression!$B$19*Games!T907+Regression!$B$20*Games!U907+Regression!$B$21*Games!S907+Regression!$B$22*Games!W907,0)</f>
        <v>108</v>
      </c>
      <c r="Z907" s="19">
        <f t="shared" ref="Z907" si="8808">-Z906</f>
        <v>-3</v>
      </c>
      <c r="AA907" s="19">
        <f t="shared" ref="AA907" si="8809">AA906</f>
        <v>213</v>
      </c>
      <c r="AB907" s="4"/>
      <c r="AC907" s="4"/>
      <c r="AD907" s="4">
        <f t="shared" si="8359"/>
        <v>108</v>
      </c>
    </row>
    <row r="908" spans="1:30" x14ac:dyDescent="0.3">
      <c r="A908" s="11" t="s">
        <v>133</v>
      </c>
      <c r="B908" s="14" t="s">
        <v>69</v>
      </c>
      <c r="C908" s="11" t="str">
        <f>VLOOKUP(B908,'Team Lookup'!A:B,2,FALSE)</f>
        <v>Miami Heat</v>
      </c>
      <c r="D908" s="12"/>
      <c r="E908" s="12"/>
      <c r="F908" s="13" t="str">
        <f>B909</f>
        <v>CHO</v>
      </c>
      <c r="G908" s="11" t="str">
        <f t="shared" ref="G908" si="8810">C909</f>
        <v>Charlotte Hornets</v>
      </c>
      <c r="H908" s="32">
        <f>VLOOKUP($C908,'Four Factors - Road'!$B:$O,7,FALSE)/100</f>
        <v>0.49099999999999999</v>
      </c>
      <c r="I908" s="32">
        <f>VLOOKUP($C908,'Four Factors - Road'!$B:$O,8,FALSE)</f>
        <v>0.22800000000000001</v>
      </c>
      <c r="J908" s="32">
        <f>VLOOKUP($C908,'Four Factors - Road'!$B:$O,9,FALSE)/100</f>
        <v>0.13699999999999998</v>
      </c>
      <c r="K908" s="32">
        <f>VLOOKUP($C908,'Four Factors - Road'!$B:$O,10,FALSE)/100</f>
        <v>0.25</v>
      </c>
      <c r="L908" s="32">
        <f>VLOOKUP($C908,'Four Factors - Road'!$B:$O,11,FALSE)/100</f>
        <v>0.5</v>
      </c>
      <c r="M908" s="32">
        <f>VLOOKUP($C908,'Four Factors - Road'!$B:$O,12,FALSE)</f>
        <v>0.29599999999999999</v>
      </c>
      <c r="N908" s="32">
        <f>VLOOKUP($C908,'Four Factors - Road'!$B:$O,13,FALSE)/100</f>
        <v>0.14000000000000001</v>
      </c>
      <c r="O908" s="32">
        <f>VLOOKUP($C908,'Four Factors - Road'!$B:$O,14,FALSE)/100</f>
        <v>0.24600000000000002</v>
      </c>
      <c r="P908" s="21">
        <f>VLOOKUP($C908,'Advanced - Road'!B:T,18,FALSE)</f>
        <v>97.19</v>
      </c>
      <c r="Q908" s="21">
        <f>(P908+'Advanced - Road'!$S$33)/2</f>
        <v>98.025263459335633</v>
      </c>
      <c r="R908" s="32">
        <f t="shared" ref="R908" si="8811">AVERAGE(H908,L909)</f>
        <v>0.497</v>
      </c>
      <c r="S908" s="32">
        <f t="shared" ref="S908" si="8812">AVERAGE(I908,M909)</f>
        <v>0.21250000000000002</v>
      </c>
      <c r="T908" s="32">
        <f t="shared" ref="T908" si="8813">AVERAGE(J908,N909)</f>
        <v>0.13350000000000001</v>
      </c>
      <c r="U908" s="32">
        <f t="shared" ref="U908" si="8814">AVERAGE(K908,O909)</f>
        <v>0.223</v>
      </c>
      <c r="V908" s="21">
        <f>Q908*Q909/'Advanced - Home'!$S$33</f>
        <v>98.112612196795098</v>
      </c>
      <c r="W908" s="21">
        <f t="shared" ref="W908" si="8815">AVERAGE(V908:V909)</f>
        <v>98.109287029161294</v>
      </c>
      <c r="X908" s="21">
        <f t="shared" si="8354"/>
        <v>0</v>
      </c>
      <c r="Y908" s="23">
        <f>ROUND(Regression!$B$17+Regression!$B$18*Games!R908+Regression!$B$19*Games!T908+Regression!$B$20*Games!U908+Regression!$B$21*Games!S908+Regression!$B$22*Games!W908,0)</f>
        <v>103</v>
      </c>
      <c r="Z908" s="23">
        <f t="shared" ref="Z908" si="8816">Y909-Y908</f>
        <v>4</v>
      </c>
      <c r="AA908" s="23">
        <f t="shared" ref="AA908" si="8817">Y908+Y909</f>
        <v>210</v>
      </c>
      <c r="AB908" s="22">
        <f t="shared" ref="AB908" si="8818">D908-Z908</f>
        <v>-4</v>
      </c>
      <c r="AC908" s="22">
        <f t="shared" ref="AC908" si="8819">AA908-E908</f>
        <v>210</v>
      </c>
      <c r="AD908" s="22">
        <f t="shared" si="8359"/>
        <v>103</v>
      </c>
    </row>
    <row r="909" spans="1:30" x14ac:dyDescent="0.3">
      <c r="A909" s="11" t="s">
        <v>134</v>
      </c>
      <c r="B909" s="14" t="s">
        <v>59</v>
      </c>
      <c r="C909" s="11" t="str">
        <f>VLOOKUP(B909,'Team Lookup'!A:B,2,FALSE)</f>
        <v>Charlotte Hornets</v>
      </c>
      <c r="D909" s="15">
        <f t="shared" ref="D909" si="8820">D908*-1</f>
        <v>0</v>
      </c>
      <c r="E909" s="15">
        <f t="shared" ref="E909" si="8821">E908</f>
        <v>0</v>
      </c>
      <c r="F909" s="11" t="str">
        <f>B908</f>
        <v>MIA</v>
      </c>
      <c r="G909" s="11" t="str">
        <f t="shared" ref="G909" si="8822">C908</f>
        <v>Miami Heat</v>
      </c>
      <c r="H909" s="32">
        <f>VLOOKUP($C909,'Four Factors - Home'!$B:$O,7,FALSE)/100</f>
        <v>0.499</v>
      </c>
      <c r="I909" s="32">
        <f>VLOOKUP($C909,'Four Factors - Home'!$B:$O,8,FALSE)</f>
        <v>0.307</v>
      </c>
      <c r="J909" s="32">
        <f>VLOOKUP($C909,'Four Factors - Home'!$B:$O,9,FALSE)/100</f>
        <v>0.11900000000000001</v>
      </c>
      <c r="K909" s="32">
        <f>VLOOKUP($C909,'Four Factors - Home'!$B:$O,10,FALSE)/100</f>
        <v>0.20499999999999999</v>
      </c>
      <c r="L909" s="32">
        <f>VLOOKUP($C909,'Four Factors - Home'!$B:$O,11,FALSE)/100</f>
        <v>0.503</v>
      </c>
      <c r="M909" s="32">
        <f>VLOOKUP($C909,'Four Factors - Home'!$B:$O,12,FALSE)</f>
        <v>0.19700000000000001</v>
      </c>
      <c r="N909" s="32">
        <f>VLOOKUP($C909,'Four Factors - Home'!$B:$O,13,FALSE)/100</f>
        <v>0.13</v>
      </c>
      <c r="O909" s="32">
        <f>VLOOKUP($C909,'Four Factors - Home'!$B:$O,14,FALSE)/100</f>
        <v>0.19600000000000001</v>
      </c>
      <c r="P909" s="21">
        <f>VLOOKUP($C909,'Advanced - Home'!B:T,18,FALSE)</f>
        <v>99.03</v>
      </c>
      <c r="Q909" s="21">
        <f>(P909+'Advanced - Home'!$S$33)/2</f>
        <v>98.941912943871699</v>
      </c>
      <c r="R909" s="32">
        <f t="shared" ref="R909" si="8823">AVERAGE(H909,L908)</f>
        <v>0.4995</v>
      </c>
      <c r="S909" s="32">
        <f t="shared" ref="S909" si="8824">AVERAGE(I909,M908)</f>
        <v>0.30149999999999999</v>
      </c>
      <c r="T909" s="32">
        <f t="shared" ref="T909" si="8825">AVERAGE(J909,N908)</f>
        <v>0.1295</v>
      </c>
      <c r="U909" s="32">
        <f t="shared" ref="U909" si="8826">AVERAGE(K909,O908)</f>
        <v>0.22550000000000001</v>
      </c>
      <c r="V909" s="21">
        <f>Q909*Q908/'Advanced - Road'!$S$33</f>
        <v>98.10596186152749</v>
      </c>
      <c r="W909" s="21">
        <f t="shared" ref="W909" si="8827">W908</f>
        <v>98.109287029161294</v>
      </c>
      <c r="X909" s="21">
        <f t="shared" si="8354"/>
        <v>0</v>
      </c>
      <c r="Y909" s="23">
        <f>ROUND(Regression!$B$17+Regression!$B$18*Games!R909+Regression!$B$19*Games!T909+Regression!$B$20*Games!U909+Regression!$B$21*Games!S909+Regression!$B$22*Games!W909,0)</f>
        <v>107</v>
      </c>
      <c r="Z909" s="23">
        <f t="shared" ref="Z909" si="8828">-Z908</f>
        <v>-4</v>
      </c>
      <c r="AA909" s="23">
        <f t="shared" ref="AA909" si="8829">AA908</f>
        <v>210</v>
      </c>
      <c r="AB909" s="22"/>
      <c r="AC909" s="22"/>
      <c r="AD909" s="22">
        <f t="shared" si="8359"/>
        <v>107</v>
      </c>
    </row>
    <row r="910" spans="1:30" x14ac:dyDescent="0.3">
      <c r="A910" t="s">
        <v>133</v>
      </c>
      <c r="B910" s="8" t="s">
        <v>69</v>
      </c>
      <c r="C910" t="str">
        <f>VLOOKUP(B910,'Team Lookup'!A:B,2,FALSE)</f>
        <v>Miami Heat</v>
      </c>
      <c r="D910" s="6"/>
      <c r="E910" s="6"/>
      <c r="F910" s="7" t="str">
        <f>B911</f>
        <v>CHI</v>
      </c>
      <c r="G910" t="str">
        <f t="shared" ref="G910" si="8830">C911</f>
        <v>Chicago Bulls</v>
      </c>
      <c r="H910" s="31">
        <f>VLOOKUP($C910,'Four Factors - Road'!$B:$O,7,FALSE)/100</f>
        <v>0.49099999999999999</v>
      </c>
      <c r="I910" s="31">
        <f>VLOOKUP($C910,'Four Factors - Road'!$B:$O,8,FALSE)</f>
        <v>0.22800000000000001</v>
      </c>
      <c r="J910" s="31">
        <f>VLOOKUP($C910,'Four Factors - Road'!$B:$O,9,FALSE)/100</f>
        <v>0.13699999999999998</v>
      </c>
      <c r="K910" s="31">
        <f>VLOOKUP($C910,'Four Factors - Road'!$B:$O,10,FALSE)/100</f>
        <v>0.25</v>
      </c>
      <c r="L910" s="31">
        <f>VLOOKUP($C910,'Four Factors - Road'!$B:$O,11,FALSE)/100</f>
        <v>0.5</v>
      </c>
      <c r="M910" s="31">
        <f>VLOOKUP($C910,'Four Factors - Road'!$B:$O,12,FALSE)</f>
        <v>0.29599999999999999</v>
      </c>
      <c r="N910" s="31">
        <f>VLOOKUP($C910,'Four Factors - Road'!$B:$O,13,FALSE)/100</f>
        <v>0.14000000000000001</v>
      </c>
      <c r="O910" s="31">
        <f>VLOOKUP($C910,'Four Factors - Road'!$B:$O,14,FALSE)/100</f>
        <v>0.24600000000000002</v>
      </c>
      <c r="P910" s="17">
        <f>VLOOKUP($C910,'Advanced - Road'!B:T,18,FALSE)</f>
        <v>97.19</v>
      </c>
      <c r="Q910" s="17">
        <f>(P910+'Advanced - Road'!$S$33)/2</f>
        <v>98.025263459335633</v>
      </c>
      <c r="R910" s="31">
        <f t="shared" ref="R910" si="8831">AVERAGE(H910,L911)</f>
        <v>0.504</v>
      </c>
      <c r="S910" s="31">
        <f t="shared" ref="S910" si="8832">AVERAGE(I910,M911)</f>
        <v>0.22450000000000001</v>
      </c>
      <c r="T910" s="31">
        <f t="shared" ref="T910" si="8833">AVERAGE(J910,N911)</f>
        <v>0.13600000000000001</v>
      </c>
      <c r="U910" s="31">
        <f t="shared" ref="U910" si="8834">AVERAGE(K910,O911)</f>
        <v>0.22699999999999998</v>
      </c>
      <c r="V910" s="17">
        <f>Q910*Q911/'Advanced - Home'!$S$33</f>
        <v>97.284610910517188</v>
      </c>
      <c r="W910" s="17">
        <f t="shared" ref="W910" si="8835">AVERAGE(V910:V911)</f>
        <v>97.281313804954266</v>
      </c>
      <c r="X910" s="17">
        <f t="shared" si="8354"/>
        <v>0</v>
      </c>
      <c r="Y910" s="19">
        <f>ROUND(Regression!$B$17+Regression!$B$18*Games!R910+Regression!$B$19*Games!T910+Regression!$B$20*Games!U910+Regression!$B$21*Games!S910+Regression!$B$22*Games!W910,0)</f>
        <v>103</v>
      </c>
      <c r="Z910" s="19">
        <f t="shared" ref="Z910" si="8836">Y911-Y910</f>
        <v>3</v>
      </c>
      <c r="AA910" s="19">
        <f t="shared" ref="AA910" si="8837">Y910+Y911</f>
        <v>209</v>
      </c>
      <c r="AB910" s="4">
        <f t="shared" ref="AB910" si="8838">D910-Z910</f>
        <v>-3</v>
      </c>
      <c r="AC910" s="4">
        <f t="shared" ref="AC910" si="8839">AA910-E910</f>
        <v>209</v>
      </c>
      <c r="AD910" s="4">
        <f t="shared" si="8359"/>
        <v>103</v>
      </c>
    </row>
    <row r="911" spans="1:30" x14ac:dyDescent="0.3">
      <c r="A911" t="s">
        <v>134</v>
      </c>
      <c r="B911" s="8" t="s">
        <v>60</v>
      </c>
      <c r="C911" t="str">
        <f>VLOOKUP(B911,'Team Lookup'!A:B,2,FALSE)</f>
        <v>Chicago Bulls</v>
      </c>
      <c r="D911" s="9">
        <f t="shared" ref="D911" si="8840">D910*-1</f>
        <v>0</v>
      </c>
      <c r="E911" s="9">
        <f t="shared" ref="E911" si="8841">E910</f>
        <v>0</v>
      </c>
      <c r="F911" t="str">
        <f>B910</f>
        <v>MIA</v>
      </c>
      <c r="G911" t="str">
        <f t="shared" ref="G911" si="8842">C910</f>
        <v>Miami Heat</v>
      </c>
      <c r="H911" s="31">
        <f>VLOOKUP($C911,'Four Factors - Home'!$B:$O,7,FALSE)/100</f>
        <v>0.47100000000000003</v>
      </c>
      <c r="I911" s="31">
        <f>VLOOKUP($C911,'Four Factors - Home'!$B:$O,8,FALSE)</f>
        <v>0.29599999999999999</v>
      </c>
      <c r="J911" s="31">
        <f>VLOOKUP($C911,'Four Factors - Home'!$B:$O,9,FALSE)/100</f>
        <v>0.129</v>
      </c>
      <c r="K911" s="31">
        <f>VLOOKUP($C911,'Four Factors - Home'!$B:$O,10,FALSE)/100</f>
        <v>0.30199999999999999</v>
      </c>
      <c r="L911" s="31">
        <f>VLOOKUP($C911,'Four Factors - Home'!$B:$O,11,FALSE)/100</f>
        <v>0.51700000000000002</v>
      </c>
      <c r="M911" s="31">
        <f>VLOOKUP($C911,'Four Factors - Home'!$B:$O,12,FALSE)</f>
        <v>0.221</v>
      </c>
      <c r="N911" s="31">
        <f>VLOOKUP($C911,'Four Factors - Home'!$B:$O,13,FALSE)/100</f>
        <v>0.13500000000000001</v>
      </c>
      <c r="O911" s="31">
        <f>VLOOKUP($C911,'Four Factors - Home'!$B:$O,14,FALSE)/100</f>
        <v>0.20399999999999999</v>
      </c>
      <c r="P911" s="17">
        <f>VLOOKUP($C911,'Advanced - Home'!B:T,18,FALSE)</f>
        <v>97.36</v>
      </c>
      <c r="Q911" s="17">
        <f>(P911+'Advanced - Home'!$S$33)/2</f>
        <v>98.106912943871706</v>
      </c>
      <c r="R911" s="31">
        <f t="shared" ref="R911" si="8843">AVERAGE(H911,L910)</f>
        <v>0.48550000000000004</v>
      </c>
      <c r="S911" s="31">
        <f t="shared" ref="S911" si="8844">AVERAGE(I911,M910)</f>
        <v>0.29599999999999999</v>
      </c>
      <c r="T911" s="31">
        <f t="shared" ref="T911" si="8845">AVERAGE(J911,N910)</f>
        <v>0.13450000000000001</v>
      </c>
      <c r="U911" s="31">
        <f t="shared" ref="U911" si="8846">AVERAGE(K911,O910)</f>
        <v>0.27400000000000002</v>
      </c>
      <c r="V911" s="17">
        <f>Q911*Q910/'Advanced - Road'!$S$33</f>
        <v>97.278016699391344</v>
      </c>
      <c r="W911" s="17">
        <f t="shared" ref="W911" si="8847">W910</f>
        <v>97.281313804954266</v>
      </c>
      <c r="X911" s="17">
        <f t="shared" si="8354"/>
        <v>0</v>
      </c>
      <c r="Y911" s="19">
        <f>ROUND(Regression!$B$17+Regression!$B$18*Games!R911+Regression!$B$19*Games!T911+Regression!$B$20*Games!U911+Regression!$B$21*Games!S911+Regression!$B$22*Games!W911,0)</f>
        <v>106</v>
      </c>
      <c r="Z911" s="19">
        <f t="shared" ref="Z911" si="8848">-Z910</f>
        <v>-3</v>
      </c>
      <c r="AA911" s="19">
        <f t="shared" ref="AA911" si="8849">AA910</f>
        <v>209</v>
      </c>
      <c r="AB911" s="4"/>
      <c r="AC911" s="4"/>
      <c r="AD911" s="4">
        <f t="shared" si="8359"/>
        <v>106</v>
      </c>
    </row>
    <row r="912" spans="1:30" x14ac:dyDescent="0.3">
      <c r="A912" s="11" t="s">
        <v>133</v>
      </c>
      <c r="B912" s="14" t="s">
        <v>69</v>
      </c>
      <c r="C912" s="11" t="str">
        <f>VLOOKUP(B912,'Team Lookup'!A:B,2,FALSE)</f>
        <v>Miami Heat</v>
      </c>
      <c r="D912" s="12"/>
      <c r="E912" s="12"/>
      <c r="F912" s="13" t="str">
        <f>B913</f>
        <v>CLE</v>
      </c>
      <c r="G912" s="11" t="str">
        <f t="shared" ref="G912" si="8850">C913</f>
        <v>Cleveland Cavaliers</v>
      </c>
      <c r="H912" s="32">
        <f>VLOOKUP($C912,'Four Factors - Road'!$B:$O,7,FALSE)/100</f>
        <v>0.49099999999999999</v>
      </c>
      <c r="I912" s="32">
        <f>VLOOKUP($C912,'Four Factors - Road'!$B:$O,8,FALSE)</f>
        <v>0.22800000000000001</v>
      </c>
      <c r="J912" s="32">
        <f>VLOOKUP($C912,'Four Factors - Road'!$B:$O,9,FALSE)/100</f>
        <v>0.13699999999999998</v>
      </c>
      <c r="K912" s="32">
        <f>VLOOKUP($C912,'Four Factors - Road'!$B:$O,10,FALSE)/100</f>
        <v>0.25</v>
      </c>
      <c r="L912" s="32">
        <f>VLOOKUP($C912,'Four Factors - Road'!$B:$O,11,FALSE)/100</f>
        <v>0.5</v>
      </c>
      <c r="M912" s="32">
        <f>VLOOKUP($C912,'Four Factors - Road'!$B:$O,12,FALSE)</f>
        <v>0.29599999999999999</v>
      </c>
      <c r="N912" s="32">
        <f>VLOOKUP($C912,'Four Factors - Road'!$B:$O,13,FALSE)/100</f>
        <v>0.14000000000000001</v>
      </c>
      <c r="O912" s="32">
        <f>VLOOKUP($C912,'Four Factors - Road'!$B:$O,14,FALSE)/100</f>
        <v>0.24600000000000002</v>
      </c>
      <c r="P912" s="21">
        <f>VLOOKUP($C912,'Advanced - Road'!B:T,18,FALSE)</f>
        <v>97.19</v>
      </c>
      <c r="Q912" s="21">
        <f>(P912+'Advanced - Road'!$S$33)/2</f>
        <v>98.025263459335633</v>
      </c>
      <c r="R912" s="32">
        <f t="shared" ref="R912" si="8851">AVERAGE(H912,L913)</f>
        <v>0.4955</v>
      </c>
      <c r="S912" s="32">
        <f t="shared" ref="S912" si="8852">AVERAGE(I912,M913)</f>
        <v>0.2215</v>
      </c>
      <c r="T912" s="32">
        <f t="shared" ref="T912" si="8853">AVERAGE(J912,N913)</f>
        <v>0.13250000000000001</v>
      </c>
      <c r="U912" s="32">
        <f t="shared" ref="U912" si="8854">AVERAGE(K912,O913)</f>
        <v>0.2455</v>
      </c>
      <c r="V912" s="21">
        <f>Q912*Q913/'Advanced - Home'!$S$33</f>
        <v>98.053115098379919</v>
      </c>
      <c r="W912" s="21">
        <f t="shared" ref="W912" si="8855">AVERAGE(V912:V913)</f>
        <v>98.049791947182342</v>
      </c>
      <c r="X912" s="21">
        <f t="shared" si="8354"/>
        <v>0</v>
      </c>
      <c r="Y912" s="23">
        <f>ROUND(Regression!$B$17+Regression!$B$18*Games!R912+Regression!$B$19*Games!T912+Regression!$B$20*Games!U912+Regression!$B$21*Games!S912+Regression!$B$22*Games!W912,0)</f>
        <v>104</v>
      </c>
      <c r="Z912" s="23">
        <f t="shared" ref="Z912" si="8856">Y913-Y912</f>
        <v>7</v>
      </c>
      <c r="AA912" s="23">
        <f t="shared" ref="AA912" si="8857">Y912+Y913</f>
        <v>215</v>
      </c>
      <c r="AB912" s="22">
        <f t="shared" ref="AB912" si="8858">D912-Z912</f>
        <v>-7</v>
      </c>
      <c r="AC912" s="22">
        <f t="shared" ref="AC912" si="8859">AA912-E912</f>
        <v>215</v>
      </c>
      <c r="AD912" s="22">
        <f t="shared" si="8359"/>
        <v>104</v>
      </c>
    </row>
    <row r="913" spans="1:30" x14ac:dyDescent="0.3">
      <c r="A913" s="11" t="s">
        <v>134</v>
      </c>
      <c r="B913" s="14" t="s">
        <v>54</v>
      </c>
      <c r="C913" s="11" t="str">
        <f>VLOOKUP(B913,'Team Lookup'!A:B,2,FALSE)</f>
        <v>Cleveland Cavaliers</v>
      </c>
      <c r="D913" s="15">
        <f t="shared" ref="D913" si="8860">D912*-1</f>
        <v>0</v>
      </c>
      <c r="E913" s="15">
        <f t="shared" ref="E913" si="8861">E912</f>
        <v>0</v>
      </c>
      <c r="F913" s="11" t="str">
        <f>B912</f>
        <v>MIA</v>
      </c>
      <c r="G913" s="11" t="str">
        <f t="shared" ref="G913" si="8862">C912</f>
        <v>Miami Heat</v>
      </c>
      <c r="H913" s="32">
        <f>VLOOKUP($C913,'Four Factors - Home'!$B:$O,7,FALSE)/100</f>
        <v>0.55700000000000005</v>
      </c>
      <c r="I913" s="32">
        <f>VLOOKUP($C913,'Four Factors - Home'!$B:$O,8,FALSE)</f>
        <v>0.27700000000000002</v>
      </c>
      <c r="J913" s="32">
        <f>VLOOKUP($C913,'Four Factors - Home'!$B:$O,9,FALSE)/100</f>
        <v>0.129</v>
      </c>
      <c r="K913" s="32">
        <f>VLOOKUP($C913,'Four Factors - Home'!$B:$O,10,FALSE)/100</f>
        <v>0.23899999999999999</v>
      </c>
      <c r="L913" s="32">
        <f>VLOOKUP($C913,'Four Factors - Home'!$B:$O,11,FALSE)/100</f>
        <v>0.5</v>
      </c>
      <c r="M913" s="32">
        <f>VLOOKUP($C913,'Four Factors - Home'!$B:$O,12,FALSE)</f>
        <v>0.215</v>
      </c>
      <c r="N913" s="32">
        <f>VLOOKUP($C913,'Four Factors - Home'!$B:$O,13,FALSE)/100</f>
        <v>0.128</v>
      </c>
      <c r="O913" s="32">
        <f>VLOOKUP($C913,'Four Factors - Home'!$B:$O,14,FALSE)/100</f>
        <v>0.24100000000000002</v>
      </c>
      <c r="P913" s="21">
        <f>VLOOKUP($C913,'Advanced - Home'!B:T,18,FALSE)</f>
        <v>98.91</v>
      </c>
      <c r="Q913" s="21">
        <f>(P913+'Advanced - Home'!$S$33)/2</f>
        <v>98.881912943871697</v>
      </c>
      <c r="R913" s="32">
        <f t="shared" ref="R913" si="8863">AVERAGE(H913,L912)</f>
        <v>0.52849999999999997</v>
      </c>
      <c r="S913" s="32">
        <f t="shared" ref="S913" si="8864">AVERAGE(I913,M912)</f>
        <v>0.28649999999999998</v>
      </c>
      <c r="T913" s="32">
        <f t="shared" ref="T913" si="8865">AVERAGE(J913,N912)</f>
        <v>0.13450000000000001</v>
      </c>
      <c r="U913" s="32">
        <f t="shared" ref="U913" si="8866">AVERAGE(K913,O912)</f>
        <v>0.24249999999999999</v>
      </c>
      <c r="V913" s="21">
        <f>Q913*Q912/'Advanced - Road'!$S$33</f>
        <v>98.046468795984779</v>
      </c>
      <c r="W913" s="21">
        <f t="shared" ref="W913" si="8867">W912</f>
        <v>98.049791947182342</v>
      </c>
      <c r="X913" s="21">
        <f t="shared" si="8354"/>
        <v>0</v>
      </c>
      <c r="Y913" s="23">
        <f>ROUND(Regression!$B$17+Regression!$B$18*Games!R913+Regression!$B$19*Games!T913+Regression!$B$20*Games!U913+Regression!$B$21*Games!S913+Regression!$B$22*Games!W913,0)</f>
        <v>111</v>
      </c>
      <c r="Z913" s="23">
        <f t="shared" ref="Z913" si="8868">-Z912</f>
        <v>-7</v>
      </c>
      <c r="AA913" s="23">
        <f t="shared" ref="AA913" si="8869">AA912</f>
        <v>215</v>
      </c>
      <c r="AB913" s="22"/>
      <c r="AC913" s="22"/>
      <c r="AD913" s="22">
        <f t="shared" si="8359"/>
        <v>111</v>
      </c>
    </row>
    <row r="914" spans="1:30" x14ac:dyDescent="0.3">
      <c r="A914" t="s">
        <v>133</v>
      </c>
      <c r="B914" s="8" t="s">
        <v>69</v>
      </c>
      <c r="C914" t="str">
        <f>VLOOKUP(B914,'Team Lookup'!A:B,2,FALSE)</f>
        <v>Miami Heat</v>
      </c>
      <c r="D914" s="6"/>
      <c r="E914" s="6"/>
      <c r="F914" s="7" t="str">
        <f>B915</f>
        <v>DAL</v>
      </c>
      <c r="G914" t="str">
        <f t="shared" ref="G914" si="8870">C915</f>
        <v>Dallas Mavericks</v>
      </c>
      <c r="H914" s="31">
        <f>VLOOKUP($C914,'Four Factors - Road'!$B:$O,7,FALSE)/100</f>
        <v>0.49099999999999999</v>
      </c>
      <c r="I914" s="31">
        <f>VLOOKUP($C914,'Four Factors - Road'!$B:$O,8,FALSE)</f>
        <v>0.22800000000000001</v>
      </c>
      <c r="J914" s="31">
        <f>VLOOKUP($C914,'Four Factors - Road'!$B:$O,9,FALSE)/100</f>
        <v>0.13699999999999998</v>
      </c>
      <c r="K914" s="31">
        <f>VLOOKUP($C914,'Four Factors - Road'!$B:$O,10,FALSE)/100</f>
        <v>0.25</v>
      </c>
      <c r="L914" s="31">
        <f>VLOOKUP($C914,'Four Factors - Road'!$B:$O,11,FALSE)/100</f>
        <v>0.5</v>
      </c>
      <c r="M914" s="31">
        <f>VLOOKUP($C914,'Four Factors - Road'!$B:$O,12,FALSE)</f>
        <v>0.29599999999999999</v>
      </c>
      <c r="N914" s="31">
        <f>VLOOKUP($C914,'Four Factors - Road'!$B:$O,13,FALSE)/100</f>
        <v>0.14000000000000001</v>
      </c>
      <c r="O914" s="31">
        <f>VLOOKUP($C914,'Four Factors - Road'!$B:$O,14,FALSE)/100</f>
        <v>0.24600000000000002</v>
      </c>
      <c r="P914" s="17">
        <f>VLOOKUP($C914,'Advanced - Road'!B:T,18,FALSE)</f>
        <v>97.19</v>
      </c>
      <c r="Q914" s="17">
        <f>(P914+'Advanced - Road'!$S$33)/2</f>
        <v>98.025263459335633</v>
      </c>
      <c r="R914" s="31">
        <f t="shared" ref="R914" si="8871">AVERAGE(H914,L915)</f>
        <v>0.4985</v>
      </c>
      <c r="S914" s="31">
        <f t="shared" ref="S914" si="8872">AVERAGE(I914,M915)</f>
        <v>0.253</v>
      </c>
      <c r="T914" s="31">
        <f t="shared" ref="T914" si="8873">AVERAGE(J914,N915)</f>
        <v>0.15</v>
      </c>
      <c r="U914" s="31">
        <f t="shared" ref="U914" si="8874">AVERAGE(K914,O915)</f>
        <v>0.23799999999999999</v>
      </c>
      <c r="V914" s="17">
        <f>Q914*Q915/'Advanced - Home'!$S$33</f>
        <v>95.460033225785011</v>
      </c>
      <c r="W914" s="17">
        <f t="shared" ref="W914" si="8875">AVERAGE(V914:V915)</f>
        <v>95.456797957599832</v>
      </c>
      <c r="X914" s="17">
        <f t="shared" si="8354"/>
        <v>0</v>
      </c>
      <c r="Y914" s="19">
        <f>ROUND(Regression!$B$17+Regression!$B$18*Games!R914+Regression!$B$19*Games!T914+Regression!$B$20*Games!U914+Regression!$B$21*Games!S914+Regression!$B$22*Games!W914,0)</f>
        <v>100</v>
      </c>
      <c r="Z914" s="19">
        <f t="shared" ref="Z914" si="8876">Y915-Y914</f>
        <v>3</v>
      </c>
      <c r="AA914" s="19">
        <f t="shared" ref="AA914" si="8877">Y914+Y915</f>
        <v>203</v>
      </c>
      <c r="AB914" s="4">
        <f t="shared" ref="AB914" si="8878">D914-Z914</f>
        <v>-3</v>
      </c>
      <c r="AC914" s="4">
        <f t="shared" ref="AC914" si="8879">AA914-E914</f>
        <v>203</v>
      </c>
      <c r="AD914" s="4">
        <f t="shared" si="8359"/>
        <v>100</v>
      </c>
    </row>
    <row r="915" spans="1:30" x14ac:dyDescent="0.3">
      <c r="A915" t="s">
        <v>134</v>
      </c>
      <c r="B915" s="8" t="s">
        <v>61</v>
      </c>
      <c r="C915" t="str">
        <f>VLOOKUP(B915,'Team Lookup'!A:B,2,FALSE)</f>
        <v>Dallas Mavericks</v>
      </c>
      <c r="D915" s="9">
        <f t="shared" ref="D915" si="8880">D914*-1</f>
        <v>0</v>
      </c>
      <c r="E915" s="9">
        <f t="shared" ref="E915" si="8881">E914</f>
        <v>0</v>
      </c>
      <c r="F915" t="str">
        <f>B914</f>
        <v>MIA</v>
      </c>
      <c r="G915" t="str">
        <f t="shared" ref="G915" si="8882">C914</f>
        <v>Miami Heat</v>
      </c>
      <c r="H915" s="31">
        <f>VLOOKUP($C915,'Four Factors - Home'!$B:$O,7,FALSE)/100</f>
        <v>0.51400000000000001</v>
      </c>
      <c r="I915" s="31">
        <f>VLOOKUP($C915,'Four Factors - Home'!$B:$O,8,FALSE)</f>
        <v>0.24299999999999999</v>
      </c>
      <c r="J915" s="31">
        <f>VLOOKUP($C915,'Four Factors - Home'!$B:$O,9,FALSE)/100</f>
        <v>0.129</v>
      </c>
      <c r="K915" s="31">
        <f>VLOOKUP($C915,'Four Factors - Home'!$B:$O,10,FALSE)/100</f>
        <v>0.188</v>
      </c>
      <c r="L915" s="31">
        <f>VLOOKUP($C915,'Four Factors - Home'!$B:$O,11,FALSE)/100</f>
        <v>0.50600000000000001</v>
      </c>
      <c r="M915" s="31">
        <f>VLOOKUP($C915,'Four Factors - Home'!$B:$O,12,FALSE)</f>
        <v>0.27800000000000002</v>
      </c>
      <c r="N915" s="31">
        <f>VLOOKUP($C915,'Four Factors - Home'!$B:$O,13,FALSE)/100</f>
        <v>0.16300000000000001</v>
      </c>
      <c r="O915" s="31">
        <f>VLOOKUP($C915,'Four Factors - Home'!$B:$O,14,FALSE)/100</f>
        <v>0.22600000000000001</v>
      </c>
      <c r="P915" s="17">
        <f>VLOOKUP($C915,'Advanced - Home'!B:T,18,FALSE)</f>
        <v>93.68</v>
      </c>
      <c r="Q915" s="17">
        <f>(P915+'Advanced - Home'!$S$33)/2</f>
        <v>96.266912943871716</v>
      </c>
      <c r="R915" s="31">
        <f t="shared" ref="R915" si="8883">AVERAGE(H915,L914)</f>
        <v>0.50700000000000001</v>
      </c>
      <c r="S915" s="31">
        <f t="shared" ref="S915" si="8884">AVERAGE(I915,M914)</f>
        <v>0.26949999999999996</v>
      </c>
      <c r="T915" s="31">
        <f t="shared" ref="T915" si="8885">AVERAGE(J915,N914)</f>
        <v>0.13450000000000001</v>
      </c>
      <c r="U915" s="31">
        <f t="shared" ref="U915" si="8886">AVERAGE(K915,O914)</f>
        <v>0.21700000000000003</v>
      </c>
      <c r="V915" s="17">
        <f>Q915*Q914/'Advanced - Road'!$S$33</f>
        <v>95.453562689414667</v>
      </c>
      <c r="W915" s="17">
        <f t="shared" ref="W915" si="8887">W914</f>
        <v>95.456797957599832</v>
      </c>
      <c r="X915" s="17">
        <f t="shared" si="8354"/>
        <v>0</v>
      </c>
      <c r="Y915" s="19">
        <f>ROUND(Regression!$B$17+Regression!$B$18*Games!R915+Regression!$B$19*Games!T915+Regression!$B$20*Games!U915+Regression!$B$21*Games!S915+Regression!$B$22*Games!W915,0)</f>
        <v>103</v>
      </c>
      <c r="Z915" s="19">
        <f t="shared" ref="Z915" si="8888">-Z914</f>
        <v>-3</v>
      </c>
      <c r="AA915" s="19">
        <f t="shared" ref="AA915" si="8889">AA914</f>
        <v>203</v>
      </c>
      <c r="AB915" s="4"/>
      <c r="AC915" s="4"/>
      <c r="AD915" s="4">
        <f t="shared" si="8359"/>
        <v>103</v>
      </c>
    </row>
    <row r="916" spans="1:30" x14ac:dyDescent="0.3">
      <c r="A916" s="11" t="s">
        <v>133</v>
      </c>
      <c r="B916" s="14" t="s">
        <v>69</v>
      </c>
      <c r="C916" s="11" t="str">
        <f>VLOOKUP(B916,'Team Lookup'!A:B,2,FALSE)</f>
        <v>Miami Heat</v>
      </c>
      <c r="D916" s="12"/>
      <c r="E916" s="12"/>
      <c r="F916" s="13" t="str">
        <f>B917</f>
        <v>DEN</v>
      </c>
      <c r="G916" s="11" t="str">
        <f t="shared" ref="G916" si="8890">C917</f>
        <v>Denver Nuggets</v>
      </c>
      <c r="H916" s="32">
        <f>VLOOKUP($C916,'Four Factors - Road'!$B:$O,7,FALSE)/100</f>
        <v>0.49099999999999999</v>
      </c>
      <c r="I916" s="32">
        <f>VLOOKUP($C916,'Four Factors - Road'!$B:$O,8,FALSE)</f>
        <v>0.22800000000000001</v>
      </c>
      <c r="J916" s="32">
        <f>VLOOKUP($C916,'Four Factors - Road'!$B:$O,9,FALSE)/100</f>
        <v>0.13699999999999998</v>
      </c>
      <c r="K916" s="32">
        <f>VLOOKUP($C916,'Four Factors - Road'!$B:$O,10,FALSE)/100</f>
        <v>0.25</v>
      </c>
      <c r="L916" s="32">
        <f>VLOOKUP($C916,'Four Factors - Road'!$B:$O,11,FALSE)/100</f>
        <v>0.5</v>
      </c>
      <c r="M916" s="32">
        <f>VLOOKUP($C916,'Four Factors - Road'!$B:$O,12,FALSE)</f>
        <v>0.29599999999999999</v>
      </c>
      <c r="N916" s="32">
        <f>VLOOKUP($C916,'Four Factors - Road'!$B:$O,13,FALSE)/100</f>
        <v>0.14000000000000001</v>
      </c>
      <c r="O916" s="32">
        <f>VLOOKUP($C916,'Four Factors - Road'!$B:$O,14,FALSE)/100</f>
        <v>0.24600000000000002</v>
      </c>
      <c r="P916" s="21">
        <f>VLOOKUP($C916,'Advanced - Road'!B:T,18,FALSE)</f>
        <v>97.19</v>
      </c>
      <c r="Q916" s="21">
        <f>(P916+'Advanced - Road'!$S$33)/2</f>
        <v>98.025263459335633</v>
      </c>
      <c r="R916" s="32">
        <f t="shared" ref="R916" si="8891">AVERAGE(H916,L917)</f>
        <v>0.51200000000000001</v>
      </c>
      <c r="S916" s="32">
        <f t="shared" ref="S916" si="8892">AVERAGE(I916,M917)</f>
        <v>0.24149999999999999</v>
      </c>
      <c r="T916" s="32">
        <f t="shared" ref="T916" si="8893">AVERAGE(J916,N917)</f>
        <v>0.125</v>
      </c>
      <c r="U916" s="32">
        <f t="shared" ref="U916" si="8894">AVERAGE(K916,O917)</f>
        <v>0.22650000000000001</v>
      </c>
      <c r="V916" s="21">
        <f>Q916*Q917/'Advanced - Home'!$S$33</f>
        <v>98.836493560846449</v>
      </c>
      <c r="W916" s="21">
        <f t="shared" ref="W916" si="8895">AVERAGE(V916:V917)</f>
        <v>98.833143859905164</v>
      </c>
      <c r="X916" s="21">
        <f t="shared" si="8354"/>
        <v>0</v>
      </c>
      <c r="Y916" s="23">
        <f>ROUND(Regression!$B$17+Regression!$B$18*Games!R916+Regression!$B$19*Games!T916+Regression!$B$20*Games!U916+Regression!$B$21*Games!S916+Regression!$B$22*Games!W916,0)</f>
        <v>108</v>
      </c>
      <c r="Z916" s="23">
        <f t="shared" ref="Z916" si="8896">Y917-Y916</f>
        <v>2</v>
      </c>
      <c r="AA916" s="23">
        <f t="shared" ref="AA916" si="8897">Y916+Y917</f>
        <v>218</v>
      </c>
      <c r="AB916" s="22">
        <f t="shared" ref="AB916" si="8898">D916-Z916</f>
        <v>-2</v>
      </c>
      <c r="AC916" s="22">
        <f t="shared" ref="AC916" si="8899">AA916-E916</f>
        <v>218</v>
      </c>
      <c r="AD916" s="22">
        <f t="shared" si="8359"/>
        <v>108</v>
      </c>
    </row>
    <row r="917" spans="1:30" x14ac:dyDescent="0.3">
      <c r="A917" s="11" t="s">
        <v>134</v>
      </c>
      <c r="B917" s="14" t="s">
        <v>62</v>
      </c>
      <c r="C917" s="11" t="str">
        <f>VLOOKUP(B917,'Team Lookup'!A:B,2,FALSE)</f>
        <v>Denver Nuggets</v>
      </c>
      <c r="D917" s="15">
        <f t="shared" ref="D917" si="8900">D916*-1</f>
        <v>0</v>
      </c>
      <c r="E917" s="15">
        <f t="shared" ref="E917" si="8901">E916</f>
        <v>0</v>
      </c>
      <c r="F917" s="11" t="str">
        <f>B916</f>
        <v>MIA</v>
      </c>
      <c r="G917" s="11" t="str">
        <f t="shared" ref="G917" si="8902">C916</f>
        <v>Miami Heat</v>
      </c>
      <c r="H917" s="32">
        <f>VLOOKUP($C917,'Four Factors - Home'!$B:$O,7,FALSE)/100</f>
        <v>0.53900000000000003</v>
      </c>
      <c r="I917" s="32">
        <f>VLOOKUP($C917,'Four Factors - Home'!$B:$O,8,FALSE)</f>
        <v>0.28799999999999998</v>
      </c>
      <c r="J917" s="32">
        <f>VLOOKUP($C917,'Four Factors - Home'!$B:$O,9,FALSE)/100</f>
        <v>0.14400000000000002</v>
      </c>
      <c r="K917" s="32">
        <f>VLOOKUP($C917,'Four Factors - Home'!$B:$O,10,FALSE)/100</f>
        <v>0.28399999999999997</v>
      </c>
      <c r="L917" s="32">
        <f>VLOOKUP($C917,'Four Factors - Home'!$B:$O,11,FALSE)/100</f>
        <v>0.53299999999999992</v>
      </c>
      <c r="M917" s="32">
        <f>VLOOKUP($C917,'Four Factors - Home'!$B:$O,12,FALSE)</f>
        <v>0.255</v>
      </c>
      <c r="N917" s="32">
        <f>VLOOKUP($C917,'Four Factors - Home'!$B:$O,13,FALSE)/100</f>
        <v>0.113</v>
      </c>
      <c r="O917" s="32">
        <f>VLOOKUP($C917,'Four Factors - Home'!$B:$O,14,FALSE)/100</f>
        <v>0.20300000000000001</v>
      </c>
      <c r="P917" s="21">
        <f>VLOOKUP($C917,'Advanced - Home'!B:T,18,FALSE)</f>
        <v>100.49</v>
      </c>
      <c r="Q917" s="21">
        <f>(P917+'Advanced - Home'!$S$33)/2</f>
        <v>99.671912943871703</v>
      </c>
      <c r="R917" s="32">
        <f t="shared" ref="R917" si="8903">AVERAGE(H917,L916)</f>
        <v>0.51950000000000007</v>
      </c>
      <c r="S917" s="32">
        <f t="shared" ref="S917" si="8904">AVERAGE(I917,M916)</f>
        <v>0.29199999999999998</v>
      </c>
      <c r="T917" s="32">
        <f t="shared" ref="T917" si="8905">AVERAGE(J917,N916)</f>
        <v>0.14200000000000002</v>
      </c>
      <c r="U917" s="32">
        <f t="shared" ref="U917" si="8906">AVERAGE(K917,O916)</f>
        <v>0.26500000000000001</v>
      </c>
      <c r="V917" s="21">
        <f>Q917*Q916/'Advanced - Road'!$S$33</f>
        <v>98.829794158963878</v>
      </c>
      <c r="W917" s="21">
        <f t="shared" ref="W917" si="8907">W916</f>
        <v>98.833143859905164</v>
      </c>
      <c r="X917" s="21">
        <f t="shared" si="8354"/>
        <v>0</v>
      </c>
      <c r="Y917" s="23">
        <f>ROUND(Regression!$B$17+Regression!$B$18*Games!R917+Regression!$B$19*Games!T917+Regression!$B$20*Games!U917+Regression!$B$21*Games!S917+Regression!$B$22*Games!W917,0)</f>
        <v>110</v>
      </c>
      <c r="Z917" s="23">
        <f t="shared" ref="Z917" si="8908">-Z916</f>
        <v>-2</v>
      </c>
      <c r="AA917" s="23">
        <f t="shared" ref="AA917" si="8909">AA916</f>
        <v>218</v>
      </c>
      <c r="AB917" s="22"/>
      <c r="AC917" s="22"/>
      <c r="AD917" s="22">
        <f t="shared" si="8359"/>
        <v>110</v>
      </c>
    </row>
    <row r="918" spans="1:30" x14ac:dyDescent="0.3">
      <c r="A918" t="s">
        <v>133</v>
      </c>
      <c r="B918" s="8" t="s">
        <v>69</v>
      </c>
      <c r="C918" t="str">
        <f>VLOOKUP(B918,'Team Lookup'!A:B,2,FALSE)</f>
        <v>Miami Heat</v>
      </c>
      <c r="D918" s="6"/>
      <c r="E918" s="6"/>
      <c r="F918" s="7" t="str">
        <f>B919</f>
        <v>DET</v>
      </c>
      <c r="G918" t="str">
        <f t="shared" ref="G918" si="8910">C919</f>
        <v>Detroit Pistons</v>
      </c>
      <c r="H918" s="31">
        <f>VLOOKUP($C918,'Four Factors - Road'!$B:$O,7,FALSE)/100</f>
        <v>0.49099999999999999</v>
      </c>
      <c r="I918" s="31">
        <f>VLOOKUP($C918,'Four Factors - Road'!$B:$O,8,FALSE)</f>
        <v>0.22800000000000001</v>
      </c>
      <c r="J918" s="31">
        <f>VLOOKUP($C918,'Four Factors - Road'!$B:$O,9,FALSE)/100</f>
        <v>0.13699999999999998</v>
      </c>
      <c r="K918" s="31">
        <f>VLOOKUP($C918,'Four Factors - Road'!$B:$O,10,FALSE)/100</f>
        <v>0.25</v>
      </c>
      <c r="L918" s="31">
        <f>VLOOKUP($C918,'Four Factors - Road'!$B:$O,11,FALSE)/100</f>
        <v>0.5</v>
      </c>
      <c r="M918" s="31">
        <f>VLOOKUP($C918,'Four Factors - Road'!$B:$O,12,FALSE)</f>
        <v>0.29599999999999999</v>
      </c>
      <c r="N918" s="31">
        <f>VLOOKUP($C918,'Four Factors - Road'!$B:$O,13,FALSE)/100</f>
        <v>0.14000000000000001</v>
      </c>
      <c r="O918" s="31">
        <f>VLOOKUP($C918,'Four Factors - Road'!$B:$O,14,FALSE)/100</f>
        <v>0.24600000000000002</v>
      </c>
      <c r="P918" s="17">
        <f>VLOOKUP($C918,'Advanced - Road'!B:T,18,FALSE)</f>
        <v>97.19</v>
      </c>
      <c r="Q918" s="17">
        <f>(P918+'Advanced - Road'!$S$33)/2</f>
        <v>98.025263459335633</v>
      </c>
      <c r="R918" s="31">
        <f t="shared" ref="R918" si="8911">AVERAGE(H918,L919)</f>
        <v>0.49</v>
      </c>
      <c r="S918" s="31">
        <f t="shared" ref="S918" si="8912">AVERAGE(I918,M919)</f>
        <v>0.2495</v>
      </c>
      <c r="T918" s="31">
        <f t="shared" ref="T918" si="8913">AVERAGE(J918,N919)</f>
        <v>0.13600000000000001</v>
      </c>
      <c r="U918" s="31">
        <f t="shared" ref="U918" si="8914">AVERAGE(K918,O919)</f>
        <v>0.21949999999999997</v>
      </c>
      <c r="V918" s="17">
        <f>Q918*Q919/'Advanced - Home'!$S$33</f>
        <v>97.636635409473669</v>
      </c>
      <c r="W918" s="17">
        <f t="shared" ref="W918" si="8915">AVERAGE(V918:V919)</f>
        <v>97.633326373329709</v>
      </c>
      <c r="X918" s="17">
        <f t="shared" si="8354"/>
        <v>0</v>
      </c>
      <c r="Y918" s="19">
        <f>ROUND(Regression!$B$17+Regression!$B$18*Games!R918+Regression!$B$19*Games!T918+Regression!$B$20*Games!U918+Regression!$B$21*Games!S918+Regression!$B$22*Games!W918,0)</f>
        <v>102</v>
      </c>
      <c r="Z918" s="19">
        <f t="shared" ref="Z918" si="8916">Y919-Y918</f>
        <v>4</v>
      </c>
      <c r="AA918" s="19">
        <f t="shared" ref="AA918" si="8917">Y918+Y919</f>
        <v>208</v>
      </c>
      <c r="AB918" s="4">
        <f t="shared" ref="AB918" si="8918">D918-Z918</f>
        <v>-4</v>
      </c>
      <c r="AC918" s="4">
        <f t="shared" ref="AC918" si="8919">AA918-E918</f>
        <v>208</v>
      </c>
      <c r="AD918" s="4">
        <f t="shared" si="8359"/>
        <v>102</v>
      </c>
    </row>
    <row r="919" spans="1:30" x14ac:dyDescent="0.3">
      <c r="A919" t="s">
        <v>134</v>
      </c>
      <c r="B919" s="8" t="s">
        <v>63</v>
      </c>
      <c r="C919" t="str">
        <f>VLOOKUP(B919,'Team Lookup'!A:B,2,FALSE)</f>
        <v>Detroit Pistons</v>
      </c>
      <c r="D919" s="9">
        <f t="shared" ref="D919" si="8920">D918*-1</f>
        <v>0</v>
      </c>
      <c r="E919" s="9">
        <f t="shared" ref="E919" si="8921">E918</f>
        <v>0</v>
      </c>
      <c r="F919" t="str">
        <f>B918</f>
        <v>MIA</v>
      </c>
      <c r="G919" t="str">
        <f t="shared" ref="G919" si="8922">C918</f>
        <v>Miami Heat</v>
      </c>
      <c r="H919" s="31">
        <f>VLOOKUP($C919,'Four Factors - Home'!$B:$O,7,FALSE)/100</f>
        <v>0.505</v>
      </c>
      <c r="I919" s="31">
        <f>VLOOKUP($C919,'Four Factors - Home'!$B:$O,8,FALSE)</f>
        <v>0.217</v>
      </c>
      <c r="J919" s="31">
        <f>VLOOKUP($C919,'Four Factors - Home'!$B:$O,9,FALSE)/100</f>
        <v>0.124</v>
      </c>
      <c r="K919" s="31">
        <f>VLOOKUP($C919,'Four Factors - Home'!$B:$O,10,FALSE)/100</f>
        <v>0.24299999999999999</v>
      </c>
      <c r="L919" s="31">
        <f>VLOOKUP($C919,'Four Factors - Home'!$B:$O,11,FALSE)/100</f>
        <v>0.48899999999999999</v>
      </c>
      <c r="M919" s="31">
        <f>VLOOKUP($C919,'Four Factors - Home'!$B:$O,12,FALSE)</f>
        <v>0.27100000000000002</v>
      </c>
      <c r="N919" s="31">
        <f>VLOOKUP($C919,'Four Factors - Home'!$B:$O,13,FALSE)/100</f>
        <v>0.13500000000000001</v>
      </c>
      <c r="O919" s="31">
        <f>VLOOKUP($C919,'Four Factors - Home'!$B:$O,14,FALSE)/100</f>
        <v>0.18899999999999997</v>
      </c>
      <c r="P919" s="17">
        <f>VLOOKUP($C919,'Advanced - Home'!B:T,18,FALSE)</f>
        <v>98.07</v>
      </c>
      <c r="Q919" s="17">
        <f>(P919+'Advanced - Home'!$S$33)/2</f>
        <v>98.46191294387171</v>
      </c>
      <c r="R919" s="31">
        <f t="shared" ref="R919" si="8923">AVERAGE(H919,L918)</f>
        <v>0.50249999999999995</v>
      </c>
      <c r="S919" s="31">
        <f t="shared" ref="S919" si="8924">AVERAGE(I919,M918)</f>
        <v>0.25650000000000001</v>
      </c>
      <c r="T919" s="31">
        <f t="shared" ref="T919" si="8925">AVERAGE(J919,N918)</f>
        <v>0.13200000000000001</v>
      </c>
      <c r="U919" s="31">
        <f t="shared" ref="U919" si="8926">AVERAGE(K919,O918)</f>
        <v>0.2445</v>
      </c>
      <c r="V919" s="17">
        <f>Q919*Q918/'Advanced - Road'!$S$33</f>
        <v>97.630017337185762</v>
      </c>
      <c r="W919" s="17">
        <f t="shared" ref="W919" si="8927">W918</f>
        <v>97.633326373329709</v>
      </c>
      <c r="X919" s="17">
        <f t="shared" si="8354"/>
        <v>0</v>
      </c>
      <c r="Y919" s="19">
        <f>ROUND(Regression!$B$17+Regression!$B$18*Games!R919+Regression!$B$19*Games!T919+Regression!$B$20*Games!U919+Regression!$B$21*Games!S919+Regression!$B$22*Games!W919,0)</f>
        <v>106</v>
      </c>
      <c r="Z919" s="19">
        <f t="shared" ref="Z919" si="8928">-Z918</f>
        <v>-4</v>
      </c>
      <c r="AA919" s="19">
        <f t="shared" ref="AA919" si="8929">AA918</f>
        <v>208</v>
      </c>
      <c r="AB919" s="4"/>
      <c r="AC919" s="4"/>
      <c r="AD919" s="4">
        <f t="shared" si="8359"/>
        <v>106</v>
      </c>
    </row>
    <row r="920" spans="1:30" x14ac:dyDescent="0.3">
      <c r="A920" s="11" t="s">
        <v>133</v>
      </c>
      <c r="B920" s="14" t="s">
        <v>69</v>
      </c>
      <c r="C920" s="11" t="str">
        <f>VLOOKUP(B920,'Team Lookup'!A:B,2,FALSE)</f>
        <v>Miami Heat</v>
      </c>
      <c r="D920" s="12"/>
      <c r="E920" s="12"/>
      <c r="F920" s="13" t="str">
        <f>B921</f>
        <v>GSW</v>
      </c>
      <c r="G920" s="11" t="str">
        <f t="shared" ref="G920" si="8930">C921</f>
        <v>Golden State Warriors</v>
      </c>
      <c r="H920" s="32">
        <f>VLOOKUP($C920,'Four Factors - Road'!$B:$O,7,FALSE)/100</f>
        <v>0.49099999999999999</v>
      </c>
      <c r="I920" s="32">
        <f>VLOOKUP($C920,'Four Factors - Road'!$B:$O,8,FALSE)</f>
        <v>0.22800000000000001</v>
      </c>
      <c r="J920" s="32">
        <f>VLOOKUP($C920,'Four Factors - Road'!$B:$O,9,FALSE)/100</f>
        <v>0.13699999999999998</v>
      </c>
      <c r="K920" s="32">
        <f>VLOOKUP($C920,'Four Factors - Road'!$B:$O,10,FALSE)/100</f>
        <v>0.25</v>
      </c>
      <c r="L920" s="32">
        <f>VLOOKUP($C920,'Four Factors - Road'!$B:$O,11,FALSE)/100</f>
        <v>0.5</v>
      </c>
      <c r="M920" s="32">
        <f>VLOOKUP($C920,'Four Factors - Road'!$B:$O,12,FALSE)</f>
        <v>0.29599999999999999</v>
      </c>
      <c r="N920" s="32">
        <f>VLOOKUP($C920,'Four Factors - Road'!$B:$O,13,FALSE)/100</f>
        <v>0.14000000000000001</v>
      </c>
      <c r="O920" s="32">
        <f>VLOOKUP($C920,'Four Factors - Road'!$B:$O,14,FALSE)/100</f>
        <v>0.24600000000000002</v>
      </c>
      <c r="P920" s="21">
        <f>VLOOKUP($C920,'Advanced - Road'!B:T,18,FALSE)</f>
        <v>97.19</v>
      </c>
      <c r="Q920" s="21">
        <f>(P920+'Advanced - Road'!$S$33)/2</f>
        <v>98.025263459335633</v>
      </c>
      <c r="R920" s="32">
        <f t="shared" ref="R920" si="8931">AVERAGE(H920,L921)</f>
        <v>0.48399999999999999</v>
      </c>
      <c r="S920" s="32">
        <f t="shared" ref="S920" si="8932">AVERAGE(I920,M921)</f>
        <v>0.24099999999999999</v>
      </c>
      <c r="T920" s="32">
        <f t="shared" ref="T920" si="8933">AVERAGE(J920,N921)</f>
        <v>0.13949999999999999</v>
      </c>
      <c r="U920" s="32">
        <f t="shared" ref="U920" si="8934">AVERAGE(K920,O921)</f>
        <v>0.24249999999999999</v>
      </c>
      <c r="V920" s="21">
        <f>Q920*Q921/'Advanced - Home'!$S$33</f>
        <v>99.937189881527289</v>
      </c>
      <c r="W920" s="21">
        <f t="shared" ref="W920" si="8935">AVERAGE(V920:V921)</f>
        <v>99.933802876515728</v>
      </c>
      <c r="X920" s="21">
        <f t="shared" si="8354"/>
        <v>0</v>
      </c>
      <c r="Y920" s="23">
        <f>ROUND(Regression!$B$17+Regression!$B$18*Games!R920+Regression!$B$19*Games!T920+Regression!$B$20*Games!U920+Regression!$B$21*Games!S920+Regression!$B$22*Games!W920,0)</f>
        <v>104</v>
      </c>
      <c r="Z920" s="23">
        <f t="shared" ref="Z920" si="8936">Y921-Y920</f>
        <v>10</v>
      </c>
      <c r="AA920" s="23">
        <f t="shared" ref="AA920" si="8937">Y920+Y921</f>
        <v>218</v>
      </c>
      <c r="AB920" s="22">
        <f t="shared" ref="AB920" si="8938">D920-Z920</f>
        <v>-10</v>
      </c>
      <c r="AC920" s="22">
        <f t="shared" ref="AC920" si="8939">AA920-E920</f>
        <v>218</v>
      </c>
      <c r="AD920" s="22">
        <f t="shared" si="8359"/>
        <v>104</v>
      </c>
    </row>
    <row r="921" spans="1:30" x14ac:dyDescent="0.3">
      <c r="A921" s="11" t="s">
        <v>134</v>
      </c>
      <c r="B921" s="14" t="s">
        <v>55</v>
      </c>
      <c r="C921" s="11" t="str">
        <f>VLOOKUP(B921,'Team Lookup'!A:B,2,FALSE)</f>
        <v>Golden State Warriors</v>
      </c>
      <c r="D921" s="15">
        <f t="shared" ref="D921" si="8940">D920*-1</f>
        <v>0</v>
      </c>
      <c r="E921" s="15">
        <f t="shared" ref="E921" si="8941">E920</f>
        <v>0</v>
      </c>
      <c r="F921" s="11" t="str">
        <f>B920</f>
        <v>MIA</v>
      </c>
      <c r="G921" s="11" t="str">
        <f t="shared" ref="G921" si="8942">C920</f>
        <v>Miami Heat</v>
      </c>
      <c r="H921" s="32">
        <f>VLOOKUP($C921,'Four Factors - Home'!$B:$O,7,FALSE)/100</f>
        <v>0.59099999999999997</v>
      </c>
      <c r="I921" s="32">
        <f>VLOOKUP($C921,'Four Factors - Home'!$B:$O,8,FALSE)</f>
        <v>0.255</v>
      </c>
      <c r="J921" s="32">
        <f>VLOOKUP($C921,'Four Factors - Home'!$B:$O,9,FALSE)/100</f>
        <v>0.14099999999999999</v>
      </c>
      <c r="K921" s="32">
        <f>VLOOKUP($C921,'Four Factors - Home'!$B:$O,10,FALSE)/100</f>
        <v>0.22600000000000001</v>
      </c>
      <c r="L921" s="32">
        <f>VLOOKUP($C921,'Four Factors - Home'!$B:$O,11,FALSE)/100</f>
        <v>0.47700000000000004</v>
      </c>
      <c r="M921" s="32">
        <f>VLOOKUP($C921,'Four Factors - Home'!$B:$O,12,FALSE)</f>
        <v>0.254</v>
      </c>
      <c r="N921" s="32">
        <f>VLOOKUP($C921,'Four Factors - Home'!$B:$O,13,FALSE)/100</f>
        <v>0.14199999999999999</v>
      </c>
      <c r="O921" s="32">
        <f>VLOOKUP($C921,'Four Factors - Home'!$B:$O,14,FALSE)/100</f>
        <v>0.23499999999999999</v>
      </c>
      <c r="P921" s="21">
        <f>VLOOKUP($C921,'Advanced - Home'!B:T,18,FALSE)</f>
        <v>102.71</v>
      </c>
      <c r="Q921" s="21">
        <f>(P921+'Advanced - Home'!$S$33)/2</f>
        <v>100.7819129438717</v>
      </c>
      <c r="R921" s="32">
        <f t="shared" ref="R921" si="8943">AVERAGE(H921,L920)</f>
        <v>0.54549999999999998</v>
      </c>
      <c r="S921" s="32">
        <f t="shared" ref="S921" si="8944">AVERAGE(I921,M920)</f>
        <v>0.27549999999999997</v>
      </c>
      <c r="T921" s="32">
        <f t="shared" ref="T921" si="8945">AVERAGE(J921,N920)</f>
        <v>0.14050000000000001</v>
      </c>
      <c r="U921" s="32">
        <f t="shared" ref="U921" si="8946">AVERAGE(K921,O920)</f>
        <v>0.23600000000000002</v>
      </c>
      <c r="V921" s="21">
        <f>Q921*Q920/'Advanced - Road'!$S$33</f>
        <v>99.930415871504167</v>
      </c>
      <c r="W921" s="21">
        <f t="shared" ref="W921" si="8947">W920</f>
        <v>99.933802876515728</v>
      </c>
      <c r="X921" s="21">
        <f t="shared" si="8354"/>
        <v>0</v>
      </c>
      <c r="Y921" s="23">
        <f>ROUND(Regression!$B$17+Regression!$B$18*Games!R921+Regression!$B$19*Games!T921+Regression!$B$20*Games!U921+Regression!$B$21*Games!S921+Regression!$B$22*Games!W921,0)</f>
        <v>114</v>
      </c>
      <c r="Z921" s="23">
        <f t="shared" ref="Z921" si="8948">-Z920</f>
        <v>-10</v>
      </c>
      <c r="AA921" s="23">
        <f t="shared" ref="AA921" si="8949">AA920</f>
        <v>218</v>
      </c>
      <c r="AB921" s="22"/>
      <c r="AC921" s="22"/>
      <c r="AD921" s="22">
        <f t="shared" si="8359"/>
        <v>114</v>
      </c>
    </row>
    <row r="922" spans="1:30" x14ac:dyDescent="0.3">
      <c r="A922" t="s">
        <v>133</v>
      </c>
      <c r="B922" s="8" t="s">
        <v>69</v>
      </c>
      <c r="C922" t="str">
        <f>VLOOKUP(B922,'Team Lookup'!A:B,2,FALSE)</f>
        <v>Miami Heat</v>
      </c>
      <c r="D922" s="6"/>
      <c r="E922" s="6"/>
      <c r="F922" s="7" t="str">
        <f>B923</f>
        <v>HOU</v>
      </c>
      <c r="G922" t="str">
        <f t="shared" ref="G922" si="8950">C923</f>
        <v>Houston Rockets</v>
      </c>
      <c r="H922" s="31">
        <f>VLOOKUP($C922,'Four Factors - Road'!$B:$O,7,FALSE)/100</f>
        <v>0.49099999999999999</v>
      </c>
      <c r="I922" s="31">
        <f>VLOOKUP($C922,'Four Factors - Road'!$B:$O,8,FALSE)</f>
        <v>0.22800000000000001</v>
      </c>
      <c r="J922" s="31">
        <f>VLOOKUP($C922,'Four Factors - Road'!$B:$O,9,FALSE)/100</f>
        <v>0.13699999999999998</v>
      </c>
      <c r="K922" s="31">
        <f>VLOOKUP($C922,'Four Factors - Road'!$B:$O,10,FALSE)/100</f>
        <v>0.25</v>
      </c>
      <c r="L922" s="31">
        <f>VLOOKUP($C922,'Four Factors - Road'!$B:$O,11,FALSE)/100</f>
        <v>0.5</v>
      </c>
      <c r="M922" s="31">
        <f>VLOOKUP($C922,'Four Factors - Road'!$B:$O,12,FALSE)</f>
        <v>0.29599999999999999</v>
      </c>
      <c r="N922" s="31">
        <f>VLOOKUP($C922,'Four Factors - Road'!$B:$O,13,FALSE)/100</f>
        <v>0.14000000000000001</v>
      </c>
      <c r="O922" s="31">
        <f>VLOOKUP($C922,'Four Factors - Road'!$B:$O,14,FALSE)/100</f>
        <v>0.24600000000000002</v>
      </c>
      <c r="P922" s="17">
        <f>VLOOKUP($C922,'Advanced - Road'!B:T,18,FALSE)</f>
        <v>97.19</v>
      </c>
      <c r="Q922" s="17">
        <f>(P922+'Advanced - Road'!$S$33)/2</f>
        <v>98.025263459335633</v>
      </c>
      <c r="R922" s="31">
        <f t="shared" ref="R922" si="8951">AVERAGE(H922,L923)</f>
        <v>0.5</v>
      </c>
      <c r="S922" s="31">
        <f t="shared" ref="S922" si="8952">AVERAGE(I922,M923)</f>
        <v>0.23199999999999998</v>
      </c>
      <c r="T922" s="31">
        <f t="shared" ref="T922" si="8953">AVERAGE(J922,N923)</f>
        <v>0.14349999999999999</v>
      </c>
      <c r="U922" s="31">
        <f t="shared" ref="U922" si="8954">AVERAGE(K922,O923)</f>
        <v>0.2445</v>
      </c>
      <c r="V922" s="17">
        <f>Q922*Q923/'Advanced - Home'!$S$33</f>
        <v>99.783489043954745</v>
      </c>
      <c r="W922" s="17">
        <f t="shared" ref="W922" si="8955">AVERAGE(V922:V923)</f>
        <v>99.780107248070124</v>
      </c>
      <c r="X922" s="17">
        <f t="shared" si="8354"/>
        <v>0</v>
      </c>
      <c r="Y922" s="19">
        <f>ROUND(Regression!$B$17+Regression!$B$18*Games!R922+Regression!$B$19*Games!T922+Regression!$B$20*Games!U922+Regression!$B$21*Games!S922+Regression!$B$22*Games!W922,0)</f>
        <v>106</v>
      </c>
      <c r="Z922" s="19">
        <f t="shared" ref="Z922" si="8956">Y923-Y922</f>
        <v>6</v>
      </c>
      <c r="AA922" s="19">
        <f t="shared" ref="AA922" si="8957">Y922+Y923</f>
        <v>218</v>
      </c>
      <c r="AB922" s="4">
        <f t="shared" ref="AB922" si="8958">D922-Z922</f>
        <v>-6</v>
      </c>
      <c r="AC922" s="4">
        <f t="shared" ref="AC922" si="8959">AA922-E922</f>
        <v>218</v>
      </c>
      <c r="AD922" s="4">
        <f t="shared" si="8359"/>
        <v>106</v>
      </c>
    </row>
    <row r="923" spans="1:30" x14ac:dyDescent="0.3">
      <c r="A923" t="s">
        <v>134</v>
      </c>
      <c r="B923" s="8" t="s">
        <v>64</v>
      </c>
      <c r="C923" t="str">
        <f>VLOOKUP(B923,'Team Lookup'!A:B,2,FALSE)</f>
        <v>Houston Rockets</v>
      </c>
      <c r="D923" s="9">
        <f t="shared" ref="D923" si="8960">D922*-1</f>
        <v>0</v>
      </c>
      <c r="E923" s="9">
        <f t="shared" ref="E923" si="8961">E922</f>
        <v>0</v>
      </c>
      <c r="F923" t="str">
        <f>B922</f>
        <v>MIA</v>
      </c>
      <c r="G923" t="str">
        <f t="shared" ref="G923" si="8962">C922</f>
        <v>Miami Heat</v>
      </c>
      <c r="H923" s="31">
        <f>VLOOKUP($C923,'Four Factors - Home'!$B:$O,7,FALSE)/100</f>
        <v>0.54799999999999993</v>
      </c>
      <c r="I923" s="31">
        <f>VLOOKUP($C923,'Four Factors - Home'!$B:$O,8,FALSE)</f>
        <v>0.30199999999999999</v>
      </c>
      <c r="J923" s="31">
        <f>VLOOKUP($C923,'Four Factors - Home'!$B:$O,9,FALSE)/100</f>
        <v>0.13900000000000001</v>
      </c>
      <c r="K923" s="31">
        <f>VLOOKUP($C923,'Four Factors - Home'!$B:$O,10,FALSE)/100</f>
        <v>0.252</v>
      </c>
      <c r="L923" s="31">
        <f>VLOOKUP($C923,'Four Factors - Home'!$B:$O,11,FALSE)/100</f>
        <v>0.50900000000000001</v>
      </c>
      <c r="M923" s="31">
        <f>VLOOKUP($C923,'Four Factors - Home'!$B:$O,12,FALSE)</f>
        <v>0.23599999999999999</v>
      </c>
      <c r="N923" s="31">
        <f>VLOOKUP($C923,'Four Factors - Home'!$B:$O,13,FALSE)/100</f>
        <v>0.15</v>
      </c>
      <c r="O923" s="31">
        <f>VLOOKUP($C923,'Four Factors - Home'!$B:$O,14,FALSE)/100</f>
        <v>0.23899999999999999</v>
      </c>
      <c r="P923" s="17">
        <f>VLOOKUP($C923,'Advanced - Home'!B:T,18,FALSE)</f>
        <v>102.4</v>
      </c>
      <c r="Q923" s="17">
        <f>(P923+'Advanced - Home'!$S$33)/2</f>
        <v>100.6269129438717</v>
      </c>
      <c r="R923" s="31">
        <f t="shared" ref="R923" si="8963">AVERAGE(H923,L922)</f>
        <v>0.52400000000000002</v>
      </c>
      <c r="S923" s="31">
        <f t="shared" ref="S923" si="8964">AVERAGE(I923,M922)</f>
        <v>0.29899999999999999</v>
      </c>
      <c r="T923" s="31">
        <f t="shared" ref="T923" si="8965">AVERAGE(J923,N922)</f>
        <v>0.13950000000000001</v>
      </c>
      <c r="U923" s="31">
        <f t="shared" ref="U923" si="8966">AVERAGE(K923,O922)</f>
        <v>0.249</v>
      </c>
      <c r="V923" s="17">
        <f>Q923*Q922/'Advanced - Road'!$S$33</f>
        <v>99.776725452185488</v>
      </c>
      <c r="W923" s="17">
        <f t="shared" ref="W923" si="8967">W922</f>
        <v>99.780107248070124</v>
      </c>
      <c r="X923" s="17">
        <f t="shared" si="8354"/>
        <v>0</v>
      </c>
      <c r="Y923" s="19">
        <f>ROUND(Regression!$B$17+Regression!$B$18*Games!R923+Regression!$B$19*Games!T923+Regression!$B$20*Games!U923+Regression!$B$21*Games!S923+Regression!$B$22*Games!W923,0)</f>
        <v>112</v>
      </c>
      <c r="Z923" s="19">
        <f t="shared" ref="Z923" si="8968">-Z922</f>
        <v>-6</v>
      </c>
      <c r="AA923" s="19">
        <f t="shared" ref="AA923" si="8969">AA922</f>
        <v>218</v>
      </c>
      <c r="AB923" s="4"/>
      <c r="AC923" s="4"/>
      <c r="AD923" s="4">
        <f t="shared" si="8359"/>
        <v>112</v>
      </c>
    </row>
    <row r="924" spans="1:30" x14ac:dyDescent="0.3">
      <c r="A924" s="11" t="s">
        <v>133</v>
      </c>
      <c r="B924" s="14" t="s">
        <v>69</v>
      </c>
      <c r="C924" s="11" t="str">
        <f>VLOOKUP(B924,'Team Lookup'!A:B,2,FALSE)</f>
        <v>Miami Heat</v>
      </c>
      <c r="D924" s="12"/>
      <c r="E924" s="12"/>
      <c r="F924" s="13" t="str">
        <f>B925</f>
        <v>IND</v>
      </c>
      <c r="G924" s="11" t="str">
        <f t="shared" ref="G924" si="8970">C925</f>
        <v>Indiana Pacers</v>
      </c>
      <c r="H924" s="32">
        <f>VLOOKUP($C924,'Four Factors - Road'!$B:$O,7,FALSE)/100</f>
        <v>0.49099999999999999</v>
      </c>
      <c r="I924" s="32">
        <f>VLOOKUP($C924,'Four Factors - Road'!$B:$O,8,FALSE)</f>
        <v>0.22800000000000001</v>
      </c>
      <c r="J924" s="32">
        <f>VLOOKUP($C924,'Four Factors - Road'!$B:$O,9,FALSE)/100</f>
        <v>0.13699999999999998</v>
      </c>
      <c r="K924" s="32">
        <f>VLOOKUP($C924,'Four Factors - Road'!$B:$O,10,FALSE)/100</f>
        <v>0.25</v>
      </c>
      <c r="L924" s="32">
        <f>VLOOKUP($C924,'Four Factors - Road'!$B:$O,11,FALSE)/100</f>
        <v>0.5</v>
      </c>
      <c r="M924" s="32">
        <f>VLOOKUP($C924,'Four Factors - Road'!$B:$O,12,FALSE)</f>
        <v>0.29599999999999999</v>
      </c>
      <c r="N924" s="32">
        <f>VLOOKUP($C924,'Four Factors - Road'!$B:$O,13,FALSE)/100</f>
        <v>0.14000000000000001</v>
      </c>
      <c r="O924" s="32">
        <f>VLOOKUP($C924,'Four Factors - Road'!$B:$O,14,FALSE)/100</f>
        <v>0.24600000000000002</v>
      </c>
      <c r="P924" s="21">
        <f>VLOOKUP($C924,'Advanced - Road'!B:T,18,FALSE)</f>
        <v>97.19</v>
      </c>
      <c r="Q924" s="21">
        <f>(P924+'Advanced - Road'!$S$33)/2</f>
        <v>98.025263459335633</v>
      </c>
      <c r="R924" s="32">
        <f t="shared" ref="R924" si="8971">AVERAGE(H924,L925)</f>
        <v>0.49399999999999999</v>
      </c>
      <c r="S924" s="32">
        <f t="shared" ref="S924" si="8972">AVERAGE(I924,M925)</f>
        <v>0.2545</v>
      </c>
      <c r="T924" s="32">
        <f t="shared" ref="T924" si="8973">AVERAGE(J924,N925)</f>
        <v>0.14349999999999999</v>
      </c>
      <c r="U924" s="32">
        <f t="shared" ref="U924" si="8974">AVERAGE(K924,O925)</f>
        <v>0.2445</v>
      </c>
      <c r="V924" s="21">
        <f>Q924*Q925/'Advanced - Home'!$S$33</f>
        <v>97.924204718480382</v>
      </c>
      <c r="W924" s="21">
        <f t="shared" ref="W924" si="8975">AVERAGE(V924:V925)</f>
        <v>97.920885936227961</v>
      </c>
      <c r="X924" s="21">
        <f t="shared" si="8354"/>
        <v>0</v>
      </c>
      <c r="Y924" s="23">
        <f>ROUND(Regression!$B$17+Regression!$B$18*Games!R924+Regression!$B$19*Games!T924+Regression!$B$20*Games!U924+Regression!$B$21*Games!S924+Regression!$B$22*Games!W924,0)</f>
        <v>104</v>
      </c>
      <c r="Z924" s="23">
        <f t="shared" ref="Z924" si="8976">Y925-Y924</f>
        <v>3</v>
      </c>
      <c r="AA924" s="23">
        <f t="shared" ref="AA924" si="8977">Y924+Y925</f>
        <v>211</v>
      </c>
      <c r="AB924" s="22">
        <f t="shared" ref="AB924" si="8978">D924-Z924</f>
        <v>-3</v>
      </c>
      <c r="AC924" s="22">
        <f t="shared" ref="AC924" si="8979">AA924-E924</f>
        <v>211</v>
      </c>
      <c r="AD924" s="22">
        <f t="shared" si="8359"/>
        <v>104</v>
      </c>
    </row>
    <row r="925" spans="1:30" x14ac:dyDescent="0.3">
      <c r="A925" s="11" t="s">
        <v>134</v>
      </c>
      <c r="B925" s="14" t="s">
        <v>65</v>
      </c>
      <c r="C925" s="11" t="str">
        <f>VLOOKUP(B925,'Team Lookup'!A:B,2,FALSE)</f>
        <v>Indiana Pacers</v>
      </c>
      <c r="D925" s="15">
        <f t="shared" ref="D925" si="8980">D924*-1</f>
        <v>0</v>
      </c>
      <c r="E925" s="15">
        <f t="shared" ref="E925" si="8981">E924</f>
        <v>0</v>
      </c>
      <c r="F925" s="11" t="str">
        <f>B924</f>
        <v>MIA</v>
      </c>
      <c r="G925" s="11" t="str">
        <f t="shared" ref="G925" si="8982">C924</f>
        <v>Miami Heat</v>
      </c>
      <c r="H925" s="32">
        <f>VLOOKUP($C925,'Four Factors - Home'!$B:$O,7,FALSE)/100</f>
        <v>0.52400000000000002</v>
      </c>
      <c r="I925" s="32">
        <f>VLOOKUP($C925,'Four Factors - Home'!$B:$O,8,FALSE)</f>
        <v>0.251</v>
      </c>
      <c r="J925" s="32">
        <f>VLOOKUP($C925,'Four Factors - Home'!$B:$O,9,FALSE)/100</f>
        <v>0.13200000000000001</v>
      </c>
      <c r="K925" s="32">
        <f>VLOOKUP($C925,'Four Factors - Home'!$B:$O,10,FALSE)/100</f>
        <v>0.19600000000000001</v>
      </c>
      <c r="L925" s="32">
        <f>VLOOKUP($C925,'Four Factors - Home'!$B:$O,11,FALSE)/100</f>
        <v>0.49700000000000005</v>
      </c>
      <c r="M925" s="32">
        <f>VLOOKUP($C925,'Four Factors - Home'!$B:$O,12,FALSE)</f>
        <v>0.28100000000000003</v>
      </c>
      <c r="N925" s="32">
        <f>VLOOKUP($C925,'Four Factors - Home'!$B:$O,13,FALSE)/100</f>
        <v>0.15</v>
      </c>
      <c r="O925" s="32">
        <f>VLOOKUP($C925,'Four Factors - Home'!$B:$O,14,FALSE)/100</f>
        <v>0.23899999999999999</v>
      </c>
      <c r="P925" s="21">
        <f>VLOOKUP($C925,'Advanced - Home'!B:T,18,FALSE)</f>
        <v>98.65</v>
      </c>
      <c r="Q925" s="21">
        <f>(P925+'Advanced - Home'!$S$33)/2</f>
        <v>98.751912943871702</v>
      </c>
      <c r="R925" s="32">
        <f t="shared" ref="R925" si="8983">AVERAGE(H925,L924)</f>
        <v>0.51200000000000001</v>
      </c>
      <c r="S925" s="32">
        <f t="shared" ref="S925" si="8984">AVERAGE(I925,M924)</f>
        <v>0.27349999999999997</v>
      </c>
      <c r="T925" s="32">
        <f t="shared" ref="T925" si="8985">AVERAGE(J925,N924)</f>
        <v>0.13600000000000001</v>
      </c>
      <c r="U925" s="32">
        <f t="shared" ref="U925" si="8986">AVERAGE(K925,O924)</f>
        <v>0.22100000000000003</v>
      </c>
      <c r="V925" s="21">
        <f>Q925*Q924/'Advanced - Road'!$S$33</f>
        <v>97.917567153975554</v>
      </c>
      <c r="W925" s="21">
        <f t="shared" ref="W925" si="8987">W924</f>
        <v>97.920885936227961</v>
      </c>
      <c r="X925" s="21">
        <f t="shared" si="8354"/>
        <v>0</v>
      </c>
      <c r="Y925" s="23">
        <f>ROUND(Regression!$B$17+Regression!$B$18*Games!R925+Regression!$B$19*Games!T925+Regression!$B$20*Games!U925+Regression!$B$21*Games!S925+Regression!$B$22*Games!W925,0)</f>
        <v>107</v>
      </c>
      <c r="Z925" s="23">
        <f t="shared" ref="Z925" si="8988">-Z924</f>
        <v>-3</v>
      </c>
      <c r="AA925" s="23">
        <f t="shared" ref="AA925" si="8989">AA924</f>
        <v>211</v>
      </c>
      <c r="AB925" s="22"/>
      <c r="AC925" s="22"/>
      <c r="AD925" s="22">
        <f t="shared" si="8359"/>
        <v>107</v>
      </c>
    </row>
    <row r="926" spans="1:30" x14ac:dyDescent="0.3">
      <c r="A926" t="s">
        <v>133</v>
      </c>
      <c r="B926" s="5" t="s">
        <v>69</v>
      </c>
      <c r="C926" t="str">
        <f>VLOOKUP(B926,'Team Lookup'!A:B,2,FALSE)</f>
        <v>Miami Heat</v>
      </c>
      <c r="D926" s="6"/>
      <c r="E926" s="6"/>
      <c r="F926" s="7" t="str">
        <f>B927</f>
        <v>LAC</v>
      </c>
      <c r="G926" t="str">
        <f t="shared" ref="G926" si="8990">C927</f>
        <v>LA Clippers</v>
      </c>
      <c r="H926" s="31">
        <f>VLOOKUP($C926,'Four Factors - Road'!$B:$O,7,FALSE)/100</f>
        <v>0.49099999999999999</v>
      </c>
      <c r="I926" s="31">
        <f>VLOOKUP($C926,'Four Factors - Road'!$B:$O,8,FALSE)</f>
        <v>0.22800000000000001</v>
      </c>
      <c r="J926" s="31">
        <f>VLOOKUP($C926,'Four Factors - Road'!$B:$O,9,FALSE)/100</f>
        <v>0.13699999999999998</v>
      </c>
      <c r="K926" s="31">
        <f>VLOOKUP($C926,'Four Factors - Road'!$B:$O,10,FALSE)/100</f>
        <v>0.25</v>
      </c>
      <c r="L926" s="31">
        <f>VLOOKUP($C926,'Four Factors - Road'!$B:$O,11,FALSE)/100</f>
        <v>0.5</v>
      </c>
      <c r="M926" s="31">
        <f>VLOOKUP($C926,'Four Factors - Road'!$B:$O,12,FALSE)</f>
        <v>0.29599999999999999</v>
      </c>
      <c r="N926" s="31">
        <f>VLOOKUP($C926,'Four Factors - Road'!$B:$O,13,FALSE)/100</f>
        <v>0.14000000000000001</v>
      </c>
      <c r="O926" s="31">
        <f>VLOOKUP($C926,'Four Factors - Road'!$B:$O,14,FALSE)/100</f>
        <v>0.24600000000000002</v>
      </c>
      <c r="P926" s="17">
        <f>VLOOKUP($C926,'Advanced - Road'!B:T,18,FALSE)</f>
        <v>97.19</v>
      </c>
      <c r="Q926" s="17">
        <f>(P926+'Advanced - Road'!$S$33)/2</f>
        <v>98.025263459335633</v>
      </c>
      <c r="R926" s="31">
        <f t="shared" ref="R926" si="8991">AVERAGE(H926,L927)</f>
        <v>0.48699999999999999</v>
      </c>
      <c r="S926" s="31">
        <f t="shared" ref="S926" si="8992">AVERAGE(I926,M927)</f>
        <v>0.251</v>
      </c>
      <c r="T926" s="31">
        <f t="shared" ref="T926" si="8993">AVERAGE(J926,N927)</f>
        <v>0.14349999999999999</v>
      </c>
      <c r="U926" s="31">
        <f t="shared" ref="U926" si="8994">AVERAGE(K926,O927)</f>
        <v>0.2475</v>
      </c>
      <c r="V926" s="17">
        <f>Q926*Q927/'Advanced - Home'!$S$33</f>
        <v>97.884539986203592</v>
      </c>
      <c r="W926" s="17">
        <f t="shared" ref="W926" si="8995">AVERAGE(V926:V927)</f>
        <v>97.881222548241993</v>
      </c>
      <c r="X926" s="17">
        <f t="shared" ref="X926:X989" si="8996">E926/2-D926/2</f>
        <v>0</v>
      </c>
      <c r="Y926" s="19">
        <f>ROUND(Regression!$B$17+Regression!$B$18*Games!R926+Regression!$B$19*Games!T926+Regression!$B$20*Games!U926+Regression!$B$21*Games!S926+Regression!$B$22*Games!W926,0)</f>
        <v>102</v>
      </c>
      <c r="Z926" s="19">
        <f t="shared" ref="Z926" si="8997">Y927-Y926</f>
        <v>7</v>
      </c>
      <c r="AA926" s="19">
        <f t="shared" ref="AA926" si="8998">Y926+Y927</f>
        <v>211</v>
      </c>
      <c r="AB926" s="4">
        <f t="shared" ref="AB926" si="8999">D926-Z926</f>
        <v>-7</v>
      </c>
      <c r="AC926" s="4">
        <f t="shared" ref="AC926" si="9000">AA926-E926</f>
        <v>211</v>
      </c>
      <c r="AD926" s="4">
        <f t="shared" ref="AD926:AD989" si="9001">Y926-X926</f>
        <v>102</v>
      </c>
    </row>
    <row r="927" spans="1:30" x14ac:dyDescent="0.3">
      <c r="A927" t="s">
        <v>134</v>
      </c>
      <c r="B927" s="8" t="s">
        <v>66</v>
      </c>
      <c r="C927" t="str">
        <f>VLOOKUP(B927,'Team Lookup'!A:B,2,FALSE)</f>
        <v>LA Clippers</v>
      </c>
      <c r="D927" s="9">
        <f t="shared" ref="D927" si="9002">D926*-1</f>
        <v>0</v>
      </c>
      <c r="E927" s="9">
        <f t="shared" ref="E927" si="9003">E926</f>
        <v>0</v>
      </c>
      <c r="F927" t="str">
        <f>B926</f>
        <v>MIA</v>
      </c>
      <c r="G927" t="str">
        <f t="shared" ref="G927" si="9004">C926</f>
        <v>Miami Heat</v>
      </c>
      <c r="H927" s="31">
        <f>VLOOKUP($C927,'Four Factors - Home'!$B:$O,7,FALSE)/100</f>
        <v>0.54100000000000004</v>
      </c>
      <c r="I927" s="31">
        <f>VLOOKUP($C927,'Four Factors - Home'!$B:$O,8,FALSE)</f>
        <v>0.3</v>
      </c>
      <c r="J927" s="31">
        <f>VLOOKUP($C927,'Four Factors - Home'!$B:$O,9,FALSE)/100</f>
        <v>0.14099999999999999</v>
      </c>
      <c r="K927" s="31">
        <f>VLOOKUP($C927,'Four Factors - Home'!$B:$O,10,FALSE)/100</f>
        <v>0.22</v>
      </c>
      <c r="L927" s="31">
        <f>VLOOKUP($C927,'Four Factors - Home'!$B:$O,11,FALSE)/100</f>
        <v>0.48299999999999998</v>
      </c>
      <c r="M927" s="31">
        <f>VLOOKUP($C927,'Four Factors - Home'!$B:$O,12,FALSE)</f>
        <v>0.27400000000000002</v>
      </c>
      <c r="N927" s="31">
        <f>VLOOKUP($C927,'Four Factors - Home'!$B:$O,13,FALSE)/100</f>
        <v>0.15</v>
      </c>
      <c r="O927" s="31">
        <f>VLOOKUP($C927,'Four Factors - Home'!$B:$O,14,FALSE)/100</f>
        <v>0.245</v>
      </c>
      <c r="P927" s="17">
        <f>VLOOKUP($C927,'Advanced - Home'!B:T,18,FALSE)</f>
        <v>98.57</v>
      </c>
      <c r="Q927" s="17">
        <f>(P927+'Advanced - Home'!$S$33)/2</f>
        <v>98.71191294387171</v>
      </c>
      <c r="R927" s="31">
        <f t="shared" ref="R927" si="9005">AVERAGE(H927,L926)</f>
        <v>0.52049999999999996</v>
      </c>
      <c r="S927" s="31">
        <f t="shared" ref="S927" si="9006">AVERAGE(I927,M926)</f>
        <v>0.29799999999999999</v>
      </c>
      <c r="T927" s="31">
        <f t="shared" ref="T927" si="9007">AVERAGE(J927,N926)</f>
        <v>0.14050000000000001</v>
      </c>
      <c r="U927" s="31">
        <f t="shared" ref="U927" si="9008">AVERAGE(K927,O926)</f>
        <v>0.23300000000000001</v>
      </c>
      <c r="V927" s="17">
        <f>Q927*Q926/'Advanced - Road'!$S$33</f>
        <v>97.877905110280409</v>
      </c>
      <c r="W927" s="17">
        <f t="shared" ref="W927" si="9009">W926</f>
        <v>97.881222548241993</v>
      </c>
      <c r="X927" s="17">
        <f t="shared" si="8996"/>
        <v>0</v>
      </c>
      <c r="Y927" s="19">
        <f>ROUND(Regression!$B$17+Regression!$B$18*Games!R927+Regression!$B$19*Games!T927+Regression!$B$20*Games!U927+Regression!$B$21*Games!S927+Regression!$B$22*Games!W927,0)</f>
        <v>109</v>
      </c>
      <c r="Z927" s="19">
        <f t="shared" ref="Z927" si="9010">-Z926</f>
        <v>-7</v>
      </c>
      <c r="AA927" s="19">
        <f t="shared" ref="AA927" si="9011">AA926</f>
        <v>211</v>
      </c>
      <c r="AB927" s="4"/>
      <c r="AC927" s="4"/>
      <c r="AD927" s="4">
        <f t="shared" si="9001"/>
        <v>109</v>
      </c>
    </row>
    <row r="928" spans="1:30" x14ac:dyDescent="0.3">
      <c r="A928" s="11" t="s">
        <v>133</v>
      </c>
      <c r="B928" s="10" t="s">
        <v>69</v>
      </c>
      <c r="C928" s="11" t="str">
        <f>VLOOKUP(B928,'Team Lookup'!A:B,2,FALSE)</f>
        <v>Miami Heat</v>
      </c>
      <c r="D928" s="12"/>
      <c r="E928" s="12"/>
      <c r="F928" s="13" t="str">
        <f>B929</f>
        <v>LAL</v>
      </c>
      <c r="G928" s="11" t="str">
        <f t="shared" ref="G928" si="9012">C929</f>
        <v>Los Angeles Lakers</v>
      </c>
      <c r="H928" s="32">
        <f>VLOOKUP($C928,'Four Factors - Road'!$B:$O,7,FALSE)/100</f>
        <v>0.49099999999999999</v>
      </c>
      <c r="I928" s="32">
        <f>VLOOKUP($C928,'Four Factors - Road'!$B:$O,8,FALSE)</f>
        <v>0.22800000000000001</v>
      </c>
      <c r="J928" s="32">
        <f>VLOOKUP($C928,'Four Factors - Road'!$B:$O,9,FALSE)/100</f>
        <v>0.13699999999999998</v>
      </c>
      <c r="K928" s="32">
        <f>VLOOKUP($C928,'Four Factors - Road'!$B:$O,10,FALSE)/100</f>
        <v>0.25</v>
      </c>
      <c r="L928" s="32">
        <f>VLOOKUP($C928,'Four Factors - Road'!$B:$O,11,FALSE)/100</f>
        <v>0.5</v>
      </c>
      <c r="M928" s="32">
        <f>VLOOKUP($C928,'Four Factors - Road'!$B:$O,12,FALSE)</f>
        <v>0.29599999999999999</v>
      </c>
      <c r="N928" s="32">
        <f>VLOOKUP($C928,'Four Factors - Road'!$B:$O,13,FALSE)/100</f>
        <v>0.14000000000000001</v>
      </c>
      <c r="O928" s="32">
        <f>VLOOKUP($C928,'Four Factors - Road'!$B:$O,14,FALSE)/100</f>
        <v>0.24600000000000002</v>
      </c>
      <c r="P928" s="21">
        <f>VLOOKUP($C928,'Advanced - Road'!B:T,18,FALSE)</f>
        <v>97.19</v>
      </c>
      <c r="Q928" s="21">
        <f>(P928+'Advanced - Road'!$S$33)/2</f>
        <v>98.025263459335633</v>
      </c>
      <c r="R928" s="32">
        <f t="shared" ref="R928" si="9013">AVERAGE(H928,L929)</f>
        <v>0.51100000000000001</v>
      </c>
      <c r="S928" s="32">
        <f t="shared" ref="S928" si="9014">AVERAGE(I928,M929)</f>
        <v>0.2475</v>
      </c>
      <c r="T928" s="32">
        <f t="shared" ref="T928" si="9015">AVERAGE(J928,N929)</f>
        <v>0.14099999999999999</v>
      </c>
      <c r="U928" s="32">
        <f t="shared" ref="U928" si="9016">AVERAGE(K928,O929)</f>
        <v>0.24049999999999999</v>
      </c>
      <c r="V928" s="21">
        <f>Q928*Q929/'Advanced - Home'!$S$33</f>
        <v>98.682792723273934</v>
      </c>
      <c r="W928" s="21">
        <f t="shared" ref="W928" si="9017">AVERAGE(V928:V929)</f>
        <v>98.679448231459574</v>
      </c>
      <c r="X928" s="21">
        <f t="shared" si="8996"/>
        <v>0</v>
      </c>
      <c r="Y928" s="23">
        <f>ROUND(Regression!$B$17+Regression!$B$18*Games!R928+Regression!$B$19*Games!T928+Regression!$B$20*Games!U928+Regression!$B$21*Games!S928+Regression!$B$22*Games!W928,0)</f>
        <v>107</v>
      </c>
      <c r="Z928" s="23">
        <f t="shared" ref="Z928" si="9018">Y929-Y928</f>
        <v>1</v>
      </c>
      <c r="AA928" s="23">
        <f t="shared" ref="AA928" si="9019">Y928+Y929</f>
        <v>215</v>
      </c>
      <c r="AB928" s="22">
        <f t="shared" ref="AB928" si="9020">D928-Z928</f>
        <v>-1</v>
      </c>
      <c r="AC928" s="22">
        <f t="shared" ref="AC928" si="9021">AA928-E928</f>
        <v>215</v>
      </c>
      <c r="AD928" s="22">
        <f t="shared" si="9001"/>
        <v>107</v>
      </c>
    </row>
    <row r="929" spans="1:30" x14ac:dyDescent="0.3">
      <c r="A929" s="11" t="s">
        <v>134</v>
      </c>
      <c r="B929" s="14" t="s">
        <v>67</v>
      </c>
      <c r="C929" s="11" t="str">
        <f>VLOOKUP(B929,'Team Lookup'!A:B,2,FALSE)</f>
        <v>Los Angeles Lakers</v>
      </c>
      <c r="D929" s="15">
        <f t="shared" ref="D929" si="9022">D928*-1</f>
        <v>0</v>
      </c>
      <c r="E929" s="15">
        <f t="shared" ref="E929" si="9023">E928</f>
        <v>0</v>
      </c>
      <c r="F929" s="11" t="str">
        <f>B928</f>
        <v>MIA</v>
      </c>
      <c r="G929" s="11" t="str">
        <f t="shared" ref="G929" si="9024">C928</f>
        <v>Miami Heat</v>
      </c>
      <c r="H929" s="32">
        <f>VLOOKUP($C929,'Four Factors - Home'!$B:$O,7,FALSE)/100</f>
        <v>0.51600000000000001</v>
      </c>
      <c r="I929" s="32">
        <f>VLOOKUP($C929,'Four Factors - Home'!$B:$O,8,FALSE)</f>
        <v>0.27200000000000002</v>
      </c>
      <c r="J929" s="32">
        <f>VLOOKUP($C929,'Four Factors - Home'!$B:$O,9,FALSE)/100</f>
        <v>0.14300000000000002</v>
      </c>
      <c r="K929" s="32">
        <f>VLOOKUP($C929,'Four Factors - Home'!$B:$O,10,FALSE)/100</f>
        <v>0.27300000000000002</v>
      </c>
      <c r="L929" s="32">
        <f>VLOOKUP($C929,'Four Factors - Home'!$B:$O,11,FALSE)/100</f>
        <v>0.53100000000000003</v>
      </c>
      <c r="M929" s="32">
        <f>VLOOKUP($C929,'Four Factors - Home'!$B:$O,12,FALSE)</f>
        <v>0.26700000000000002</v>
      </c>
      <c r="N929" s="32">
        <f>VLOOKUP($C929,'Four Factors - Home'!$B:$O,13,FALSE)/100</f>
        <v>0.14499999999999999</v>
      </c>
      <c r="O929" s="32">
        <f>VLOOKUP($C929,'Four Factors - Home'!$B:$O,14,FALSE)/100</f>
        <v>0.23100000000000001</v>
      </c>
      <c r="P929" s="21">
        <f>VLOOKUP($C929,'Advanced - Home'!B:T,18,FALSE)</f>
        <v>100.18</v>
      </c>
      <c r="Q929" s="21">
        <f>(P929+'Advanced - Home'!$S$33)/2</f>
        <v>99.516912943871716</v>
      </c>
      <c r="R929" s="32">
        <f t="shared" ref="R929" si="9025">AVERAGE(H929,L928)</f>
        <v>0.50800000000000001</v>
      </c>
      <c r="S929" s="32">
        <f t="shared" ref="S929" si="9026">AVERAGE(I929,M928)</f>
        <v>0.28400000000000003</v>
      </c>
      <c r="T929" s="32">
        <f t="shared" ref="T929" si="9027">AVERAGE(J929,N928)</f>
        <v>0.14150000000000001</v>
      </c>
      <c r="U929" s="32">
        <f t="shared" ref="U929" si="9028">AVERAGE(K929,O928)</f>
        <v>0.25950000000000001</v>
      </c>
      <c r="V929" s="21">
        <f>Q929*Q928/'Advanced - Road'!$S$33</f>
        <v>98.676103739645214</v>
      </c>
      <c r="W929" s="21">
        <f t="shared" ref="W929" si="9029">W928</f>
        <v>98.679448231459574</v>
      </c>
      <c r="X929" s="21">
        <f t="shared" si="8996"/>
        <v>0</v>
      </c>
      <c r="Y929" s="23">
        <f>ROUND(Regression!$B$17+Regression!$B$18*Games!R929+Regression!$B$19*Games!T929+Regression!$B$20*Games!U929+Regression!$B$21*Games!S929+Regression!$B$22*Games!W929,0)</f>
        <v>108</v>
      </c>
      <c r="Z929" s="23">
        <f t="shared" ref="Z929" si="9030">-Z928</f>
        <v>-1</v>
      </c>
      <c r="AA929" s="23">
        <f t="shared" ref="AA929" si="9031">AA928</f>
        <v>215</v>
      </c>
      <c r="AB929" s="22"/>
      <c r="AC929" s="22"/>
      <c r="AD929" s="22">
        <f t="shared" si="9001"/>
        <v>108</v>
      </c>
    </row>
    <row r="930" spans="1:30" x14ac:dyDescent="0.3">
      <c r="A930" t="s">
        <v>133</v>
      </c>
      <c r="B930" s="5" t="s">
        <v>69</v>
      </c>
      <c r="C930" t="str">
        <f>VLOOKUP(B930,'Team Lookup'!A:B,2,FALSE)</f>
        <v>Miami Heat</v>
      </c>
      <c r="D930" s="6"/>
      <c r="E930" s="6"/>
      <c r="F930" s="7" t="str">
        <f>B931</f>
        <v>MEM</v>
      </c>
      <c r="G930" t="str">
        <f t="shared" ref="G930" si="9032">C931</f>
        <v>Memphis Grizzlies</v>
      </c>
      <c r="H930" s="31">
        <f>VLOOKUP($C930,'Four Factors - Road'!$B:$O,7,FALSE)/100</f>
        <v>0.49099999999999999</v>
      </c>
      <c r="I930" s="31">
        <f>VLOOKUP($C930,'Four Factors - Road'!$B:$O,8,FALSE)</f>
        <v>0.22800000000000001</v>
      </c>
      <c r="J930" s="31">
        <f>VLOOKUP($C930,'Four Factors - Road'!$B:$O,9,FALSE)/100</f>
        <v>0.13699999999999998</v>
      </c>
      <c r="K930" s="31">
        <f>VLOOKUP($C930,'Four Factors - Road'!$B:$O,10,FALSE)/100</f>
        <v>0.25</v>
      </c>
      <c r="L930" s="31">
        <f>VLOOKUP($C930,'Four Factors - Road'!$B:$O,11,FALSE)/100</f>
        <v>0.5</v>
      </c>
      <c r="M930" s="31">
        <f>VLOOKUP($C930,'Four Factors - Road'!$B:$O,12,FALSE)</f>
        <v>0.29599999999999999</v>
      </c>
      <c r="N930" s="31">
        <f>VLOOKUP($C930,'Four Factors - Road'!$B:$O,13,FALSE)/100</f>
        <v>0.14000000000000001</v>
      </c>
      <c r="O930" s="31">
        <f>VLOOKUP($C930,'Four Factors - Road'!$B:$O,14,FALSE)/100</f>
        <v>0.24600000000000002</v>
      </c>
      <c r="P930" s="17">
        <f>VLOOKUP($C930,'Advanced - Road'!B:T,18,FALSE)</f>
        <v>97.19</v>
      </c>
      <c r="Q930" s="17">
        <f>(P930+'Advanced - Road'!$S$33)/2</f>
        <v>98.025263459335633</v>
      </c>
      <c r="R930" s="31">
        <f t="shared" ref="R930" si="9033">AVERAGE(H930,L931)</f>
        <v>0.48249999999999998</v>
      </c>
      <c r="S930" s="31">
        <f t="shared" ref="S930" si="9034">AVERAGE(I930,M931)</f>
        <v>0.29099999999999998</v>
      </c>
      <c r="T930" s="31">
        <f t="shared" ref="T930" si="9035">AVERAGE(J930,N931)</f>
        <v>0.14449999999999999</v>
      </c>
      <c r="U930" s="31">
        <f t="shared" ref="U930" si="9036">AVERAGE(K930,O931)</f>
        <v>0.23050000000000001</v>
      </c>
      <c r="V930" s="17">
        <f>Q930*Q931/'Advanced - Home'!$S$33</f>
        <v>96.530980997258226</v>
      </c>
      <c r="W930" s="17">
        <f t="shared" ref="W930" si="9037">AVERAGE(V930:V931)</f>
        <v>96.527709433220906</v>
      </c>
      <c r="X930" s="17">
        <f t="shared" si="8996"/>
        <v>0</v>
      </c>
      <c r="Y930" s="19">
        <f>ROUND(Regression!$B$17+Regression!$B$18*Games!R930+Regression!$B$19*Games!T930+Regression!$B$20*Games!U930+Regression!$B$21*Games!S930+Regression!$B$22*Games!W930,0)</f>
        <v>101</v>
      </c>
      <c r="Z930" s="19">
        <f t="shared" ref="Z930" si="9038">Y931-Y930</f>
        <v>2</v>
      </c>
      <c r="AA930" s="19">
        <f t="shared" ref="AA930" si="9039">Y930+Y931</f>
        <v>204</v>
      </c>
      <c r="AB930" s="4">
        <f t="shared" ref="AB930" si="9040">D930-Z930</f>
        <v>-2</v>
      </c>
      <c r="AC930" s="4">
        <f t="shared" ref="AC930" si="9041">AA930-E930</f>
        <v>204</v>
      </c>
      <c r="AD930" s="4">
        <f t="shared" si="9001"/>
        <v>101</v>
      </c>
    </row>
    <row r="931" spans="1:30" x14ac:dyDescent="0.3">
      <c r="A931" t="s">
        <v>134</v>
      </c>
      <c r="B931" s="8" t="s">
        <v>68</v>
      </c>
      <c r="C931" t="str">
        <f>VLOOKUP(B931,'Team Lookup'!A:B,2,FALSE)</f>
        <v>Memphis Grizzlies</v>
      </c>
      <c r="D931" s="9">
        <f t="shared" ref="D931" si="9042">D930*-1</f>
        <v>0</v>
      </c>
      <c r="E931" s="9">
        <f t="shared" ref="E931" si="9043">E930</f>
        <v>0</v>
      </c>
      <c r="F931" t="str">
        <f>B930</f>
        <v>MIA</v>
      </c>
      <c r="G931" t="str">
        <f t="shared" ref="G931" si="9044">C930</f>
        <v>Miami Heat</v>
      </c>
      <c r="H931" s="31">
        <f>VLOOKUP($C931,'Four Factors - Home'!$B:$O,7,FALSE)/100</f>
        <v>0.46299999999999997</v>
      </c>
      <c r="I931" s="31">
        <f>VLOOKUP($C931,'Four Factors - Home'!$B:$O,8,FALSE)</f>
        <v>0.29599999999999999</v>
      </c>
      <c r="J931" s="31">
        <f>VLOOKUP($C931,'Four Factors - Home'!$B:$O,9,FALSE)/100</f>
        <v>0.14400000000000002</v>
      </c>
      <c r="K931" s="31">
        <f>VLOOKUP($C931,'Four Factors - Home'!$B:$O,10,FALSE)/100</f>
        <v>0.27300000000000002</v>
      </c>
      <c r="L931" s="31">
        <f>VLOOKUP($C931,'Four Factors - Home'!$B:$O,11,FALSE)/100</f>
        <v>0.47399999999999998</v>
      </c>
      <c r="M931" s="31">
        <f>VLOOKUP($C931,'Four Factors - Home'!$B:$O,12,FALSE)</f>
        <v>0.35399999999999998</v>
      </c>
      <c r="N931" s="31">
        <f>VLOOKUP($C931,'Four Factors - Home'!$B:$O,13,FALSE)/100</f>
        <v>0.152</v>
      </c>
      <c r="O931" s="31">
        <f>VLOOKUP($C931,'Four Factors - Home'!$B:$O,14,FALSE)/100</f>
        <v>0.21100000000000002</v>
      </c>
      <c r="P931" s="17">
        <f>VLOOKUP($C931,'Advanced - Home'!B:T,18,FALSE)</f>
        <v>95.84</v>
      </c>
      <c r="Q931" s="17">
        <f>(P931+'Advanced - Home'!$S$33)/2</f>
        <v>97.3469129438717</v>
      </c>
      <c r="R931" s="31">
        <f t="shared" ref="R931" si="9045">AVERAGE(H931,L930)</f>
        <v>0.48149999999999998</v>
      </c>
      <c r="S931" s="31">
        <f t="shared" ref="S931" si="9046">AVERAGE(I931,M930)</f>
        <v>0.29599999999999999</v>
      </c>
      <c r="T931" s="31">
        <f t="shared" ref="T931" si="9047">AVERAGE(J931,N930)</f>
        <v>0.14200000000000002</v>
      </c>
      <c r="U931" s="31">
        <f t="shared" ref="U931" si="9048">AVERAGE(K931,O930)</f>
        <v>0.25950000000000001</v>
      </c>
      <c r="V931" s="17">
        <f>Q931*Q930/'Advanced - Road'!$S$33</f>
        <v>96.524437869183572</v>
      </c>
      <c r="W931" s="17">
        <f t="shared" ref="W931" si="9049">W930</f>
        <v>96.527709433220906</v>
      </c>
      <c r="X931" s="17">
        <f t="shared" si="8996"/>
        <v>0</v>
      </c>
      <c r="Y931" s="19">
        <f>ROUND(Regression!$B$17+Regression!$B$18*Games!R931+Regression!$B$19*Games!T931+Regression!$B$20*Games!U931+Regression!$B$21*Games!S931+Regression!$B$22*Games!W931,0)</f>
        <v>103</v>
      </c>
      <c r="Z931" s="19">
        <f t="shared" ref="Z931" si="9050">-Z930</f>
        <v>-2</v>
      </c>
      <c r="AA931" s="19">
        <f t="shared" ref="AA931" si="9051">AA930</f>
        <v>204</v>
      </c>
      <c r="AB931" s="4"/>
      <c r="AC931" s="4"/>
      <c r="AD931" s="4">
        <f t="shared" si="9001"/>
        <v>103</v>
      </c>
    </row>
    <row r="932" spans="1:30" x14ac:dyDescent="0.3">
      <c r="A932" s="11" t="s">
        <v>133</v>
      </c>
      <c r="B932" s="10" t="s">
        <v>69</v>
      </c>
      <c r="C932" s="11" t="str">
        <f>VLOOKUP(B932,'Team Lookup'!A:B,2,FALSE)</f>
        <v>Miami Heat</v>
      </c>
      <c r="D932" s="12"/>
      <c r="E932" s="12"/>
      <c r="F932" s="13" t="str">
        <f>B933</f>
        <v>MIA</v>
      </c>
      <c r="G932" s="11" t="str">
        <f t="shared" ref="G932" si="9052">C933</f>
        <v>Miami Heat</v>
      </c>
      <c r="H932" s="32">
        <f>VLOOKUP($C932,'Four Factors - Road'!$B:$O,7,FALSE)/100</f>
        <v>0.49099999999999999</v>
      </c>
      <c r="I932" s="32">
        <f>VLOOKUP($C932,'Four Factors - Road'!$B:$O,8,FALSE)</f>
        <v>0.22800000000000001</v>
      </c>
      <c r="J932" s="32">
        <f>VLOOKUP($C932,'Four Factors - Road'!$B:$O,9,FALSE)/100</f>
        <v>0.13699999999999998</v>
      </c>
      <c r="K932" s="32">
        <f>VLOOKUP($C932,'Four Factors - Road'!$B:$O,10,FALSE)/100</f>
        <v>0.25</v>
      </c>
      <c r="L932" s="32">
        <f>VLOOKUP($C932,'Four Factors - Road'!$B:$O,11,FALSE)/100</f>
        <v>0.5</v>
      </c>
      <c r="M932" s="32">
        <f>VLOOKUP($C932,'Four Factors - Road'!$B:$O,12,FALSE)</f>
        <v>0.29599999999999999</v>
      </c>
      <c r="N932" s="32">
        <f>VLOOKUP($C932,'Four Factors - Road'!$B:$O,13,FALSE)/100</f>
        <v>0.14000000000000001</v>
      </c>
      <c r="O932" s="32">
        <f>VLOOKUP($C932,'Four Factors - Road'!$B:$O,14,FALSE)/100</f>
        <v>0.24600000000000002</v>
      </c>
      <c r="P932" s="21">
        <f>VLOOKUP($C932,'Advanced - Road'!B:T,18,FALSE)</f>
        <v>97.19</v>
      </c>
      <c r="Q932" s="21">
        <f>(P932+'Advanced - Road'!$S$33)/2</f>
        <v>98.025263459335633</v>
      </c>
      <c r="R932" s="32">
        <f t="shared" ref="R932" si="9053">AVERAGE(H932,L933)</f>
        <v>0.48949999999999999</v>
      </c>
      <c r="S932" s="32">
        <f t="shared" ref="S932" si="9054">AVERAGE(I932,M933)</f>
        <v>0.245</v>
      </c>
      <c r="T932" s="32">
        <f t="shared" ref="T932" si="9055">AVERAGE(J932,N933)</f>
        <v>0.13400000000000001</v>
      </c>
      <c r="U932" s="32">
        <f t="shared" ref="U932" si="9056">AVERAGE(K932,O933)</f>
        <v>0.23649999999999999</v>
      </c>
      <c r="V932" s="21">
        <f>Q932*Q933/'Advanced - Home'!$S$33</f>
        <v>97.755629606304041</v>
      </c>
      <c r="W932" s="21">
        <f t="shared" ref="W932" si="9057">AVERAGE(V932:V933)</f>
        <v>97.752316537287612</v>
      </c>
      <c r="X932" s="21">
        <f t="shared" si="8996"/>
        <v>0</v>
      </c>
      <c r="Y932" s="23">
        <f>ROUND(Regression!$B$17+Regression!$B$18*Games!R932+Regression!$B$19*Games!T932+Regression!$B$20*Games!U932+Regression!$B$21*Games!S932+Regression!$B$22*Games!W932,0)</f>
        <v>103</v>
      </c>
      <c r="Z932" s="23">
        <f t="shared" ref="Z932" si="9058">Y933-Y932</f>
        <v>4</v>
      </c>
      <c r="AA932" s="23">
        <f t="shared" ref="AA932" si="9059">Y932+Y933</f>
        <v>210</v>
      </c>
      <c r="AB932" s="22">
        <f t="shared" ref="AB932" si="9060">D932-Z932</f>
        <v>-4</v>
      </c>
      <c r="AC932" s="22">
        <f t="shared" ref="AC932" si="9061">AA932-E932</f>
        <v>210</v>
      </c>
      <c r="AD932" s="22">
        <f t="shared" si="9001"/>
        <v>103</v>
      </c>
    </row>
    <row r="933" spans="1:30" x14ac:dyDescent="0.3">
      <c r="A933" s="11" t="s">
        <v>134</v>
      </c>
      <c r="B933" s="14" t="s">
        <v>69</v>
      </c>
      <c r="C933" s="11" t="str">
        <f>VLOOKUP(B933,'Team Lookup'!A:B,2,FALSE)</f>
        <v>Miami Heat</v>
      </c>
      <c r="D933" s="15">
        <f t="shared" ref="D933" si="9062">D932*-1</f>
        <v>0</v>
      </c>
      <c r="E933" s="15">
        <f t="shared" ref="E933" si="9063">E932</f>
        <v>0</v>
      </c>
      <c r="F933" s="11" t="str">
        <f>B932</f>
        <v>MIA</v>
      </c>
      <c r="G933" s="11" t="str">
        <f t="shared" ref="G933" si="9064">C932</f>
        <v>Miami Heat</v>
      </c>
      <c r="H933" s="32">
        <f>VLOOKUP($C933,'Four Factors - Home'!$B:$O,7,FALSE)/100</f>
        <v>0.52500000000000002</v>
      </c>
      <c r="I933" s="32">
        <f>VLOOKUP($C933,'Four Factors - Home'!$B:$O,8,FALSE)</f>
        <v>0.27700000000000002</v>
      </c>
      <c r="J933" s="32">
        <f>VLOOKUP($C933,'Four Factors - Home'!$B:$O,9,FALSE)/100</f>
        <v>0.14000000000000001</v>
      </c>
      <c r="K933" s="32">
        <f>VLOOKUP($C933,'Four Factors - Home'!$B:$O,10,FALSE)/100</f>
        <v>0.217</v>
      </c>
      <c r="L933" s="32">
        <f>VLOOKUP($C933,'Four Factors - Home'!$B:$O,11,FALSE)/100</f>
        <v>0.48799999999999999</v>
      </c>
      <c r="M933" s="32">
        <f>VLOOKUP($C933,'Four Factors - Home'!$B:$O,12,FALSE)</f>
        <v>0.26200000000000001</v>
      </c>
      <c r="N933" s="32">
        <f>VLOOKUP($C933,'Four Factors - Home'!$B:$O,13,FALSE)/100</f>
        <v>0.13100000000000001</v>
      </c>
      <c r="O933" s="32">
        <f>VLOOKUP($C933,'Four Factors - Home'!$B:$O,14,FALSE)/100</f>
        <v>0.223</v>
      </c>
      <c r="P933" s="21">
        <f>VLOOKUP($C933,'Advanced - Home'!B:T,18,FALSE)</f>
        <v>98.31</v>
      </c>
      <c r="Q933" s="21">
        <f>(P933+'Advanced - Home'!$S$33)/2</f>
        <v>98.581912943871714</v>
      </c>
      <c r="R933" s="32">
        <f t="shared" ref="R933" si="9065">AVERAGE(H933,L932)</f>
        <v>0.51249999999999996</v>
      </c>
      <c r="S933" s="32">
        <f t="shared" ref="S933" si="9066">AVERAGE(I933,M932)</f>
        <v>0.28649999999999998</v>
      </c>
      <c r="T933" s="32">
        <f t="shared" ref="T933" si="9067">AVERAGE(J933,N932)</f>
        <v>0.14000000000000001</v>
      </c>
      <c r="U933" s="32">
        <f t="shared" ref="U933" si="9068">AVERAGE(K933,O932)</f>
        <v>0.23150000000000001</v>
      </c>
      <c r="V933" s="21">
        <f>Q933*Q932/'Advanced - Road'!$S$33</f>
        <v>97.749003468271198</v>
      </c>
      <c r="W933" s="21">
        <f t="shared" ref="W933" si="9069">W932</f>
        <v>97.752316537287612</v>
      </c>
      <c r="X933" s="21">
        <f t="shared" si="8996"/>
        <v>0</v>
      </c>
      <c r="Y933" s="23">
        <f>ROUND(Regression!$B$17+Regression!$B$18*Games!R933+Regression!$B$19*Games!T933+Regression!$B$20*Games!U933+Regression!$B$21*Games!S933+Regression!$B$22*Games!W933,0)</f>
        <v>107</v>
      </c>
      <c r="Z933" s="23">
        <f t="shared" ref="Z933" si="9070">-Z932</f>
        <v>-4</v>
      </c>
      <c r="AA933" s="23">
        <f t="shared" ref="AA933" si="9071">AA932</f>
        <v>210</v>
      </c>
      <c r="AB933" s="22"/>
      <c r="AC933" s="22"/>
      <c r="AD933" s="22">
        <f t="shared" si="9001"/>
        <v>107</v>
      </c>
    </row>
    <row r="934" spans="1:30" x14ac:dyDescent="0.3">
      <c r="A934" t="s">
        <v>133</v>
      </c>
      <c r="B934" s="8" t="s">
        <v>69</v>
      </c>
      <c r="C934" t="str">
        <f>VLOOKUP(B934,'Team Lookup'!A:B,2,FALSE)</f>
        <v>Miami Heat</v>
      </c>
      <c r="D934" s="6"/>
      <c r="E934" s="6"/>
      <c r="F934" s="7" t="str">
        <f>B935</f>
        <v>MIL</v>
      </c>
      <c r="G934" t="str">
        <f t="shared" ref="G934" si="9072">C935</f>
        <v>Milwaukee Bucks</v>
      </c>
      <c r="H934" s="31">
        <f>VLOOKUP($C934,'Four Factors - Road'!$B:$O,7,FALSE)/100</f>
        <v>0.49099999999999999</v>
      </c>
      <c r="I934" s="31">
        <f>VLOOKUP($C934,'Four Factors - Road'!$B:$O,8,FALSE)</f>
        <v>0.22800000000000001</v>
      </c>
      <c r="J934" s="31">
        <f>VLOOKUP($C934,'Four Factors - Road'!$B:$O,9,FALSE)/100</f>
        <v>0.13699999999999998</v>
      </c>
      <c r="K934" s="31">
        <f>VLOOKUP($C934,'Four Factors - Road'!$B:$O,10,FALSE)/100</f>
        <v>0.25</v>
      </c>
      <c r="L934" s="31">
        <f>VLOOKUP($C934,'Four Factors - Road'!$B:$O,11,FALSE)/100</f>
        <v>0.5</v>
      </c>
      <c r="M934" s="31">
        <f>VLOOKUP($C934,'Four Factors - Road'!$B:$O,12,FALSE)</f>
        <v>0.29599999999999999</v>
      </c>
      <c r="N934" s="31">
        <f>VLOOKUP($C934,'Four Factors - Road'!$B:$O,13,FALSE)/100</f>
        <v>0.14000000000000001</v>
      </c>
      <c r="O934" s="31">
        <f>VLOOKUP($C934,'Four Factors - Road'!$B:$O,14,FALSE)/100</f>
        <v>0.24600000000000002</v>
      </c>
      <c r="P934" s="17">
        <f>VLOOKUP($C934,'Advanced - Road'!B:T,18,FALSE)</f>
        <v>97.19</v>
      </c>
      <c r="Q934" s="17">
        <f>(P934+'Advanced - Road'!$S$33)/2</f>
        <v>98.025263459335633</v>
      </c>
      <c r="R934" s="31">
        <f t="shared" ref="R934" si="9073">AVERAGE(H934,L935)</f>
        <v>0.50600000000000001</v>
      </c>
      <c r="S934" s="31">
        <f t="shared" ref="S934" si="9074">AVERAGE(I934,M935)</f>
        <v>0.26550000000000001</v>
      </c>
      <c r="T934" s="31">
        <f t="shared" ref="T934" si="9075">AVERAGE(J934,N935)</f>
        <v>0.14799999999999999</v>
      </c>
      <c r="U934" s="31">
        <f t="shared" ref="U934" si="9076">AVERAGE(K934,O935)</f>
        <v>0.24099999999999999</v>
      </c>
      <c r="V934" s="17">
        <f>Q934*Q935/'Advanced - Home'!$S$33</f>
        <v>97.963869450757173</v>
      </c>
      <c r="W934" s="17">
        <f t="shared" ref="W934" si="9077">AVERAGE(V934:V935)</f>
        <v>97.960549324213943</v>
      </c>
      <c r="X934" s="17">
        <f t="shared" si="8996"/>
        <v>0</v>
      </c>
      <c r="Y934" s="19">
        <f>ROUND(Regression!$B$17+Regression!$B$18*Games!R934+Regression!$B$19*Games!T934+Regression!$B$20*Games!U934+Regression!$B$21*Games!S934+Regression!$B$22*Games!W934,0)</f>
        <v>105</v>
      </c>
      <c r="Z934" s="19">
        <f t="shared" ref="Z934" si="9078">Y935-Y934</f>
        <v>3</v>
      </c>
      <c r="AA934" s="19">
        <f t="shared" ref="AA934" si="9079">Y934+Y935</f>
        <v>213</v>
      </c>
      <c r="AB934" s="4">
        <f t="shared" ref="AB934" si="9080">D934-Z934</f>
        <v>-3</v>
      </c>
      <c r="AC934" s="4">
        <f t="shared" ref="AC934" si="9081">AA934-E934</f>
        <v>213</v>
      </c>
      <c r="AD934" s="4">
        <f t="shared" si="9001"/>
        <v>105</v>
      </c>
    </row>
    <row r="935" spans="1:30" x14ac:dyDescent="0.3">
      <c r="A935" t="s">
        <v>134</v>
      </c>
      <c r="B935" s="8" t="s">
        <v>70</v>
      </c>
      <c r="C935" t="str">
        <f>VLOOKUP(B935,'Team Lookup'!A:B,2,FALSE)</f>
        <v>Milwaukee Bucks</v>
      </c>
      <c r="D935" s="9">
        <f t="shared" ref="D935" si="9082">D934*-1</f>
        <v>0</v>
      </c>
      <c r="E935" s="9">
        <f t="shared" ref="E935" si="9083">E934</f>
        <v>0</v>
      </c>
      <c r="F935" t="str">
        <f>B934</f>
        <v>MIA</v>
      </c>
      <c r="G935" t="str">
        <f t="shared" ref="G935" si="9084">C934</f>
        <v>Miami Heat</v>
      </c>
      <c r="H935" s="31">
        <f>VLOOKUP($C935,'Four Factors - Home'!$B:$O,7,FALSE)/100</f>
        <v>0.53500000000000003</v>
      </c>
      <c r="I935" s="31">
        <f>VLOOKUP($C935,'Four Factors - Home'!$B:$O,8,FALSE)</f>
        <v>0.307</v>
      </c>
      <c r="J935" s="31">
        <f>VLOOKUP($C935,'Four Factors - Home'!$B:$O,9,FALSE)/100</f>
        <v>0.14199999999999999</v>
      </c>
      <c r="K935" s="31">
        <f>VLOOKUP($C935,'Four Factors - Home'!$B:$O,10,FALSE)/100</f>
        <v>0.21600000000000003</v>
      </c>
      <c r="L935" s="31">
        <f>VLOOKUP($C935,'Four Factors - Home'!$B:$O,11,FALSE)/100</f>
        <v>0.52100000000000002</v>
      </c>
      <c r="M935" s="31">
        <f>VLOOKUP($C935,'Four Factors - Home'!$B:$O,12,FALSE)</f>
        <v>0.30299999999999999</v>
      </c>
      <c r="N935" s="31">
        <f>VLOOKUP($C935,'Four Factors - Home'!$B:$O,13,FALSE)/100</f>
        <v>0.159</v>
      </c>
      <c r="O935" s="31">
        <f>VLOOKUP($C935,'Four Factors - Home'!$B:$O,14,FALSE)/100</f>
        <v>0.23199999999999998</v>
      </c>
      <c r="P935" s="17">
        <f>VLOOKUP($C935,'Advanced - Home'!B:T,18,FALSE)</f>
        <v>98.73</v>
      </c>
      <c r="Q935" s="17">
        <f>(P935+'Advanced - Home'!$S$33)/2</f>
        <v>98.791912943871708</v>
      </c>
      <c r="R935" s="31">
        <f t="shared" ref="R935" si="9085">AVERAGE(H935,L934)</f>
        <v>0.51750000000000007</v>
      </c>
      <c r="S935" s="31">
        <f t="shared" ref="S935" si="9086">AVERAGE(I935,M934)</f>
        <v>0.30149999999999999</v>
      </c>
      <c r="T935" s="31">
        <f t="shared" ref="T935" si="9087">AVERAGE(J935,N934)</f>
        <v>0.14100000000000001</v>
      </c>
      <c r="U935" s="31">
        <f t="shared" ref="U935" si="9088">AVERAGE(K935,O934)</f>
        <v>0.23100000000000004</v>
      </c>
      <c r="V935" s="17">
        <f>Q935*Q934/'Advanced - Road'!$S$33</f>
        <v>97.957229197670713</v>
      </c>
      <c r="W935" s="17">
        <f t="shared" ref="W935" si="9089">W934</f>
        <v>97.960549324213943</v>
      </c>
      <c r="X935" s="17">
        <f t="shared" si="8996"/>
        <v>0</v>
      </c>
      <c r="Y935" s="19">
        <f>ROUND(Regression!$B$17+Regression!$B$18*Games!R935+Regression!$B$19*Games!T935+Regression!$B$20*Games!U935+Regression!$B$21*Games!S935+Regression!$B$22*Games!W935,0)</f>
        <v>108</v>
      </c>
      <c r="Z935" s="19">
        <f t="shared" ref="Z935" si="9090">-Z934</f>
        <v>-3</v>
      </c>
      <c r="AA935" s="19">
        <f t="shared" ref="AA935" si="9091">AA934</f>
        <v>213</v>
      </c>
      <c r="AB935" s="4"/>
      <c r="AC935" s="4"/>
      <c r="AD935" s="4">
        <f t="shared" si="9001"/>
        <v>108</v>
      </c>
    </row>
    <row r="936" spans="1:30" x14ac:dyDescent="0.3">
      <c r="A936" s="11" t="s">
        <v>133</v>
      </c>
      <c r="B936" s="14" t="s">
        <v>69</v>
      </c>
      <c r="C936" s="11" t="str">
        <f>VLOOKUP(B936,'Team Lookup'!A:B,2,FALSE)</f>
        <v>Miami Heat</v>
      </c>
      <c r="D936" s="12"/>
      <c r="E936" s="12"/>
      <c r="F936" s="13" t="str">
        <f>B937</f>
        <v>MIN</v>
      </c>
      <c r="G936" s="11" t="str">
        <f t="shared" ref="G936" si="9092">C937</f>
        <v>Minnesota Timberwolves</v>
      </c>
      <c r="H936" s="32">
        <f>VLOOKUP($C936,'Four Factors - Road'!$B:$O,7,FALSE)/100</f>
        <v>0.49099999999999999</v>
      </c>
      <c r="I936" s="32">
        <f>VLOOKUP($C936,'Four Factors - Road'!$B:$O,8,FALSE)</f>
        <v>0.22800000000000001</v>
      </c>
      <c r="J936" s="32">
        <f>VLOOKUP($C936,'Four Factors - Road'!$B:$O,9,FALSE)/100</f>
        <v>0.13699999999999998</v>
      </c>
      <c r="K936" s="32">
        <f>VLOOKUP($C936,'Four Factors - Road'!$B:$O,10,FALSE)/100</f>
        <v>0.25</v>
      </c>
      <c r="L936" s="32">
        <f>VLOOKUP($C936,'Four Factors - Road'!$B:$O,11,FALSE)/100</f>
        <v>0.5</v>
      </c>
      <c r="M936" s="32">
        <f>VLOOKUP($C936,'Four Factors - Road'!$B:$O,12,FALSE)</f>
        <v>0.29599999999999999</v>
      </c>
      <c r="N936" s="32">
        <f>VLOOKUP($C936,'Four Factors - Road'!$B:$O,13,FALSE)/100</f>
        <v>0.14000000000000001</v>
      </c>
      <c r="O936" s="32">
        <f>VLOOKUP($C936,'Four Factors - Road'!$B:$O,14,FALSE)/100</f>
        <v>0.24600000000000002</v>
      </c>
      <c r="P936" s="21">
        <f>VLOOKUP($C936,'Advanced - Road'!B:T,18,FALSE)</f>
        <v>97.19</v>
      </c>
      <c r="Q936" s="21">
        <f>(P936+'Advanced - Road'!$S$33)/2</f>
        <v>98.025263459335633</v>
      </c>
      <c r="R936" s="32">
        <f t="shared" ref="R936" si="9093">AVERAGE(H936,L937)</f>
        <v>0.51049999999999995</v>
      </c>
      <c r="S936" s="32">
        <f t="shared" ref="S936" si="9094">AVERAGE(I936,M937)</f>
        <v>0.2505</v>
      </c>
      <c r="T936" s="32">
        <f t="shared" ref="T936" si="9095">AVERAGE(J936,N937)</f>
        <v>0.14449999999999999</v>
      </c>
      <c r="U936" s="32">
        <f t="shared" ref="U936" si="9096">AVERAGE(K936,O937)</f>
        <v>0.23349999999999999</v>
      </c>
      <c r="V936" s="21">
        <f>Q936*Q937/'Advanced - Home'!$S$33</f>
        <v>96.927628320026116</v>
      </c>
      <c r="W936" s="21">
        <f t="shared" ref="W936" si="9097">AVERAGE(V936:V937)</f>
        <v>96.924343313080584</v>
      </c>
      <c r="X936" s="21">
        <f t="shared" si="8996"/>
        <v>0</v>
      </c>
      <c r="Y936" s="23">
        <f>ROUND(Regression!$B$17+Regression!$B$18*Games!R936+Regression!$B$19*Games!T936+Regression!$B$20*Games!U936+Regression!$B$21*Games!S936+Regression!$B$22*Games!W936,0)</f>
        <v>104</v>
      </c>
      <c r="Z936" s="23">
        <f t="shared" ref="Z936" si="9098">Y937-Y936</f>
        <v>3</v>
      </c>
      <c r="AA936" s="23">
        <f t="shared" ref="AA936" si="9099">Y936+Y937</f>
        <v>211</v>
      </c>
      <c r="AB936" s="22">
        <f t="shared" ref="AB936" si="9100">D936-Z936</f>
        <v>-3</v>
      </c>
      <c r="AC936" s="22">
        <f t="shared" ref="AC936" si="9101">AA936-E936</f>
        <v>211</v>
      </c>
      <c r="AD936" s="22">
        <f t="shared" si="9001"/>
        <v>104</v>
      </c>
    </row>
    <row r="937" spans="1:30" x14ac:dyDescent="0.3">
      <c r="A937" s="11" t="s">
        <v>134</v>
      </c>
      <c r="B937" s="14" t="s">
        <v>34</v>
      </c>
      <c r="C937" s="11" t="str">
        <f>VLOOKUP(B937,'Team Lookup'!A:B,2,FALSE)</f>
        <v>Minnesota Timberwolves</v>
      </c>
      <c r="D937" s="15">
        <f t="shared" ref="D937" si="9102">D936*-1</f>
        <v>0</v>
      </c>
      <c r="E937" s="15">
        <f t="shared" ref="E937" si="9103">E936</f>
        <v>0</v>
      </c>
      <c r="F937" s="11" t="str">
        <f>B936</f>
        <v>MIA</v>
      </c>
      <c r="G937" s="11" t="str">
        <f t="shared" ref="G937" si="9104">C936</f>
        <v>Miami Heat</v>
      </c>
      <c r="H937" s="32">
        <f>VLOOKUP($C937,'Four Factors - Home'!$B:$O,7,FALSE)/100</f>
        <v>0.52400000000000002</v>
      </c>
      <c r="I937" s="32">
        <f>VLOOKUP($C937,'Four Factors - Home'!$B:$O,8,FALSE)</f>
        <v>0.29599999999999999</v>
      </c>
      <c r="J937" s="32">
        <f>VLOOKUP($C937,'Four Factors - Home'!$B:$O,9,FALSE)/100</f>
        <v>0.15</v>
      </c>
      <c r="K937" s="32">
        <f>VLOOKUP($C937,'Four Factors - Home'!$B:$O,10,FALSE)/100</f>
        <v>0.26899999999999996</v>
      </c>
      <c r="L937" s="32">
        <f>VLOOKUP($C937,'Four Factors - Home'!$B:$O,11,FALSE)/100</f>
        <v>0.53</v>
      </c>
      <c r="M937" s="32">
        <f>VLOOKUP($C937,'Four Factors - Home'!$B:$O,12,FALSE)</f>
        <v>0.27300000000000002</v>
      </c>
      <c r="N937" s="32">
        <f>VLOOKUP($C937,'Four Factors - Home'!$B:$O,13,FALSE)/100</f>
        <v>0.152</v>
      </c>
      <c r="O937" s="32">
        <f>VLOOKUP($C937,'Four Factors - Home'!$B:$O,14,FALSE)/100</f>
        <v>0.217</v>
      </c>
      <c r="P937" s="21">
        <f>VLOOKUP($C937,'Advanced - Home'!B:T,18,FALSE)</f>
        <v>96.64</v>
      </c>
      <c r="Q937" s="21">
        <f>(P937+'Advanced - Home'!$S$33)/2</f>
        <v>97.746912943871706</v>
      </c>
      <c r="R937" s="32">
        <f t="shared" ref="R937" si="9105">AVERAGE(H937,L936)</f>
        <v>0.51200000000000001</v>
      </c>
      <c r="S937" s="32">
        <f t="shared" ref="S937" si="9106">AVERAGE(I937,M936)</f>
        <v>0.29599999999999999</v>
      </c>
      <c r="T937" s="32">
        <f t="shared" ref="T937" si="9107">AVERAGE(J937,N936)</f>
        <v>0.14500000000000002</v>
      </c>
      <c r="U937" s="32">
        <f t="shared" ref="U937" si="9108">AVERAGE(K937,O936)</f>
        <v>0.25750000000000001</v>
      </c>
      <c r="V937" s="21">
        <f>Q937*Q936/'Advanced - Road'!$S$33</f>
        <v>96.921058306135038</v>
      </c>
      <c r="W937" s="21">
        <f t="shared" ref="W937" si="9109">W936</f>
        <v>96.924343313080584</v>
      </c>
      <c r="X937" s="21">
        <f t="shared" si="8996"/>
        <v>0</v>
      </c>
      <c r="Y937" s="23">
        <f>ROUND(Regression!$B$17+Regression!$B$18*Games!R937+Regression!$B$19*Games!T937+Regression!$B$20*Games!U937+Regression!$B$21*Games!S937+Regression!$B$22*Games!W937,0)</f>
        <v>107</v>
      </c>
      <c r="Z937" s="23">
        <f t="shared" ref="Z937" si="9110">-Z936</f>
        <v>-3</v>
      </c>
      <c r="AA937" s="23">
        <f t="shared" ref="AA937" si="9111">AA936</f>
        <v>211</v>
      </c>
      <c r="AB937" s="22"/>
      <c r="AC937" s="22"/>
      <c r="AD937" s="22">
        <f t="shared" si="9001"/>
        <v>107</v>
      </c>
    </row>
    <row r="938" spans="1:30" x14ac:dyDescent="0.3">
      <c r="A938" t="s">
        <v>133</v>
      </c>
      <c r="B938" s="8" t="s">
        <v>69</v>
      </c>
      <c r="C938" t="str">
        <f>VLOOKUP(B938,'Team Lookup'!A:B,2,FALSE)</f>
        <v>Miami Heat</v>
      </c>
      <c r="D938" s="6"/>
      <c r="E938" s="6"/>
      <c r="F938" s="7" t="str">
        <f>B939</f>
        <v>NOP</v>
      </c>
      <c r="G938" t="str">
        <f t="shared" ref="G938" si="9112">C939</f>
        <v>New Orleans Pelicans</v>
      </c>
      <c r="H938" s="31">
        <f>VLOOKUP($C938,'Four Factors - Road'!$B:$O,7,FALSE)/100</f>
        <v>0.49099999999999999</v>
      </c>
      <c r="I938" s="31">
        <f>VLOOKUP($C938,'Four Factors - Road'!$B:$O,8,FALSE)</f>
        <v>0.22800000000000001</v>
      </c>
      <c r="J938" s="31">
        <f>VLOOKUP($C938,'Four Factors - Road'!$B:$O,9,FALSE)/100</f>
        <v>0.13699999999999998</v>
      </c>
      <c r="K938" s="31">
        <f>VLOOKUP($C938,'Four Factors - Road'!$B:$O,10,FALSE)/100</f>
        <v>0.25</v>
      </c>
      <c r="L938" s="31">
        <f>VLOOKUP($C938,'Four Factors - Road'!$B:$O,11,FALSE)/100</f>
        <v>0.5</v>
      </c>
      <c r="M938" s="31">
        <f>VLOOKUP($C938,'Four Factors - Road'!$B:$O,12,FALSE)</f>
        <v>0.29599999999999999</v>
      </c>
      <c r="N938" s="31">
        <f>VLOOKUP($C938,'Four Factors - Road'!$B:$O,13,FALSE)/100</f>
        <v>0.14000000000000001</v>
      </c>
      <c r="O938" s="31">
        <f>VLOOKUP($C938,'Four Factors - Road'!$B:$O,14,FALSE)/100</f>
        <v>0.24600000000000002</v>
      </c>
      <c r="P938" s="17">
        <f>VLOOKUP($C938,'Advanced - Road'!B:T,18,FALSE)</f>
        <v>97.19</v>
      </c>
      <c r="Q938" s="17">
        <f>(P938+'Advanced - Road'!$S$33)/2</f>
        <v>98.025263459335633</v>
      </c>
      <c r="R938" s="31">
        <f t="shared" ref="R938" si="9113">AVERAGE(H938,L939)</f>
        <v>0.5</v>
      </c>
      <c r="S938" s="31">
        <f t="shared" ref="S938" si="9114">AVERAGE(I938,M939)</f>
        <v>0.23499999999999999</v>
      </c>
      <c r="T938" s="31">
        <f t="shared" ref="T938" si="9115">AVERAGE(J938,N939)</f>
        <v>0.13550000000000001</v>
      </c>
      <c r="U938" s="31">
        <f t="shared" ref="U938" si="9116">AVERAGE(K938,O939)</f>
        <v>0.23599999999999999</v>
      </c>
      <c r="V938" s="17">
        <f>Q938*Q939/'Advanced - Home'!$S$33</f>
        <v>99.124062869853176</v>
      </c>
      <c r="W938" s="17">
        <f t="shared" ref="W938" si="9117">AVERAGE(V938:V939)</f>
        <v>99.120703422803444</v>
      </c>
      <c r="X938" s="17">
        <f t="shared" si="8996"/>
        <v>0</v>
      </c>
      <c r="Y938" s="19">
        <f>ROUND(Regression!$B$17+Regression!$B$18*Games!R938+Regression!$B$19*Games!T938+Regression!$B$20*Games!U938+Regression!$B$21*Games!S938+Regression!$B$22*Games!W938,0)</f>
        <v>106</v>
      </c>
      <c r="Z938" s="19">
        <f t="shared" ref="Z938" si="9118">Y939-Y938</f>
        <v>1</v>
      </c>
      <c r="AA938" s="19">
        <f t="shared" ref="AA938" si="9119">Y938+Y939</f>
        <v>213</v>
      </c>
      <c r="AB938" s="4">
        <f t="shared" ref="AB938" si="9120">D938-Z938</f>
        <v>-1</v>
      </c>
      <c r="AC938" s="4">
        <f t="shared" ref="AC938" si="9121">AA938-E938</f>
        <v>213</v>
      </c>
      <c r="AD938" s="4">
        <f t="shared" si="9001"/>
        <v>106</v>
      </c>
    </row>
    <row r="939" spans="1:30" x14ac:dyDescent="0.3">
      <c r="A939" t="s">
        <v>134</v>
      </c>
      <c r="B939" s="8" t="s">
        <v>71</v>
      </c>
      <c r="C939" t="str">
        <f>VLOOKUP(B939,'Team Lookup'!A:B,2,FALSE)</f>
        <v>New Orleans Pelicans</v>
      </c>
      <c r="D939" s="9">
        <f t="shared" ref="D939" si="9122">D938*-1</f>
        <v>0</v>
      </c>
      <c r="E939" s="9">
        <f t="shared" ref="E939" si="9123">E938</f>
        <v>0</v>
      </c>
      <c r="F939" t="str">
        <f>B938</f>
        <v>MIA</v>
      </c>
      <c r="G939" t="str">
        <f t="shared" ref="G939" si="9124">C938</f>
        <v>Miami Heat</v>
      </c>
      <c r="H939" s="31">
        <f>VLOOKUP($C939,'Four Factors - Home'!$B:$O,7,FALSE)/100</f>
        <v>0.504</v>
      </c>
      <c r="I939" s="31">
        <f>VLOOKUP($C939,'Four Factors - Home'!$B:$O,8,FALSE)</f>
        <v>0.26200000000000001</v>
      </c>
      <c r="J939" s="31">
        <f>VLOOKUP($C939,'Four Factors - Home'!$B:$O,9,FALSE)/100</f>
        <v>0.121</v>
      </c>
      <c r="K939" s="31">
        <f>VLOOKUP($C939,'Four Factors - Home'!$B:$O,10,FALSE)/100</f>
        <v>0.184</v>
      </c>
      <c r="L939" s="31">
        <f>VLOOKUP($C939,'Four Factors - Home'!$B:$O,11,FALSE)/100</f>
        <v>0.50900000000000001</v>
      </c>
      <c r="M939" s="31">
        <f>VLOOKUP($C939,'Four Factors - Home'!$B:$O,12,FALSE)</f>
        <v>0.24199999999999999</v>
      </c>
      <c r="N939" s="31">
        <f>VLOOKUP($C939,'Four Factors - Home'!$B:$O,13,FALSE)/100</f>
        <v>0.13400000000000001</v>
      </c>
      <c r="O939" s="31">
        <f>VLOOKUP($C939,'Four Factors - Home'!$B:$O,14,FALSE)/100</f>
        <v>0.222</v>
      </c>
      <c r="P939" s="17">
        <f>VLOOKUP($C939,'Advanced - Home'!B:T,18,FALSE)</f>
        <v>101.07</v>
      </c>
      <c r="Q939" s="17">
        <f>(P939+'Advanced - Home'!$S$33)/2</f>
        <v>99.96191294387171</v>
      </c>
      <c r="R939" s="31">
        <f t="shared" ref="R939" si="9125">AVERAGE(H939,L938)</f>
        <v>0.502</v>
      </c>
      <c r="S939" s="31">
        <f t="shared" ref="S939" si="9126">AVERAGE(I939,M938)</f>
        <v>0.27900000000000003</v>
      </c>
      <c r="T939" s="31">
        <f t="shared" ref="T939" si="9127">AVERAGE(J939,N938)</f>
        <v>0.1305</v>
      </c>
      <c r="U939" s="31">
        <f t="shared" ref="U939" si="9128">AVERAGE(K939,O938)</f>
        <v>0.21500000000000002</v>
      </c>
      <c r="V939" s="17">
        <f>Q939*Q938/'Advanced - Road'!$S$33</f>
        <v>99.117343975753712</v>
      </c>
      <c r="W939" s="17">
        <f t="shared" ref="W939" si="9129">W938</f>
        <v>99.120703422803444</v>
      </c>
      <c r="X939" s="17">
        <f t="shared" si="8996"/>
        <v>0</v>
      </c>
      <c r="Y939" s="19">
        <f>ROUND(Regression!$B$17+Regression!$B$18*Games!R939+Regression!$B$19*Games!T939+Regression!$B$20*Games!U939+Regression!$B$21*Games!S939+Regression!$B$22*Games!W939,0)</f>
        <v>107</v>
      </c>
      <c r="Z939" s="19">
        <f t="shared" ref="Z939" si="9130">-Z938</f>
        <v>-1</v>
      </c>
      <c r="AA939" s="19">
        <f t="shared" ref="AA939" si="9131">AA938</f>
        <v>213</v>
      </c>
      <c r="AB939" s="4"/>
      <c r="AC939" s="4"/>
      <c r="AD939" s="4">
        <f t="shared" si="9001"/>
        <v>107</v>
      </c>
    </row>
    <row r="940" spans="1:30" x14ac:dyDescent="0.3">
      <c r="A940" s="11" t="s">
        <v>133</v>
      </c>
      <c r="B940" s="14" t="s">
        <v>69</v>
      </c>
      <c r="C940" s="11" t="str">
        <f>VLOOKUP(B940,'Team Lookup'!A:B,2,FALSE)</f>
        <v>Miami Heat</v>
      </c>
      <c r="D940" s="12"/>
      <c r="E940" s="12"/>
      <c r="F940" s="13" t="str">
        <f>B941</f>
        <v>NYK</v>
      </c>
      <c r="G940" s="11" t="str">
        <f t="shared" ref="G940" si="9132">C941</f>
        <v>New York Knicks</v>
      </c>
      <c r="H940" s="32">
        <f>VLOOKUP($C940,'Four Factors - Road'!$B:$O,7,FALSE)/100</f>
        <v>0.49099999999999999</v>
      </c>
      <c r="I940" s="32">
        <f>VLOOKUP($C940,'Four Factors - Road'!$B:$O,8,FALSE)</f>
        <v>0.22800000000000001</v>
      </c>
      <c r="J940" s="32">
        <f>VLOOKUP($C940,'Four Factors - Road'!$B:$O,9,FALSE)/100</f>
        <v>0.13699999999999998</v>
      </c>
      <c r="K940" s="32">
        <f>VLOOKUP($C940,'Four Factors - Road'!$B:$O,10,FALSE)/100</f>
        <v>0.25</v>
      </c>
      <c r="L940" s="32">
        <f>VLOOKUP($C940,'Four Factors - Road'!$B:$O,11,FALSE)/100</f>
        <v>0.5</v>
      </c>
      <c r="M940" s="32">
        <f>VLOOKUP($C940,'Four Factors - Road'!$B:$O,12,FALSE)</f>
        <v>0.29599999999999999</v>
      </c>
      <c r="N940" s="32">
        <f>VLOOKUP($C940,'Four Factors - Road'!$B:$O,13,FALSE)/100</f>
        <v>0.14000000000000001</v>
      </c>
      <c r="O940" s="32">
        <f>VLOOKUP($C940,'Four Factors - Road'!$B:$O,14,FALSE)/100</f>
        <v>0.24600000000000002</v>
      </c>
      <c r="P940" s="21">
        <f>VLOOKUP($C940,'Advanced - Road'!B:T,18,FALSE)</f>
        <v>97.19</v>
      </c>
      <c r="Q940" s="21">
        <f>(P940+'Advanced - Road'!$S$33)/2</f>
        <v>98.025263459335633</v>
      </c>
      <c r="R940" s="32">
        <f t="shared" ref="R940" si="9133">AVERAGE(H940,L941)</f>
        <v>0.5</v>
      </c>
      <c r="S940" s="32">
        <f t="shared" ref="S940" si="9134">AVERAGE(I940,M941)</f>
        <v>0.245</v>
      </c>
      <c r="T940" s="32">
        <f t="shared" ref="T940" si="9135">AVERAGE(J940,N941)</f>
        <v>0.13350000000000001</v>
      </c>
      <c r="U940" s="32">
        <f t="shared" ref="U940" si="9136">AVERAGE(K940,O941)</f>
        <v>0.26</v>
      </c>
      <c r="V940" s="21">
        <f>Q940*Q941/'Advanced - Home'!$S$33</f>
        <v>97.825042887788413</v>
      </c>
      <c r="W940" s="21">
        <f t="shared" ref="W940" si="9137">AVERAGE(V940:V941)</f>
        <v>97.821727466263056</v>
      </c>
      <c r="X940" s="21">
        <f t="shared" si="8996"/>
        <v>0</v>
      </c>
      <c r="Y940" s="23">
        <f>ROUND(Regression!$B$17+Regression!$B$18*Games!R940+Regression!$B$19*Games!T940+Regression!$B$20*Games!U940+Regression!$B$21*Games!S940+Regression!$B$22*Games!W940,0)</f>
        <v>106</v>
      </c>
      <c r="Z940" s="23">
        <f t="shared" ref="Z940" si="9138">Y941-Y940</f>
        <v>1</v>
      </c>
      <c r="AA940" s="23">
        <f t="shared" ref="AA940" si="9139">Y940+Y941</f>
        <v>213</v>
      </c>
      <c r="AB940" s="22">
        <f t="shared" ref="AB940" si="9140">D940-Z940</f>
        <v>-1</v>
      </c>
      <c r="AC940" s="22">
        <f t="shared" ref="AC940" si="9141">AA940-E940</f>
        <v>213</v>
      </c>
      <c r="AD940" s="22">
        <f t="shared" si="9001"/>
        <v>106</v>
      </c>
    </row>
    <row r="941" spans="1:30" x14ac:dyDescent="0.3">
      <c r="A941" s="11" t="s">
        <v>134</v>
      </c>
      <c r="B941" s="14" t="s">
        <v>72</v>
      </c>
      <c r="C941" s="11" t="str">
        <f>VLOOKUP(B941,'Team Lookup'!A:B,2,FALSE)</f>
        <v>New York Knicks</v>
      </c>
      <c r="D941" s="15">
        <f t="shared" ref="D941" si="9142">D940*-1</f>
        <v>0</v>
      </c>
      <c r="E941" s="15">
        <f t="shared" ref="E941" si="9143">E940</f>
        <v>0</v>
      </c>
      <c r="F941" s="11" t="str">
        <f>B940</f>
        <v>MIA</v>
      </c>
      <c r="G941" s="11" t="str">
        <f t="shared" ref="G941" si="9144">C940</f>
        <v>Miami Heat</v>
      </c>
      <c r="H941" s="32">
        <f>VLOOKUP($C941,'Four Factors - Home'!$B:$O,7,FALSE)/100</f>
        <v>0.52</v>
      </c>
      <c r="I941" s="32">
        <f>VLOOKUP($C941,'Four Factors - Home'!$B:$O,8,FALSE)</f>
        <v>0.22700000000000001</v>
      </c>
      <c r="J941" s="32">
        <f>VLOOKUP($C941,'Four Factors - Home'!$B:$O,9,FALSE)/100</f>
        <v>0.14300000000000002</v>
      </c>
      <c r="K941" s="32">
        <f>VLOOKUP($C941,'Four Factors - Home'!$B:$O,10,FALSE)/100</f>
        <v>0.27399999999999997</v>
      </c>
      <c r="L941" s="32">
        <f>VLOOKUP($C941,'Four Factors - Home'!$B:$O,11,FALSE)/100</f>
        <v>0.50900000000000001</v>
      </c>
      <c r="M941" s="32">
        <f>VLOOKUP($C941,'Four Factors - Home'!$B:$O,12,FALSE)</f>
        <v>0.26200000000000001</v>
      </c>
      <c r="N941" s="32">
        <f>VLOOKUP($C941,'Four Factors - Home'!$B:$O,13,FALSE)/100</f>
        <v>0.13</v>
      </c>
      <c r="O941" s="32">
        <f>VLOOKUP($C941,'Four Factors - Home'!$B:$O,14,FALSE)/100</f>
        <v>0.27</v>
      </c>
      <c r="P941" s="21">
        <f>VLOOKUP($C941,'Advanced - Home'!B:T,18,FALSE)</f>
        <v>98.45</v>
      </c>
      <c r="Q941" s="21">
        <f>(P941+'Advanced - Home'!$S$33)/2</f>
        <v>98.651912943871707</v>
      </c>
      <c r="R941" s="32">
        <f t="shared" ref="R941" si="9145">AVERAGE(H941,L940)</f>
        <v>0.51</v>
      </c>
      <c r="S941" s="32">
        <f t="shared" ref="S941" si="9146">AVERAGE(I941,M940)</f>
        <v>0.26150000000000001</v>
      </c>
      <c r="T941" s="32">
        <f t="shared" ref="T941" si="9147">AVERAGE(J941,N940)</f>
        <v>0.14150000000000001</v>
      </c>
      <c r="U941" s="32">
        <f t="shared" ref="U941" si="9148">AVERAGE(K941,O940)</f>
        <v>0.26</v>
      </c>
      <c r="V941" s="21">
        <f>Q941*Q940/'Advanced - Road'!$S$33</f>
        <v>97.818412044737698</v>
      </c>
      <c r="W941" s="21">
        <f t="shared" ref="W941" si="9149">W940</f>
        <v>97.821727466263056</v>
      </c>
      <c r="X941" s="21">
        <f t="shared" si="8996"/>
        <v>0</v>
      </c>
      <c r="Y941" s="23">
        <f>ROUND(Regression!$B$17+Regression!$B$18*Games!R941+Regression!$B$19*Games!T941+Regression!$B$20*Games!U941+Regression!$B$21*Games!S941+Regression!$B$22*Games!W941,0)</f>
        <v>107</v>
      </c>
      <c r="Z941" s="23">
        <f t="shared" ref="Z941" si="9150">-Z940</f>
        <v>-1</v>
      </c>
      <c r="AA941" s="23">
        <f t="shared" ref="AA941" si="9151">AA940</f>
        <v>213</v>
      </c>
      <c r="AB941" s="22"/>
      <c r="AC941" s="22"/>
      <c r="AD941" s="22">
        <f t="shared" si="9001"/>
        <v>107</v>
      </c>
    </row>
    <row r="942" spans="1:30" x14ac:dyDescent="0.3">
      <c r="A942" t="s">
        <v>133</v>
      </c>
      <c r="B942" s="8" t="s">
        <v>69</v>
      </c>
      <c r="C942" t="str">
        <f>VLOOKUP(B942,'Team Lookup'!A:B,2,FALSE)</f>
        <v>Miami Heat</v>
      </c>
      <c r="D942" s="6"/>
      <c r="E942" s="6"/>
      <c r="F942" s="7" t="str">
        <f>B943</f>
        <v>OKC</v>
      </c>
      <c r="G942" t="str">
        <f t="shared" ref="G942" si="9152">C943</f>
        <v>Oklahoma City Thunder</v>
      </c>
      <c r="H942" s="31">
        <f>VLOOKUP($C942,'Four Factors - Road'!$B:$O,7,FALSE)/100</f>
        <v>0.49099999999999999</v>
      </c>
      <c r="I942" s="31">
        <f>VLOOKUP($C942,'Four Factors - Road'!$B:$O,8,FALSE)</f>
        <v>0.22800000000000001</v>
      </c>
      <c r="J942" s="31">
        <f>VLOOKUP($C942,'Four Factors - Road'!$B:$O,9,FALSE)/100</f>
        <v>0.13699999999999998</v>
      </c>
      <c r="K942" s="31">
        <f>VLOOKUP($C942,'Four Factors - Road'!$B:$O,10,FALSE)/100</f>
        <v>0.25</v>
      </c>
      <c r="L942" s="31">
        <f>VLOOKUP($C942,'Four Factors - Road'!$B:$O,11,FALSE)/100</f>
        <v>0.5</v>
      </c>
      <c r="M942" s="31">
        <f>VLOOKUP($C942,'Four Factors - Road'!$B:$O,12,FALSE)</f>
        <v>0.29599999999999999</v>
      </c>
      <c r="N942" s="31">
        <f>VLOOKUP($C942,'Four Factors - Road'!$B:$O,13,FALSE)/100</f>
        <v>0.14000000000000001</v>
      </c>
      <c r="O942" s="31">
        <f>VLOOKUP($C942,'Four Factors - Road'!$B:$O,14,FALSE)/100</f>
        <v>0.24600000000000002</v>
      </c>
      <c r="P942" s="17">
        <f>VLOOKUP($C942,'Advanced - Road'!B:T,18,FALSE)</f>
        <v>97.19</v>
      </c>
      <c r="Q942" s="17">
        <f>(P942+'Advanced - Road'!$S$33)/2</f>
        <v>98.025263459335633</v>
      </c>
      <c r="R942" s="31">
        <f t="shared" ref="R942" si="9153">AVERAGE(H942,L943)</f>
        <v>0.49349999999999999</v>
      </c>
      <c r="S942" s="31">
        <f t="shared" ref="S942" si="9154">AVERAGE(I942,M943)</f>
        <v>0.2465</v>
      </c>
      <c r="T942" s="31">
        <f t="shared" ref="T942" si="9155">AVERAGE(J942,N943)</f>
        <v>0.13699999999999998</v>
      </c>
      <c r="U942" s="31">
        <f t="shared" ref="U942" si="9156">AVERAGE(K942,O943)</f>
        <v>0.23699999999999999</v>
      </c>
      <c r="V942" s="17">
        <f>Q942*Q943/'Advanced - Home'!$S$33</f>
        <v>99.08935622911099</v>
      </c>
      <c r="W942" s="17">
        <f t="shared" ref="W942" si="9157">AVERAGE(V942:V943)</f>
        <v>99.08599795831573</v>
      </c>
      <c r="X942" s="17">
        <f t="shared" si="8996"/>
        <v>0</v>
      </c>
      <c r="Y942" s="19">
        <f>ROUND(Regression!$B$17+Regression!$B$18*Games!R942+Regression!$B$19*Games!T942+Regression!$B$20*Games!U942+Regression!$B$21*Games!S942+Regression!$B$22*Games!W942,0)</f>
        <v>105</v>
      </c>
      <c r="Z942" s="19">
        <f t="shared" ref="Z942" si="9158">Y943-Y942</f>
        <v>4</v>
      </c>
      <c r="AA942" s="19">
        <f t="shared" ref="AA942" si="9159">Y942+Y943</f>
        <v>214</v>
      </c>
      <c r="AB942" s="4">
        <f t="shared" ref="AB942" si="9160">D942-Z942</f>
        <v>-4</v>
      </c>
      <c r="AC942" s="4">
        <f t="shared" ref="AC942" si="9161">AA942-E942</f>
        <v>214</v>
      </c>
      <c r="AD942" s="4">
        <f t="shared" si="9001"/>
        <v>105</v>
      </c>
    </row>
    <row r="943" spans="1:30" x14ac:dyDescent="0.3">
      <c r="A943" t="s">
        <v>134</v>
      </c>
      <c r="B943" s="8" t="s">
        <v>73</v>
      </c>
      <c r="C943" t="str">
        <f>VLOOKUP(B943,'Team Lookup'!A:B,2,FALSE)</f>
        <v>Oklahoma City Thunder</v>
      </c>
      <c r="D943" s="9">
        <f t="shared" ref="D943" si="9162">D942*-1</f>
        <v>0</v>
      </c>
      <c r="E943" s="9">
        <f t="shared" ref="E943" si="9163">E942</f>
        <v>0</v>
      </c>
      <c r="F943" t="str">
        <f>B942</f>
        <v>MIA</v>
      </c>
      <c r="G943" t="str">
        <f t="shared" ref="G943" si="9164">C942</f>
        <v>Miami Heat</v>
      </c>
      <c r="H943" s="31">
        <f>VLOOKUP($C943,'Four Factors - Home'!$B:$O,7,FALSE)/100</f>
        <v>0.51700000000000002</v>
      </c>
      <c r="I943" s="31">
        <f>VLOOKUP($C943,'Four Factors - Home'!$B:$O,8,FALSE)</f>
        <v>0.29799999999999999</v>
      </c>
      <c r="J943" s="31">
        <f>VLOOKUP($C943,'Four Factors - Home'!$B:$O,9,FALSE)/100</f>
        <v>0.14800000000000002</v>
      </c>
      <c r="K943" s="31">
        <f>VLOOKUP($C943,'Four Factors - Home'!$B:$O,10,FALSE)/100</f>
        <v>0.26600000000000001</v>
      </c>
      <c r="L943" s="31">
        <f>VLOOKUP($C943,'Four Factors - Home'!$B:$O,11,FALSE)/100</f>
        <v>0.496</v>
      </c>
      <c r="M943" s="31">
        <f>VLOOKUP($C943,'Four Factors - Home'!$B:$O,12,FALSE)</f>
        <v>0.26500000000000001</v>
      </c>
      <c r="N943" s="31">
        <f>VLOOKUP($C943,'Four Factors - Home'!$B:$O,13,FALSE)/100</f>
        <v>0.13699999999999998</v>
      </c>
      <c r="O943" s="31">
        <f>VLOOKUP($C943,'Four Factors - Home'!$B:$O,14,FALSE)/100</f>
        <v>0.22399999999999998</v>
      </c>
      <c r="P943" s="17">
        <f>VLOOKUP($C943,'Advanced - Home'!B:T,18,FALSE)</f>
        <v>101</v>
      </c>
      <c r="Q943" s="17">
        <f>(P943+'Advanced - Home'!$S$33)/2</f>
        <v>99.926912943871713</v>
      </c>
      <c r="R943" s="31">
        <f t="shared" ref="R943" si="9165">AVERAGE(H943,L942)</f>
        <v>0.50849999999999995</v>
      </c>
      <c r="S943" s="31">
        <f t="shared" ref="S943" si="9166">AVERAGE(I943,M942)</f>
        <v>0.29699999999999999</v>
      </c>
      <c r="T943" s="31">
        <f t="shared" ref="T943" si="9167">AVERAGE(J943,N942)</f>
        <v>0.14400000000000002</v>
      </c>
      <c r="U943" s="31">
        <f t="shared" ref="U943" si="9168">AVERAGE(K943,O942)</f>
        <v>0.25600000000000001</v>
      </c>
      <c r="V943" s="17">
        <f>Q943*Q942/'Advanced - Road'!$S$33</f>
        <v>99.082639687520469</v>
      </c>
      <c r="W943" s="17">
        <f t="shared" ref="W943" si="9169">W942</f>
        <v>99.08599795831573</v>
      </c>
      <c r="X943" s="17">
        <f t="shared" si="8996"/>
        <v>0</v>
      </c>
      <c r="Y943" s="19">
        <f>ROUND(Regression!$B$17+Regression!$B$18*Games!R943+Regression!$B$19*Games!T943+Regression!$B$20*Games!U943+Regression!$B$21*Games!S943+Regression!$B$22*Games!W943,0)</f>
        <v>109</v>
      </c>
      <c r="Z943" s="19">
        <f t="shared" ref="Z943" si="9170">-Z942</f>
        <v>-4</v>
      </c>
      <c r="AA943" s="19">
        <f t="shared" ref="AA943" si="9171">AA942</f>
        <v>214</v>
      </c>
      <c r="AB943" s="4"/>
      <c r="AC943" s="4"/>
      <c r="AD943" s="4">
        <f t="shared" si="9001"/>
        <v>109</v>
      </c>
    </row>
    <row r="944" spans="1:30" x14ac:dyDescent="0.3">
      <c r="A944" s="11" t="s">
        <v>133</v>
      </c>
      <c r="B944" s="14" t="s">
        <v>69</v>
      </c>
      <c r="C944" s="11" t="str">
        <f>VLOOKUP(B944,'Team Lookup'!A:B,2,FALSE)</f>
        <v>Miami Heat</v>
      </c>
      <c r="D944" s="12"/>
      <c r="E944" s="12"/>
      <c r="F944" s="13" t="str">
        <f>B945</f>
        <v>ORL</v>
      </c>
      <c r="G944" s="11" t="str">
        <f t="shared" ref="G944" si="9172">C945</f>
        <v>Orlando Magic</v>
      </c>
      <c r="H944" s="32">
        <f>VLOOKUP($C944,'Four Factors - Road'!$B:$O,7,FALSE)/100</f>
        <v>0.49099999999999999</v>
      </c>
      <c r="I944" s="32">
        <f>VLOOKUP($C944,'Four Factors - Road'!$B:$O,8,FALSE)</f>
        <v>0.22800000000000001</v>
      </c>
      <c r="J944" s="32">
        <f>VLOOKUP($C944,'Four Factors - Road'!$B:$O,9,FALSE)/100</f>
        <v>0.13699999999999998</v>
      </c>
      <c r="K944" s="32">
        <f>VLOOKUP($C944,'Four Factors - Road'!$B:$O,10,FALSE)/100</f>
        <v>0.25</v>
      </c>
      <c r="L944" s="32">
        <f>VLOOKUP($C944,'Four Factors - Road'!$B:$O,11,FALSE)/100</f>
        <v>0.5</v>
      </c>
      <c r="M944" s="32">
        <f>VLOOKUP($C944,'Four Factors - Road'!$B:$O,12,FALSE)</f>
        <v>0.29599999999999999</v>
      </c>
      <c r="N944" s="32">
        <f>VLOOKUP($C944,'Four Factors - Road'!$B:$O,13,FALSE)/100</f>
        <v>0.14000000000000001</v>
      </c>
      <c r="O944" s="32">
        <f>VLOOKUP($C944,'Four Factors - Road'!$B:$O,14,FALSE)/100</f>
        <v>0.24600000000000002</v>
      </c>
      <c r="P944" s="21">
        <f>VLOOKUP($C944,'Advanced - Road'!B:T,18,FALSE)</f>
        <v>97.19</v>
      </c>
      <c r="Q944" s="21">
        <f>(P944+'Advanced - Road'!$S$33)/2</f>
        <v>98.025263459335633</v>
      </c>
      <c r="R944" s="32">
        <f t="shared" ref="R944" si="9173">AVERAGE(H944,L945)</f>
        <v>0.502</v>
      </c>
      <c r="S944" s="32">
        <f t="shared" ref="S944" si="9174">AVERAGE(I944,M945)</f>
        <v>0.2485</v>
      </c>
      <c r="T944" s="32">
        <f t="shared" ref="T944" si="9175">AVERAGE(J944,N945)</f>
        <v>0.13949999999999999</v>
      </c>
      <c r="U944" s="32">
        <f t="shared" ref="U944" si="9176">AVERAGE(K944,O945)</f>
        <v>0.23749999999999999</v>
      </c>
      <c r="V944" s="21">
        <f>Q944*Q945/'Advanced - Home'!$S$33</f>
        <v>97.378814649674567</v>
      </c>
      <c r="W944" s="21">
        <f t="shared" ref="W944" si="9177">AVERAGE(V944:V945)</f>
        <v>97.375514351420946</v>
      </c>
      <c r="X944" s="21">
        <f t="shared" si="8996"/>
        <v>0</v>
      </c>
      <c r="Y944" s="23">
        <f>ROUND(Regression!$B$17+Regression!$B$18*Games!R944+Regression!$B$19*Games!T944+Regression!$B$20*Games!U944+Regression!$B$21*Games!S944+Regression!$B$22*Games!W944,0)</f>
        <v>104</v>
      </c>
      <c r="Z944" s="23">
        <f t="shared" ref="Z944" si="9178">Y945-Y944</f>
        <v>-1</v>
      </c>
      <c r="AA944" s="23">
        <f t="shared" ref="AA944" si="9179">Y944+Y945</f>
        <v>207</v>
      </c>
      <c r="AB944" s="22">
        <f t="shared" ref="AB944" si="9180">D944-Z944</f>
        <v>1</v>
      </c>
      <c r="AC944" s="22">
        <f t="shared" ref="AC944" si="9181">AA944-E944</f>
        <v>207</v>
      </c>
      <c r="AD944" s="22">
        <f t="shared" si="9001"/>
        <v>104</v>
      </c>
    </row>
    <row r="945" spans="1:30" x14ac:dyDescent="0.3">
      <c r="A945" s="11" t="s">
        <v>134</v>
      </c>
      <c r="B945" s="14" t="s">
        <v>74</v>
      </c>
      <c r="C945" s="11" t="str">
        <f>VLOOKUP(B945,'Team Lookup'!A:B,2,FALSE)</f>
        <v>Orlando Magic</v>
      </c>
      <c r="D945" s="15">
        <f t="shared" ref="D945" si="9182">D944*-1</f>
        <v>0</v>
      </c>
      <c r="E945" s="15">
        <f t="shared" ref="E945" si="9183">E944</f>
        <v>0</v>
      </c>
      <c r="F945" s="11" t="str">
        <f>B944</f>
        <v>MIA</v>
      </c>
      <c r="G945" s="11" t="str">
        <f t="shared" ref="G945" si="9184">C944</f>
        <v>Miami Heat</v>
      </c>
      <c r="H945" s="32">
        <f>VLOOKUP($C945,'Four Factors - Home'!$B:$O,7,FALSE)/100</f>
        <v>0.47799999999999998</v>
      </c>
      <c r="I945" s="32">
        <f>VLOOKUP($C945,'Four Factors - Home'!$B:$O,8,FALSE)</f>
        <v>0.26</v>
      </c>
      <c r="J945" s="32">
        <f>VLOOKUP($C945,'Four Factors - Home'!$B:$O,9,FALSE)/100</f>
        <v>0.13500000000000001</v>
      </c>
      <c r="K945" s="32">
        <f>VLOOKUP($C945,'Four Factors - Home'!$B:$O,10,FALSE)/100</f>
        <v>0.23</v>
      </c>
      <c r="L945" s="32">
        <f>VLOOKUP($C945,'Four Factors - Home'!$B:$O,11,FALSE)/100</f>
        <v>0.51300000000000001</v>
      </c>
      <c r="M945" s="32">
        <f>VLOOKUP($C945,'Four Factors - Home'!$B:$O,12,FALSE)</f>
        <v>0.26900000000000002</v>
      </c>
      <c r="N945" s="32">
        <f>VLOOKUP($C945,'Four Factors - Home'!$B:$O,13,FALSE)/100</f>
        <v>0.14199999999999999</v>
      </c>
      <c r="O945" s="32">
        <f>VLOOKUP($C945,'Four Factors - Home'!$B:$O,14,FALSE)/100</f>
        <v>0.22500000000000001</v>
      </c>
      <c r="P945" s="21">
        <f>VLOOKUP($C945,'Advanced - Home'!B:T,18,FALSE)</f>
        <v>97.55</v>
      </c>
      <c r="Q945" s="21">
        <f>(P945+'Advanced - Home'!$S$33)/2</f>
        <v>98.201912943871704</v>
      </c>
      <c r="R945" s="32">
        <f t="shared" ref="R945" si="9185">AVERAGE(H945,L944)</f>
        <v>0.48899999999999999</v>
      </c>
      <c r="S945" s="32">
        <f t="shared" ref="S945" si="9186">AVERAGE(I945,M944)</f>
        <v>0.27800000000000002</v>
      </c>
      <c r="T945" s="32">
        <f t="shared" ref="T945" si="9187">AVERAGE(J945,N944)</f>
        <v>0.13750000000000001</v>
      </c>
      <c r="U945" s="32">
        <f t="shared" ref="U945" si="9188">AVERAGE(K945,O944)</f>
        <v>0.23800000000000002</v>
      </c>
      <c r="V945" s="21">
        <f>Q945*Q944/'Advanced - Road'!$S$33</f>
        <v>97.372214053167312</v>
      </c>
      <c r="W945" s="21">
        <f t="shared" ref="W945" si="9189">W944</f>
        <v>97.375514351420946</v>
      </c>
      <c r="X945" s="21">
        <f t="shared" si="8996"/>
        <v>0</v>
      </c>
      <c r="Y945" s="23">
        <f>ROUND(Regression!$B$17+Regression!$B$18*Games!R945+Regression!$B$19*Games!T945+Regression!$B$20*Games!U945+Regression!$B$21*Games!S945+Regression!$B$22*Games!W945,0)</f>
        <v>103</v>
      </c>
      <c r="Z945" s="23">
        <f t="shared" ref="Z945" si="9190">-Z944</f>
        <v>1</v>
      </c>
      <c r="AA945" s="23">
        <f t="shared" ref="AA945" si="9191">AA944</f>
        <v>207</v>
      </c>
      <c r="AB945" s="22"/>
      <c r="AC945" s="22"/>
      <c r="AD945" s="22">
        <f t="shared" si="9001"/>
        <v>103</v>
      </c>
    </row>
    <row r="946" spans="1:30" x14ac:dyDescent="0.3">
      <c r="A946" t="s">
        <v>133</v>
      </c>
      <c r="B946" s="8" t="s">
        <v>69</v>
      </c>
      <c r="C946" t="str">
        <f>VLOOKUP(B946,'Team Lookup'!A:B,2,FALSE)</f>
        <v>Miami Heat</v>
      </c>
      <c r="D946" s="6"/>
      <c r="E946" s="6"/>
      <c r="F946" s="7" t="str">
        <f>B947</f>
        <v>PHI</v>
      </c>
      <c r="G946" t="str">
        <f t="shared" ref="G946" si="9192">C947</f>
        <v>Philadelphia 76ers</v>
      </c>
      <c r="H946" s="31">
        <f>VLOOKUP($C946,'Four Factors - Road'!$B:$O,7,FALSE)/100</f>
        <v>0.49099999999999999</v>
      </c>
      <c r="I946" s="31">
        <f>VLOOKUP($C946,'Four Factors - Road'!$B:$O,8,FALSE)</f>
        <v>0.22800000000000001</v>
      </c>
      <c r="J946" s="31">
        <f>VLOOKUP($C946,'Four Factors - Road'!$B:$O,9,FALSE)/100</f>
        <v>0.13699999999999998</v>
      </c>
      <c r="K946" s="31">
        <f>VLOOKUP($C946,'Four Factors - Road'!$B:$O,10,FALSE)/100</f>
        <v>0.25</v>
      </c>
      <c r="L946" s="31">
        <f>VLOOKUP($C946,'Four Factors - Road'!$B:$O,11,FALSE)/100</f>
        <v>0.5</v>
      </c>
      <c r="M946" s="31">
        <f>VLOOKUP($C946,'Four Factors - Road'!$B:$O,12,FALSE)</f>
        <v>0.29599999999999999</v>
      </c>
      <c r="N946" s="31">
        <f>VLOOKUP($C946,'Four Factors - Road'!$B:$O,13,FALSE)/100</f>
        <v>0.14000000000000001</v>
      </c>
      <c r="O946" s="31">
        <f>VLOOKUP($C946,'Four Factors - Road'!$B:$O,14,FALSE)/100</f>
        <v>0.24600000000000002</v>
      </c>
      <c r="P946" s="17">
        <f>VLOOKUP($C946,'Advanced - Road'!B:T,18,FALSE)</f>
        <v>97.19</v>
      </c>
      <c r="Q946" s="17">
        <f>(P946+'Advanced - Road'!$S$33)/2</f>
        <v>98.025263459335633</v>
      </c>
      <c r="R946" s="31">
        <f t="shared" ref="R946" si="9193">AVERAGE(H946,L947)</f>
        <v>0.49249999999999999</v>
      </c>
      <c r="S946" s="31">
        <f t="shared" ref="S946" si="9194">AVERAGE(I946,M947)</f>
        <v>0.27</v>
      </c>
      <c r="T946" s="31">
        <f t="shared" ref="T946" si="9195">AVERAGE(J946,N947)</f>
        <v>0.14149999999999999</v>
      </c>
      <c r="U946" s="31">
        <f t="shared" ref="U946" si="9196">AVERAGE(K946,O947)</f>
        <v>0.24249999999999999</v>
      </c>
      <c r="V946" s="17">
        <f>Q946*Q947/'Advanced - Home'!$S$33</f>
        <v>98.806745011638881</v>
      </c>
      <c r="W946" s="17">
        <f t="shared" ref="W946" si="9197">AVERAGE(V946:V947)</f>
        <v>98.803396318915716</v>
      </c>
      <c r="X946" s="17">
        <f t="shared" si="8996"/>
        <v>0</v>
      </c>
      <c r="Y946" s="19">
        <f>ROUND(Regression!$B$17+Regression!$B$18*Games!R946+Regression!$B$19*Games!T946+Regression!$B$20*Games!U946+Regression!$B$21*Games!S946+Regression!$B$22*Games!W946,0)</f>
        <v>105</v>
      </c>
      <c r="Z946" s="19">
        <f t="shared" ref="Z946" si="9198">Y947-Y946</f>
        <v>0</v>
      </c>
      <c r="AA946" s="19">
        <f t="shared" ref="AA946" si="9199">Y946+Y947</f>
        <v>210</v>
      </c>
      <c r="AB946" s="4">
        <f t="shared" ref="AB946" si="9200">D946-Z946</f>
        <v>0</v>
      </c>
      <c r="AC946" s="4">
        <f t="shared" ref="AC946" si="9201">AA946-E946</f>
        <v>210</v>
      </c>
      <c r="AD946" s="4">
        <f t="shared" si="9001"/>
        <v>105</v>
      </c>
    </row>
    <row r="947" spans="1:30" x14ac:dyDescent="0.3">
      <c r="A947" t="s">
        <v>134</v>
      </c>
      <c r="B947" s="8" t="s">
        <v>75</v>
      </c>
      <c r="C947" t="str">
        <f>VLOOKUP(B947,'Team Lookup'!A:B,2,FALSE)</f>
        <v>Philadelphia 76ers</v>
      </c>
      <c r="D947" s="9">
        <f t="shared" ref="D947" si="9202">D946*-1</f>
        <v>0</v>
      </c>
      <c r="E947" s="9">
        <f t="shared" ref="E947" si="9203">E946</f>
        <v>0</v>
      </c>
      <c r="F947" t="str">
        <f>B946</f>
        <v>MIA</v>
      </c>
      <c r="G947" t="str">
        <f t="shared" ref="G947" si="9204">C946</f>
        <v>Miami Heat</v>
      </c>
      <c r="H947" s="31">
        <f>VLOOKUP($C947,'Four Factors - Home'!$B:$O,7,FALSE)/100</f>
        <v>0.504</v>
      </c>
      <c r="I947" s="31">
        <f>VLOOKUP($C947,'Four Factors - Home'!$B:$O,8,FALSE)</f>
        <v>0.27</v>
      </c>
      <c r="J947" s="31">
        <f>VLOOKUP($C947,'Four Factors - Home'!$B:$O,9,FALSE)/100</f>
        <v>0.16300000000000001</v>
      </c>
      <c r="K947" s="31">
        <f>VLOOKUP($C947,'Four Factors - Home'!$B:$O,10,FALSE)/100</f>
        <v>0.21199999999999999</v>
      </c>
      <c r="L947" s="31">
        <f>VLOOKUP($C947,'Four Factors - Home'!$B:$O,11,FALSE)/100</f>
        <v>0.49399999999999999</v>
      </c>
      <c r="M947" s="31">
        <f>VLOOKUP($C947,'Four Factors - Home'!$B:$O,12,FALSE)</f>
        <v>0.312</v>
      </c>
      <c r="N947" s="31">
        <f>VLOOKUP($C947,'Four Factors - Home'!$B:$O,13,FALSE)/100</f>
        <v>0.14599999999999999</v>
      </c>
      <c r="O947" s="31">
        <f>VLOOKUP($C947,'Four Factors - Home'!$B:$O,14,FALSE)/100</f>
        <v>0.23499999999999999</v>
      </c>
      <c r="P947" s="17">
        <f>VLOOKUP($C947,'Advanced - Home'!B:T,18,FALSE)</f>
        <v>100.43</v>
      </c>
      <c r="Q947" s="17">
        <f>(P947+'Advanced - Home'!$S$33)/2</f>
        <v>99.641912943871716</v>
      </c>
      <c r="R947" s="31">
        <f t="shared" ref="R947" si="9205">AVERAGE(H947,L946)</f>
        <v>0.502</v>
      </c>
      <c r="S947" s="31">
        <f t="shared" ref="S947" si="9206">AVERAGE(I947,M946)</f>
        <v>0.28300000000000003</v>
      </c>
      <c r="T947" s="31">
        <f t="shared" ref="T947" si="9207">AVERAGE(J947,N946)</f>
        <v>0.15150000000000002</v>
      </c>
      <c r="U947" s="31">
        <f t="shared" ref="U947" si="9208">AVERAGE(K947,O946)</f>
        <v>0.22900000000000001</v>
      </c>
      <c r="V947" s="17">
        <f>Q947*Q946/'Advanced - Road'!$S$33</f>
        <v>98.800047626192551</v>
      </c>
      <c r="W947" s="17">
        <f t="shared" ref="W947" si="9209">W946</f>
        <v>98.803396318915716</v>
      </c>
      <c r="X947" s="17">
        <f t="shared" si="8996"/>
        <v>0</v>
      </c>
      <c r="Y947" s="19">
        <f>ROUND(Regression!$B$17+Regression!$B$18*Games!R947+Regression!$B$19*Games!T947+Regression!$B$20*Games!U947+Regression!$B$21*Games!S947+Regression!$B$22*Games!W947,0)</f>
        <v>105</v>
      </c>
      <c r="Z947" s="19">
        <f t="shared" ref="Z947" si="9210">-Z946</f>
        <v>0</v>
      </c>
      <c r="AA947" s="19">
        <f t="shared" ref="AA947" si="9211">AA946</f>
        <v>210</v>
      </c>
      <c r="AB947" s="4"/>
      <c r="AC947" s="4"/>
      <c r="AD947" s="4">
        <f t="shared" si="9001"/>
        <v>105</v>
      </c>
    </row>
    <row r="948" spans="1:30" x14ac:dyDescent="0.3">
      <c r="A948" s="11" t="s">
        <v>133</v>
      </c>
      <c r="B948" s="14" t="s">
        <v>69</v>
      </c>
      <c r="C948" s="11" t="str">
        <f>VLOOKUP(B948,'Team Lookup'!A:B,2,FALSE)</f>
        <v>Miami Heat</v>
      </c>
      <c r="D948" s="12"/>
      <c r="E948" s="12"/>
      <c r="F948" s="13" t="str">
        <f>B949</f>
        <v>PHO</v>
      </c>
      <c r="G948" s="11" t="str">
        <f t="shared" ref="G948" si="9212">C949</f>
        <v>Phoenix Suns</v>
      </c>
      <c r="H948" s="32">
        <f>VLOOKUP($C948,'Four Factors - Road'!$B:$O,7,FALSE)/100</f>
        <v>0.49099999999999999</v>
      </c>
      <c r="I948" s="32">
        <f>VLOOKUP($C948,'Four Factors - Road'!$B:$O,8,FALSE)</f>
        <v>0.22800000000000001</v>
      </c>
      <c r="J948" s="32">
        <f>VLOOKUP($C948,'Four Factors - Road'!$B:$O,9,FALSE)/100</f>
        <v>0.13699999999999998</v>
      </c>
      <c r="K948" s="32">
        <f>VLOOKUP($C948,'Four Factors - Road'!$B:$O,10,FALSE)/100</f>
        <v>0.25</v>
      </c>
      <c r="L948" s="32">
        <f>VLOOKUP($C948,'Four Factors - Road'!$B:$O,11,FALSE)/100</f>
        <v>0.5</v>
      </c>
      <c r="M948" s="32">
        <f>VLOOKUP($C948,'Four Factors - Road'!$B:$O,12,FALSE)</f>
        <v>0.29599999999999999</v>
      </c>
      <c r="N948" s="32">
        <f>VLOOKUP($C948,'Four Factors - Road'!$B:$O,13,FALSE)/100</f>
        <v>0.14000000000000001</v>
      </c>
      <c r="O948" s="32">
        <f>VLOOKUP($C948,'Four Factors - Road'!$B:$O,14,FALSE)/100</f>
        <v>0.24600000000000002</v>
      </c>
      <c r="P948" s="21">
        <f>VLOOKUP($C948,'Advanced - Road'!B:T,18,FALSE)</f>
        <v>97.19</v>
      </c>
      <c r="Q948" s="21">
        <f>(P948+'Advanced - Road'!$S$33)/2</f>
        <v>98.025263459335633</v>
      </c>
      <c r="R948" s="32">
        <f t="shared" ref="R948" si="9213">AVERAGE(H948,L949)</f>
        <v>0.50550000000000006</v>
      </c>
      <c r="S948" s="32">
        <f t="shared" ref="S948" si="9214">AVERAGE(I948,M949)</f>
        <v>0.27850000000000003</v>
      </c>
      <c r="T948" s="32">
        <f t="shared" ref="T948" si="9215">AVERAGE(J948,N949)</f>
        <v>0.14149999999999999</v>
      </c>
      <c r="U948" s="32">
        <f t="shared" ref="U948" si="9216">AVERAGE(K948,O949)</f>
        <v>0.23599999999999999</v>
      </c>
      <c r="V948" s="21">
        <f>Q948*Q949/'Advanced - Home'!$S$33</f>
        <v>99.347176988910093</v>
      </c>
      <c r="W948" s="21">
        <f t="shared" ref="W948" si="9217">AVERAGE(V948:V949)</f>
        <v>99.343809980224492</v>
      </c>
      <c r="X948" s="21">
        <f t="shared" si="8996"/>
        <v>0</v>
      </c>
      <c r="Y948" s="23">
        <f>ROUND(Regression!$B$17+Regression!$B$18*Games!R948+Regression!$B$19*Games!T948+Regression!$B$20*Games!U948+Regression!$B$21*Games!S948+Regression!$B$22*Games!W948,0)</f>
        <v>107</v>
      </c>
      <c r="Z948" s="23">
        <f t="shared" ref="Z948" si="9218">Y949-Y948</f>
        <v>0</v>
      </c>
      <c r="AA948" s="23">
        <f t="shared" ref="AA948" si="9219">Y948+Y949</f>
        <v>214</v>
      </c>
      <c r="AB948" s="22">
        <f t="shared" ref="AB948" si="9220">D948-Z948</f>
        <v>0</v>
      </c>
      <c r="AC948" s="22">
        <f t="shared" ref="AC948" si="9221">AA948-E948</f>
        <v>214</v>
      </c>
      <c r="AD948" s="22">
        <f t="shared" si="9001"/>
        <v>107</v>
      </c>
    </row>
    <row r="949" spans="1:30" x14ac:dyDescent="0.3">
      <c r="A949" s="11" t="s">
        <v>134</v>
      </c>
      <c r="B949" s="14" t="s">
        <v>76</v>
      </c>
      <c r="C949" s="11" t="str">
        <f>VLOOKUP(B949,'Team Lookup'!A:B,2,FALSE)</f>
        <v>Phoenix Suns</v>
      </c>
      <c r="D949" s="15">
        <f t="shared" ref="D949" si="9222">D948*-1</f>
        <v>0</v>
      </c>
      <c r="E949" s="15">
        <f t="shared" ref="E949" si="9223">E948</f>
        <v>0</v>
      </c>
      <c r="F949" s="11" t="str">
        <f>B948</f>
        <v>MIA</v>
      </c>
      <c r="G949" s="11" t="str">
        <f t="shared" ref="G949" si="9224">C948</f>
        <v>Miami Heat</v>
      </c>
      <c r="H949" s="32">
        <f>VLOOKUP($C949,'Four Factors - Home'!$B:$O,7,FALSE)/100</f>
        <v>0.496</v>
      </c>
      <c r="I949" s="32">
        <f>VLOOKUP($C949,'Four Factors - Home'!$B:$O,8,FALSE)</f>
        <v>0.30099999999999999</v>
      </c>
      <c r="J949" s="32">
        <f>VLOOKUP($C949,'Four Factors - Home'!$B:$O,9,FALSE)/100</f>
        <v>0.152</v>
      </c>
      <c r="K949" s="32">
        <f>VLOOKUP($C949,'Four Factors - Home'!$B:$O,10,FALSE)/100</f>
        <v>0.27500000000000002</v>
      </c>
      <c r="L949" s="32">
        <f>VLOOKUP($C949,'Four Factors - Home'!$B:$O,11,FALSE)/100</f>
        <v>0.52</v>
      </c>
      <c r="M949" s="32">
        <f>VLOOKUP($C949,'Four Factors - Home'!$B:$O,12,FALSE)</f>
        <v>0.32900000000000001</v>
      </c>
      <c r="N949" s="32">
        <f>VLOOKUP($C949,'Four Factors - Home'!$B:$O,13,FALSE)/100</f>
        <v>0.14599999999999999</v>
      </c>
      <c r="O949" s="32">
        <f>VLOOKUP($C949,'Four Factors - Home'!$B:$O,14,FALSE)/100</f>
        <v>0.222</v>
      </c>
      <c r="P949" s="21">
        <f>VLOOKUP($C949,'Advanced - Home'!B:T,18,FALSE)</f>
        <v>101.52</v>
      </c>
      <c r="Q949" s="21">
        <f>(P949+'Advanced - Home'!$S$33)/2</f>
        <v>100.1869129438717</v>
      </c>
      <c r="R949" s="32">
        <f t="shared" ref="R949" si="9225">AVERAGE(H949,L948)</f>
        <v>0.498</v>
      </c>
      <c r="S949" s="32">
        <f t="shared" ref="S949" si="9226">AVERAGE(I949,M948)</f>
        <v>0.29849999999999999</v>
      </c>
      <c r="T949" s="32">
        <f t="shared" ref="T949" si="9227">AVERAGE(J949,N948)</f>
        <v>0.14600000000000002</v>
      </c>
      <c r="U949" s="32">
        <f t="shared" ref="U949" si="9228">AVERAGE(K949,O948)</f>
        <v>0.26050000000000001</v>
      </c>
      <c r="V949" s="21">
        <f>Q949*Q948/'Advanced - Road'!$S$33</f>
        <v>99.340442971538891</v>
      </c>
      <c r="W949" s="21">
        <f t="shared" ref="W949" si="9229">W948</f>
        <v>99.343809980224492</v>
      </c>
      <c r="X949" s="21">
        <f t="shared" si="8996"/>
        <v>0</v>
      </c>
      <c r="Y949" s="23">
        <f>ROUND(Regression!$B$17+Regression!$B$18*Games!R949+Regression!$B$19*Games!T949+Regression!$B$20*Games!U949+Regression!$B$21*Games!S949+Regression!$B$22*Games!W949,0)</f>
        <v>107</v>
      </c>
      <c r="Z949" s="23">
        <f t="shared" ref="Z949" si="9230">-Z948</f>
        <v>0</v>
      </c>
      <c r="AA949" s="23">
        <f t="shared" ref="AA949" si="9231">AA948</f>
        <v>214</v>
      </c>
      <c r="AB949" s="22"/>
      <c r="AC949" s="22"/>
      <c r="AD949" s="22">
        <f t="shared" si="9001"/>
        <v>107</v>
      </c>
    </row>
    <row r="950" spans="1:30" x14ac:dyDescent="0.3">
      <c r="A950" t="s">
        <v>133</v>
      </c>
      <c r="B950" s="8" t="s">
        <v>69</v>
      </c>
      <c r="C950" t="str">
        <f>VLOOKUP(B950,'Team Lookup'!A:B,2,FALSE)</f>
        <v>Miami Heat</v>
      </c>
      <c r="D950" s="6"/>
      <c r="E950" s="6"/>
      <c r="F950" s="7" t="str">
        <f>B951</f>
        <v>POR</v>
      </c>
      <c r="G950" t="str">
        <f t="shared" ref="G950" si="9232">C951</f>
        <v>Portland Trail Blazers</v>
      </c>
      <c r="H950" s="31">
        <f>VLOOKUP($C950,'Four Factors - Road'!$B:$O,7,FALSE)/100</f>
        <v>0.49099999999999999</v>
      </c>
      <c r="I950" s="31">
        <f>VLOOKUP($C950,'Four Factors - Road'!$B:$O,8,FALSE)</f>
        <v>0.22800000000000001</v>
      </c>
      <c r="J950" s="31">
        <f>VLOOKUP($C950,'Four Factors - Road'!$B:$O,9,FALSE)/100</f>
        <v>0.13699999999999998</v>
      </c>
      <c r="K950" s="31">
        <f>VLOOKUP($C950,'Four Factors - Road'!$B:$O,10,FALSE)/100</f>
        <v>0.25</v>
      </c>
      <c r="L950" s="31">
        <f>VLOOKUP($C950,'Four Factors - Road'!$B:$O,11,FALSE)/100</f>
        <v>0.5</v>
      </c>
      <c r="M950" s="31">
        <f>VLOOKUP($C950,'Four Factors - Road'!$B:$O,12,FALSE)</f>
        <v>0.29599999999999999</v>
      </c>
      <c r="N950" s="31">
        <f>VLOOKUP($C950,'Four Factors - Road'!$B:$O,13,FALSE)/100</f>
        <v>0.14000000000000001</v>
      </c>
      <c r="O950" s="31">
        <f>VLOOKUP($C950,'Four Factors - Road'!$B:$O,14,FALSE)/100</f>
        <v>0.24600000000000002</v>
      </c>
      <c r="P950" s="17">
        <f>VLOOKUP($C950,'Advanced - Road'!B:T,18,FALSE)</f>
        <v>97.19</v>
      </c>
      <c r="Q950" s="17">
        <f>(P950+'Advanced - Road'!$S$33)/2</f>
        <v>98.025263459335633</v>
      </c>
      <c r="R950" s="31">
        <f t="shared" ref="R950" si="9233">AVERAGE(H950,L951)</f>
        <v>0.497</v>
      </c>
      <c r="S950" s="31">
        <f t="shared" ref="S950" si="9234">AVERAGE(I950,M951)</f>
        <v>0.27550000000000002</v>
      </c>
      <c r="T950" s="31">
        <f t="shared" ref="T950" si="9235">AVERAGE(J950,N951)</f>
        <v>0.13300000000000001</v>
      </c>
      <c r="U950" s="31">
        <f t="shared" ref="U950" si="9236">AVERAGE(K950,O951)</f>
        <v>0.23949999999999999</v>
      </c>
      <c r="V950" s="17">
        <f>Q950*Q951/'Advanced - Home'!$S$33</f>
        <v>98.117570288329716</v>
      </c>
      <c r="W950" s="17">
        <f t="shared" ref="W950" si="9237">AVERAGE(V950:V951)</f>
        <v>98.114244952659561</v>
      </c>
      <c r="X950" s="17">
        <f t="shared" si="8996"/>
        <v>0</v>
      </c>
      <c r="Y950" s="19">
        <f>ROUND(Regression!$B$17+Regression!$B$18*Games!R950+Regression!$B$19*Games!T950+Regression!$B$20*Games!U950+Regression!$B$21*Games!S950+Regression!$B$22*Games!W950,0)</f>
        <v>106</v>
      </c>
      <c r="Z950" s="19">
        <f t="shared" ref="Z950" si="9238">Y951-Y950</f>
        <v>2</v>
      </c>
      <c r="AA950" s="19">
        <f t="shared" ref="AA950" si="9239">Y950+Y951</f>
        <v>214</v>
      </c>
      <c r="AB950" s="4">
        <f t="shared" ref="AB950" si="9240">D950-Z950</f>
        <v>-2</v>
      </c>
      <c r="AC950" s="4">
        <f t="shared" ref="AC950" si="9241">AA950-E950</f>
        <v>214</v>
      </c>
      <c r="AD950" s="4">
        <f t="shared" si="9001"/>
        <v>106</v>
      </c>
    </row>
    <row r="951" spans="1:30" x14ac:dyDescent="0.3">
      <c r="A951" t="s">
        <v>134</v>
      </c>
      <c r="B951" s="8" t="s">
        <v>77</v>
      </c>
      <c r="C951" t="str">
        <f>VLOOKUP(B951,'Team Lookup'!A:B,2,FALSE)</f>
        <v>Portland Trail Blazers</v>
      </c>
      <c r="D951" s="9">
        <f t="shared" ref="D951" si="9242">D950*-1</f>
        <v>0</v>
      </c>
      <c r="E951" s="9">
        <f t="shared" ref="E951" si="9243">E950</f>
        <v>0</v>
      </c>
      <c r="F951" t="str">
        <f>B950</f>
        <v>MIA</v>
      </c>
      <c r="G951" t="str">
        <f t="shared" ref="G951" si="9244">C950</f>
        <v>Miami Heat</v>
      </c>
      <c r="H951" s="31">
        <f>VLOOKUP($C951,'Four Factors - Home'!$B:$O,7,FALSE)/100</f>
        <v>0.52500000000000002</v>
      </c>
      <c r="I951" s="31">
        <f>VLOOKUP($C951,'Four Factors - Home'!$B:$O,8,FALSE)</f>
        <v>0.26100000000000001</v>
      </c>
      <c r="J951" s="31">
        <f>VLOOKUP($C951,'Four Factors - Home'!$B:$O,9,FALSE)/100</f>
        <v>0.13500000000000001</v>
      </c>
      <c r="K951" s="31">
        <f>VLOOKUP($C951,'Four Factors - Home'!$B:$O,10,FALSE)/100</f>
        <v>0.23</v>
      </c>
      <c r="L951" s="31">
        <f>VLOOKUP($C951,'Four Factors - Home'!$B:$O,11,FALSE)/100</f>
        <v>0.503</v>
      </c>
      <c r="M951" s="31">
        <f>VLOOKUP($C951,'Four Factors - Home'!$B:$O,12,FALSE)</f>
        <v>0.32300000000000001</v>
      </c>
      <c r="N951" s="31">
        <f>VLOOKUP($C951,'Four Factors - Home'!$B:$O,13,FALSE)/100</f>
        <v>0.129</v>
      </c>
      <c r="O951" s="31">
        <f>VLOOKUP($C951,'Four Factors - Home'!$B:$O,14,FALSE)/100</f>
        <v>0.22899999999999998</v>
      </c>
      <c r="P951" s="17">
        <f>VLOOKUP($C951,'Advanced - Home'!B:T,18,FALSE)</f>
        <v>99.04</v>
      </c>
      <c r="Q951" s="17">
        <f>(P951+'Advanced - Home'!$S$33)/2</f>
        <v>98.946912943871709</v>
      </c>
      <c r="R951" s="31">
        <f t="shared" ref="R951" si="9245">AVERAGE(H951,L950)</f>
        <v>0.51249999999999996</v>
      </c>
      <c r="S951" s="31">
        <f t="shared" ref="S951" si="9246">AVERAGE(I951,M950)</f>
        <v>0.27849999999999997</v>
      </c>
      <c r="T951" s="31">
        <f t="shared" ref="T951" si="9247">AVERAGE(J951,N950)</f>
        <v>0.13750000000000001</v>
      </c>
      <c r="U951" s="31">
        <f t="shared" ref="U951" si="9248">AVERAGE(K951,O950)</f>
        <v>0.23800000000000002</v>
      </c>
      <c r="V951" s="17">
        <f>Q951*Q950/'Advanced - Road'!$S$33</f>
        <v>98.110919616989392</v>
      </c>
      <c r="W951" s="17">
        <f t="shared" ref="W951" si="9249">W950</f>
        <v>98.114244952659561</v>
      </c>
      <c r="X951" s="17">
        <f t="shared" si="8996"/>
        <v>0</v>
      </c>
      <c r="Y951" s="19">
        <f>ROUND(Regression!$B$17+Regression!$B$18*Games!R951+Regression!$B$19*Games!T951+Regression!$B$20*Games!U951+Regression!$B$21*Games!S951+Regression!$B$22*Games!W951,0)</f>
        <v>108</v>
      </c>
      <c r="Z951" s="19">
        <f t="shared" ref="Z951" si="9250">-Z950</f>
        <v>-2</v>
      </c>
      <c r="AA951" s="19">
        <f t="shared" ref="AA951" si="9251">AA950</f>
        <v>214</v>
      </c>
      <c r="AB951" s="4"/>
      <c r="AC951" s="4"/>
      <c r="AD951" s="4">
        <f t="shared" si="9001"/>
        <v>108</v>
      </c>
    </row>
    <row r="952" spans="1:30" x14ac:dyDescent="0.3">
      <c r="A952" s="11" t="s">
        <v>133</v>
      </c>
      <c r="B952" s="14" t="s">
        <v>69</v>
      </c>
      <c r="C952" s="11" t="str">
        <f>VLOOKUP(B952,'Team Lookup'!A:B,2,FALSE)</f>
        <v>Miami Heat</v>
      </c>
      <c r="D952" s="12"/>
      <c r="E952" s="12"/>
      <c r="F952" s="13" t="str">
        <f>B953</f>
        <v>SAC</v>
      </c>
      <c r="G952" s="11" t="str">
        <f t="shared" ref="G952" si="9252">C953</f>
        <v>Sacramento Kings</v>
      </c>
      <c r="H952" s="32">
        <f>VLOOKUP($C952,'Four Factors - Road'!$B:$O,7,FALSE)/100</f>
        <v>0.49099999999999999</v>
      </c>
      <c r="I952" s="32">
        <f>VLOOKUP($C952,'Four Factors - Road'!$B:$O,8,FALSE)</f>
        <v>0.22800000000000001</v>
      </c>
      <c r="J952" s="32">
        <f>VLOOKUP($C952,'Four Factors - Road'!$B:$O,9,FALSE)/100</f>
        <v>0.13699999999999998</v>
      </c>
      <c r="K952" s="32">
        <f>VLOOKUP($C952,'Four Factors - Road'!$B:$O,10,FALSE)/100</f>
        <v>0.25</v>
      </c>
      <c r="L952" s="32">
        <f>VLOOKUP($C952,'Four Factors - Road'!$B:$O,11,FALSE)/100</f>
        <v>0.5</v>
      </c>
      <c r="M952" s="32">
        <f>VLOOKUP($C952,'Four Factors - Road'!$B:$O,12,FALSE)</f>
        <v>0.29599999999999999</v>
      </c>
      <c r="N952" s="32">
        <f>VLOOKUP($C952,'Four Factors - Road'!$B:$O,13,FALSE)/100</f>
        <v>0.14000000000000001</v>
      </c>
      <c r="O952" s="32">
        <f>VLOOKUP($C952,'Four Factors - Road'!$B:$O,14,FALSE)/100</f>
        <v>0.24600000000000002</v>
      </c>
      <c r="P952" s="21">
        <f>VLOOKUP($C952,'Advanced - Road'!B:T,18,FALSE)</f>
        <v>97.19</v>
      </c>
      <c r="Q952" s="21">
        <f>(P952+'Advanced - Road'!$S$33)/2</f>
        <v>98.025263459335633</v>
      </c>
      <c r="R952" s="32">
        <f t="shared" ref="R952" si="9253">AVERAGE(H952,L953)</f>
        <v>0.51</v>
      </c>
      <c r="S952" s="32">
        <f t="shared" ref="S952" si="9254">AVERAGE(I952,M953)</f>
        <v>0.26650000000000001</v>
      </c>
      <c r="T952" s="32">
        <f t="shared" ref="T952" si="9255">AVERAGE(J952,N953)</f>
        <v>0.14199999999999999</v>
      </c>
      <c r="U952" s="32">
        <f t="shared" ref="U952" si="9256">AVERAGE(K952,O953)</f>
        <v>0.23599999999999999</v>
      </c>
      <c r="V952" s="21">
        <f>Q952*Q953/'Advanced - Home'!$S$33</f>
        <v>97.49285075497032</v>
      </c>
      <c r="W952" s="21">
        <f t="shared" ref="W952" si="9257">AVERAGE(V952:V953)</f>
        <v>97.489546591880583</v>
      </c>
      <c r="X952" s="21">
        <f t="shared" si="8996"/>
        <v>0</v>
      </c>
      <c r="Y952" s="23">
        <f>ROUND(Regression!$B$17+Regression!$B$18*Games!R952+Regression!$B$19*Games!T952+Regression!$B$20*Games!U952+Regression!$B$21*Games!S952+Regression!$B$22*Games!W952,0)</f>
        <v>106</v>
      </c>
      <c r="Z952" s="23">
        <f t="shared" ref="Z952" si="9258">Y953-Y952</f>
        <v>0</v>
      </c>
      <c r="AA952" s="23">
        <f t="shared" ref="AA952" si="9259">Y952+Y953</f>
        <v>212</v>
      </c>
      <c r="AB952" s="22">
        <f t="shared" ref="AB952" si="9260">D952-Z952</f>
        <v>0</v>
      </c>
      <c r="AC952" s="22">
        <f t="shared" ref="AC952" si="9261">AA952-E952</f>
        <v>212</v>
      </c>
      <c r="AD952" s="22">
        <f t="shared" si="9001"/>
        <v>106</v>
      </c>
    </row>
    <row r="953" spans="1:30" x14ac:dyDescent="0.3">
      <c r="A953" s="11" t="s">
        <v>134</v>
      </c>
      <c r="B953" s="14" t="s">
        <v>78</v>
      </c>
      <c r="C953" s="11" t="str">
        <f>VLOOKUP(B953,'Team Lookup'!A:B,2,FALSE)</f>
        <v>Sacramento Kings</v>
      </c>
      <c r="D953" s="15">
        <f t="shared" ref="D953" si="9262">D952*-1</f>
        <v>0</v>
      </c>
      <c r="E953" s="15">
        <f t="shared" ref="E953" si="9263">E952</f>
        <v>0</v>
      </c>
      <c r="F953" s="11" t="str">
        <f>B952</f>
        <v>MIA</v>
      </c>
      <c r="G953" s="11" t="str">
        <f t="shared" ref="G953" si="9264">C952</f>
        <v>Miami Heat</v>
      </c>
      <c r="H953" s="32">
        <f>VLOOKUP($C953,'Four Factors - Home'!$B:$O,7,FALSE)/100</f>
        <v>0.52700000000000002</v>
      </c>
      <c r="I953" s="32">
        <f>VLOOKUP($C953,'Four Factors - Home'!$B:$O,8,FALSE)</f>
        <v>0.30199999999999999</v>
      </c>
      <c r="J953" s="32">
        <f>VLOOKUP($C953,'Four Factors - Home'!$B:$O,9,FALSE)/100</f>
        <v>0.157</v>
      </c>
      <c r="K953" s="32">
        <f>VLOOKUP($C953,'Four Factors - Home'!$B:$O,10,FALSE)/100</f>
        <v>0.21100000000000002</v>
      </c>
      <c r="L953" s="32">
        <f>VLOOKUP($C953,'Four Factors - Home'!$B:$O,11,FALSE)/100</f>
        <v>0.52900000000000003</v>
      </c>
      <c r="M953" s="32">
        <f>VLOOKUP($C953,'Four Factors - Home'!$B:$O,12,FALSE)</f>
        <v>0.30499999999999999</v>
      </c>
      <c r="N953" s="32">
        <f>VLOOKUP($C953,'Four Factors - Home'!$B:$O,13,FALSE)/100</f>
        <v>0.14699999999999999</v>
      </c>
      <c r="O953" s="32">
        <f>VLOOKUP($C953,'Four Factors - Home'!$B:$O,14,FALSE)/100</f>
        <v>0.222</v>
      </c>
      <c r="P953" s="21">
        <f>VLOOKUP($C953,'Advanced - Home'!B:T,18,FALSE)</f>
        <v>97.78</v>
      </c>
      <c r="Q953" s="21">
        <f>(P953+'Advanced - Home'!$S$33)/2</f>
        <v>98.316912943871699</v>
      </c>
      <c r="R953" s="32">
        <f t="shared" ref="R953" si="9265">AVERAGE(H953,L952)</f>
        <v>0.51350000000000007</v>
      </c>
      <c r="S953" s="32">
        <f t="shared" ref="S953" si="9266">AVERAGE(I953,M952)</f>
        <v>0.29899999999999999</v>
      </c>
      <c r="T953" s="32">
        <f t="shared" ref="T953" si="9267">AVERAGE(J953,N952)</f>
        <v>0.14850000000000002</v>
      </c>
      <c r="U953" s="32">
        <f t="shared" ref="U953" si="9268">AVERAGE(K953,O952)</f>
        <v>0.22850000000000004</v>
      </c>
      <c r="V953" s="21">
        <f>Q953*Q952/'Advanced - Road'!$S$33</f>
        <v>97.486242428790845</v>
      </c>
      <c r="W953" s="21">
        <f t="shared" ref="W953" si="9269">W952</f>
        <v>97.489546591880583</v>
      </c>
      <c r="X953" s="21">
        <f t="shared" si="8996"/>
        <v>0</v>
      </c>
      <c r="Y953" s="23">
        <f>ROUND(Regression!$B$17+Regression!$B$18*Games!R953+Regression!$B$19*Games!T953+Regression!$B$20*Games!U953+Regression!$B$21*Games!S953+Regression!$B$22*Games!W953,0)</f>
        <v>106</v>
      </c>
      <c r="Z953" s="23">
        <f t="shared" ref="Z953" si="9270">-Z952</f>
        <v>0</v>
      </c>
      <c r="AA953" s="23">
        <f t="shared" ref="AA953" si="9271">AA952</f>
        <v>212</v>
      </c>
      <c r="AB953" s="22"/>
      <c r="AC953" s="22"/>
      <c r="AD953" s="22">
        <f t="shared" si="9001"/>
        <v>106</v>
      </c>
    </row>
    <row r="954" spans="1:30" x14ac:dyDescent="0.3">
      <c r="A954" t="s">
        <v>133</v>
      </c>
      <c r="B954" s="5" t="s">
        <v>69</v>
      </c>
      <c r="C954" t="str">
        <f>VLOOKUP(B954,'Team Lookup'!A:B,2,FALSE)</f>
        <v>Miami Heat</v>
      </c>
      <c r="D954" s="6"/>
      <c r="E954" s="6"/>
      <c r="F954" s="7" t="str">
        <f>B955</f>
        <v>SAS</v>
      </c>
      <c r="G954" t="str">
        <f t="shared" ref="G954" si="9272">C955</f>
        <v>San Antonio Spurs</v>
      </c>
      <c r="H954" s="31">
        <f>VLOOKUP($C954,'Four Factors - Road'!$B:$O,7,FALSE)/100</f>
        <v>0.49099999999999999</v>
      </c>
      <c r="I954" s="31">
        <f>VLOOKUP($C954,'Four Factors - Road'!$B:$O,8,FALSE)</f>
        <v>0.22800000000000001</v>
      </c>
      <c r="J954" s="31">
        <f>VLOOKUP($C954,'Four Factors - Road'!$B:$O,9,FALSE)/100</f>
        <v>0.13699999999999998</v>
      </c>
      <c r="K954" s="31">
        <f>VLOOKUP($C954,'Four Factors - Road'!$B:$O,10,FALSE)/100</f>
        <v>0.25</v>
      </c>
      <c r="L954" s="31">
        <f>VLOOKUP($C954,'Four Factors - Road'!$B:$O,11,FALSE)/100</f>
        <v>0.5</v>
      </c>
      <c r="M954" s="31">
        <f>VLOOKUP($C954,'Four Factors - Road'!$B:$O,12,FALSE)</f>
        <v>0.29599999999999999</v>
      </c>
      <c r="N954" s="31">
        <f>VLOOKUP($C954,'Four Factors - Road'!$B:$O,13,FALSE)/100</f>
        <v>0.14000000000000001</v>
      </c>
      <c r="O954" s="31">
        <f>VLOOKUP($C954,'Four Factors - Road'!$B:$O,14,FALSE)/100</f>
        <v>0.24600000000000002</v>
      </c>
      <c r="P954" s="17">
        <f>VLOOKUP($C954,'Advanced - Road'!B:T,18,FALSE)</f>
        <v>97.19</v>
      </c>
      <c r="Q954" s="17">
        <f>(P954+'Advanced - Road'!$S$33)/2</f>
        <v>98.025263459335633</v>
      </c>
      <c r="R954" s="31">
        <f t="shared" ref="R954" si="9273">AVERAGE(H954,L955)</f>
        <v>0.48949999999999999</v>
      </c>
      <c r="S954" s="31">
        <f t="shared" ref="S954" si="9274">AVERAGE(I954,M955)</f>
        <v>0.23899999999999999</v>
      </c>
      <c r="T954" s="31">
        <f t="shared" ref="T954" si="9275">AVERAGE(J954,N955)</f>
        <v>0.14399999999999999</v>
      </c>
      <c r="U954" s="31">
        <f t="shared" ref="U954" si="9276">AVERAGE(K954,O955)</f>
        <v>0.22800000000000001</v>
      </c>
      <c r="V954" s="17">
        <f>Q954*Q955/'Advanced - Home'!$S$33</f>
        <v>97.349066100466956</v>
      </c>
      <c r="W954" s="17">
        <f t="shared" ref="W954" si="9277">AVERAGE(V954:V955)</f>
        <v>97.345766810431456</v>
      </c>
      <c r="X954" s="17">
        <f t="shared" si="8996"/>
        <v>0</v>
      </c>
      <c r="Y954" s="19">
        <f>ROUND(Regression!$B$17+Regression!$B$18*Games!R954+Regression!$B$19*Games!T954+Regression!$B$20*Games!U954+Regression!$B$21*Games!S954+Regression!$B$22*Games!W954,0)</f>
        <v>101</v>
      </c>
      <c r="Z954" s="19">
        <f t="shared" ref="Z954" si="9278">Y955-Y954</f>
        <v>7</v>
      </c>
      <c r="AA954" s="19">
        <f t="shared" ref="AA954" si="9279">Y954+Y955</f>
        <v>209</v>
      </c>
      <c r="AB954" s="4">
        <f t="shared" ref="AB954" si="9280">D954-Z954</f>
        <v>-7</v>
      </c>
      <c r="AC954" s="4">
        <f t="shared" ref="AC954" si="9281">AA954-E954</f>
        <v>209</v>
      </c>
      <c r="AD954" s="4">
        <f t="shared" si="9001"/>
        <v>101</v>
      </c>
    </row>
    <row r="955" spans="1:30" x14ac:dyDescent="0.3">
      <c r="A955" t="s">
        <v>134</v>
      </c>
      <c r="B955" s="8" t="s">
        <v>79</v>
      </c>
      <c r="C955" t="str">
        <f>VLOOKUP(B955,'Team Lookup'!A:B,2,FALSE)</f>
        <v>San Antonio Spurs</v>
      </c>
      <c r="D955" s="9">
        <f t="shared" ref="D955" si="9282">D954*-1</f>
        <v>0</v>
      </c>
      <c r="E955" s="9">
        <f t="shared" ref="E955" si="9283">E954</f>
        <v>0</v>
      </c>
      <c r="F955" t="str">
        <f>B954</f>
        <v>MIA</v>
      </c>
      <c r="G955" t="str">
        <f t="shared" ref="G955" si="9284">C954</f>
        <v>Miami Heat</v>
      </c>
      <c r="H955" s="31">
        <f>VLOOKUP($C955,'Four Factors - Home'!$B:$O,7,FALSE)/100</f>
        <v>0.53299999999999992</v>
      </c>
      <c r="I955" s="31">
        <f>VLOOKUP($C955,'Four Factors - Home'!$B:$O,8,FALSE)</f>
        <v>0.29299999999999998</v>
      </c>
      <c r="J955" s="31">
        <f>VLOOKUP($C955,'Four Factors - Home'!$B:$O,9,FALSE)/100</f>
        <v>0.13500000000000001</v>
      </c>
      <c r="K955" s="31">
        <f>VLOOKUP($C955,'Four Factors - Home'!$B:$O,10,FALSE)/100</f>
        <v>0.22500000000000001</v>
      </c>
      <c r="L955" s="31">
        <f>VLOOKUP($C955,'Four Factors - Home'!$B:$O,11,FALSE)/100</f>
        <v>0.48799999999999999</v>
      </c>
      <c r="M955" s="31">
        <f>VLOOKUP($C955,'Four Factors - Home'!$B:$O,12,FALSE)</f>
        <v>0.25</v>
      </c>
      <c r="N955" s="31">
        <f>VLOOKUP($C955,'Four Factors - Home'!$B:$O,13,FALSE)/100</f>
        <v>0.151</v>
      </c>
      <c r="O955" s="31">
        <f>VLOOKUP($C955,'Four Factors - Home'!$B:$O,14,FALSE)/100</f>
        <v>0.20600000000000002</v>
      </c>
      <c r="P955" s="17">
        <f>VLOOKUP($C955,'Advanced - Home'!B:T,18,FALSE)</f>
        <v>97.49</v>
      </c>
      <c r="Q955" s="17">
        <f>(P955+'Advanced - Home'!$S$33)/2</f>
        <v>98.171912943871703</v>
      </c>
      <c r="R955" s="31">
        <f t="shared" ref="R955" si="9285">AVERAGE(H955,L954)</f>
        <v>0.51649999999999996</v>
      </c>
      <c r="S955" s="31">
        <f t="shared" ref="S955" si="9286">AVERAGE(I955,M954)</f>
        <v>0.29449999999999998</v>
      </c>
      <c r="T955" s="31">
        <f t="shared" ref="T955" si="9287">AVERAGE(J955,N954)</f>
        <v>0.13750000000000001</v>
      </c>
      <c r="U955" s="31">
        <f t="shared" ref="U955" si="9288">AVERAGE(K955,O954)</f>
        <v>0.23550000000000001</v>
      </c>
      <c r="V955" s="17">
        <f>Q955*Q954/'Advanced - Road'!$S$33</f>
        <v>97.342467520395942</v>
      </c>
      <c r="W955" s="17">
        <f t="shared" ref="W955" si="9289">W954</f>
        <v>97.345766810431456</v>
      </c>
      <c r="X955" s="17">
        <f t="shared" si="8996"/>
        <v>0</v>
      </c>
      <c r="Y955" s="19">
        <f>ROUND(Regression!$B$17+Regression!$B$18*Games!R955+Regression!$B$19*Games!T955+Regression!$B$20*Games!U955+Regression!$B$21*Games!S955+Regression!$B$22*Games!W955,0)</f>
        <v>108</v>
      </c>
      <c r="Z955" s="19">
        <f t="shared" ref="Z955" si="9290">-Z954</f>
        <v>-7</v>
      </c>
      <c r="AA955" s="19">
        <f t="shared" ref="AA955" si="9291">AA954</f>
        <v>209</v>
      </c>
      <c r="AB955" s="4"/>
      <c r="AC955" s="4"/>
      <c r="AD955" s="4">
        <f t="shared" si="9001"/>
        <v>108</v>
      </c>
    </row>
    <row r="956" spans="1:30" x14ac:dyDescent="0.3">
      <c r="A956" s="11" t="s">
        <v>133</v>
      </c>
      <c r="B956" s="10" t="s">
        <v>69</v>
      </c>
      <c r="C956" s="11" t="str">
        <f>VLOOKUP(B956,'Team Lookup'!A:B,2,FALSE)</f>
        <v>Miami Heat</v>
      </c>
      <c r="D956" s="12"/>
      <c r="E956" s="12"/>
      <c r="F956" s="13" t="str">
        <f>B957</f>
        <v>TOR</v>
      </c>
      <c r="G956" s="11" t="str">
        <f t="shared" ref="G956" si="9292">C957</f>
        <v>Toronto Raptors</v>
      </c>
      <c r="H956" s="32">
        <f>VLOOKUP($C956,'Four Factors - Road'!$B:$O,7,FALSE)/100</f>
        <v>0.49099999999999999</v>
      </c>
      <c r="I956" s="32">
        <f>VLOOKUP($C956,'Four Factors - Road'!$B:$O,8,FALSE)</f>
        <v>0.22800000000000001</v>
      </c>
      <c r="J956" s="32">
        <f>VLOOKUP($C956,'Four Factors - Road'!$B:$O,9,FALSE)/100</f>
        <v>0.13699999999999998</v>
      </c>
      <c r="K956" s="32">
        <f>VLOOKUP($C956,'Four Factors - Road'!$B:$O,10,FALSE)/100</f>
        <v>0.25</v>
      </c>
      <c r="L956" s="32">
        <f>VLOOKUP($C956,'Four Factors - Road'!$B:$O,11,FALSE)/100</f>
        <v>0.5</v>
      </c>
      <c r="M956" s="32">
        <f>VLOOKUP($C956,'Four Factors - Road'!$B:$O,12,FALSE)</f>
        <v>0.29599999999999999</v>
      </c>
      <c r="N956" s="32">
        <f>VLOOKUP($C956,'Four Factors - Road'!$B:$O,13,FALSE)/100</f>
        <v>0.14000000000000001</v>
      </c>
      <c r="O956" s="32">
        <f>VLOOKUP($C956,'Four Factors - Road'!$B:$O,14,FALSE)/100</f>
        <v>0.24600000000000002</v>
      </c>
      <c r="P956" s="21">
        <f>VLOOKUP($C956,'Advanced - Road'!B:T,18,FALSE)</f>
        <v>97.19</v>
      </c>
      <c r="Q956" s="21">
        <f>(P956+'Advanced - Road'!$S$33)/2</f>
        <v>98.025263459335633</v>
      </c>
      <c r="R956" s="32">
        <f t="shared" ref="R956" si="9293">AVERAGE(H956,L957)</f>
        <v>0.4975</v>
      </c>
      <c r="S956" s="32">
        <f t="shared" ref="S956" si="9294">AVERAGE(I956,M957)</f>
        <v>0.2485</v>
      </c>
      <c r="T956" s="32">
        <f t="shared" ref="T956" si="9295">AVERAGE(J956,N957)</f>
        <v>0.14099999999999999</v>
      </c>
      <c r="U956" s="32">
        <f t="shared" ref="U956" si="9296">AVERAGE(K956,O957)</f>
        <v>0.249</v>
      </c>
      <c r="V956" s="21">
        <f>Q956*Q957/'Advanced - Home'!$S$33</f>
        <v>97.373856558139963</v>
      </c>
      <c r="W956" s="21">
        <f t="shared" ref="W956" si="9297">AVERAGE(V956:V957)</f>
        <v>97.370556427922693</v>
      </c>
      <c r="X956" s="21">
        <f t="shared" si="8996"/>
        <v>0</v>
      </c>
      <c r="Y956" s="23">
        <f>ROUND(Regression!$B$17+Regression!$B$18*Games!R956+Regression!$B$19*Games!T956+Regression!$B$20*Games!U956+Regression!$B$21*Games!S956+Regression!$B$22*Games!W956,0)</f>
        <v>104</v>
      </c>
      <c r="Z956" s="23">
        <f t="shared" ref="Z956" si="9298">Y957-Y956</f>
        <v>5</v>
      </c>
      <c r="AA956" s="23">
        <f t="shared" ref="AA956" si="9299">Y956+Y957</f>
        <v>213</v>
      </c>
      <c r="AB956" s="22">
        <f t="shared" ref="AB956" si="9300">D956-Z956</f>
        <v>-5</v>
      </c>
      <c r="AC956" s="22">
        <f t="shared" ref="AC956" si="9301">AA956-E956</f>
        <v>213</v>
      </c>
      <c r="AD956" s="22">
        <f t="shared" si="9001"/>
        <v>104</v>
      </c>
    </row>
    <row r="957" spans="1:30" x14ac:dyDescent="0.3">
      <c r="A957" s="11" t="s">
        <v>134</v>
      </c>
      <c r="B957" s="14" t="s">
        <v>80</v>
      </c>
      <c r="C957" s="11" t="str">
        <f>VLOOKUP(B957,'Team Lookup'!A:B,2,FALSE)</f>
        <v>Toronto Raptors</v>
      </c>
      <c r="D957" s="15">
        <f t="shared" ref="D957" si="9302">D956*-1</f>
        <v>0</v>
      </c>
      <c r="E957" s="15">
        <f t="shared" ref="E957" si="9303">E956</f>
        <v>0</v>
      </c>
      <c r="F957" s="11" t="str">
        <f>B956</f>
        <v>MIA</v>
      </c>
      <c r="G957" s="11" t="str">
        <f t="shared" ref="G957" si="9304">C956</f>
        <v>Miami Heat</v>
      </c>
      <c r="H957" s="32">
        <f>VLOOKUP($C957,'Four Factors - Home'!$B:$O,7,FALSE)/100</f>
        <v>0.52900000000000003</v>
      </c>
      <c r="I957" s="32">
        <f>VLOOKUP($C957,'Four Factors - Home'!$B:$O,8,FALSE)</f>
        <v>0.315</v>
      </c>
      <c r="J957" s="32">
        <f>VLOOKUP($C957,'Four Factors - Home'!$B:$O,9,FALSE)/100</f>
        <v>0.128</v>
      </c>
      <c r="K957" s="32">
        <f>VLOOKUP($C957,'Four Factors - Home'!$B:$O,10,FALSE)/100</f>
        <v>0.27100000000000002</v>
      </c>
      <c r="L957" s="32">
        <f>VLOOKUP($C957,'Four Factors - Home'!$B:$O,11,FALSE)/100</f>
        <v>0.504</v>
      </c>
      <c r="M957" s="32">
        <f>VLOOKUP($C957,'Four Factors - Home'!$B:$O,12,FALSE)</f>
        <v>0.26900000000000002</v>
      </c>
      <c r="N957" s="32">
        <f>VLOOKUP($C957,'Four Factors - Home'!$B:$O,13,FALSE)/100</f>
        <v>0.14499999999999999</v>
      </c>
      <c r="O957" s="32">
        <f>VLOOKUP($C957,'Four Factors - Home'!$B:$O,14,FALSE)/100</f>
        <v>0.248</v>
      </c>
      <c r="P957" s="21">
        <f>VLOOKUP($C957,'Advanced - Home'!B:T,18,FALSE)</f>
        <v>97.54</v>
      </c>
      <c r="Q957" s="21">
        <f>(P957+'Advanced - Home'!$S$33)/2</f>
        <v>98.196912943871709</v>
      </c>
      <c r="R957" s="32">
        <f t="shared" ref="R957" si="9305">AVERAGE(H957,L956)</f>
        <v>0.51449999999999996</v>
      </c>
      <c r="S957" s="32">
        <f t="shared" ref="S957" si="9306">AVERAGE(I957,M956)</f>
        <v>0.30549999999999999</v>
      </c>
      <c r="T957" s="32">
        <f t="shared" ref="T957" si="9307">AVERAGE(J957,N956)</f>
        <v>0.13400000000000001</v>
      </c>
      <c r="U957" s="32">
        <f t="shared" ref="U957" si="9308">AVERAGE(K957,O956)</f>
        <v>0.25850000000000001</v>
      </c>
      <c r="V957" s="21">
        <f>Q957*Q956/'Advanced - Road'!$S$33</f>
        <v>97.367256297705424</v>
      </c>
      <c r="W957" s="21">
        <f t="shared" ref="W957" si="9309">W956</f>
        <v>97.370556427922693</v>
      </c>
      <c r="X957" s="21">
        <f t="shared" si="8996"/>
        <v>0</v>
      </c>
      <c r="Y957" s="23">
        <f>ROUND(Regression!$B$17+Regression!$B$18*Games!R957+Regression!$B$19*Games!T957+Regression!$B$20*Games!U957+Regression!$B$21*Games!S957+Regression!$B$22*Games!W957,0)</f>
        <v>109</v>
      </c>
      <c r="Z957" s="23">
        <f t="shared" ref="Z957" si="9310">-Z956</f>
        <v>-5</v>
      </c>
      <c r="AA957" s="23">
        <f t="shared" ref="AA957" si="9311">AA956</f>
        <v>213</v>
      </c>
      <c r="AB957" s="22"/>
      <c r="AC957" s="22"/>
      <c r="AD957" s="22">
        <f t="shared" si="9001"/>
        <v>109</v>
      </c>
    </row>
    <row r="958" spans="1:30" x14ac:dyDescent="0.3">
      <c r="A958" t="s">
        <v>133</v>
      </c>
      <c r="B958" s="5" t="s">
        <v>69</v>
      </c>
      <c r="C958" t="str">
        <f>VLOOKUP(B958,'Team Lookup'!A:B,2,FALSE)</f>
        <v>Miami Heat</v>
      </c>
      <c r="D958" s="6"/>
      <c r="E958" s="6"/>
      <c r="F958" s="7" t="str">
        <f>B959</f>
        <v>UTA</v>
      </c>
      <c r="G958" t="str">
        <f t="shared" ref="G958" si="9312">C959</f>
        <v>Utah Jazz</v>
      </c>
      <c r="H958" s="31">
        <f>VLOOKUP($C958,'Four Factors - Road'!$B:$O,7,FALSE)/100</f>
        <v>0.49099999999999999</v>
      </c>
      <c r="I958" s="31">
        <f>VLOOKUP($C958,'Four Factors - Road'!$B:$O,8,FALSE)</f>
        <v>0.22800000000000001</v>
      </c>
      <c r="J958" s="31">
        <f>VLOOKUP($C958,'Four Factors - Road'!$B:$O,9,FALSE)/100</f>
        <v>0.13699999999999998</v>
      </c>
      <c r="K958" s="31">
        <f>VLOOKUP($C958,'Four Factors - Road'!$B:$O,10,FALSE)/100</f>
        <v>0.25</v>
      </c>
      <c r="L958" s="31">
        <f>VLOOKUP($C958,'Four Factors - Road'!$B:$O,11,FALSE)/100</f>
        <v>0.5</v>
      </c>
      <c r="M958" s="31">
        <f>VLOOKUP($C958,'Four Factors - Road'!$B:$O,12,FALSE)</f>
        <v>0.29599999999999999</v>
      </c>
      <c r="N958" s="31">
        <f>VLOOKUP($C958,'Four Factors - Road'!$B:$O,13,FALSE)/100</f>
        <v>0.14000000000000001</v>
      </c>
      <c r="O958" s="31">
        <f>VLOOKUP($C958,'Four Factors - Road'!$B:$O,14,FALSE)/100</f>
        <v>0.24600000000000002</v>
      </c>
      <c r="P958" s="17">
        <f>VLOOKUP($C958,'Advanced - Road'!B:T,18,FALSE)</f>
        <v>97.19</v>
      </c>
      <c r="Q958" s="17">
        <f>(P958+'Advanced - Road'!$S$33)/2</f>
        <v>98.025263459335633</v>
      </c>
      <c r="R958" s="31">
        <f t="shared" ref="R958" si="9313">AVERAGE(H958,L959)</f>
        <v>0.48849999999999999</v>
      </c>
      <c r="S958" s="31">
        <f t="shared" ref="S958" si="9314">AVERAGE(I958,M959)</f>
        <v>0.23</v>
      </c>
      <c r="T958" s="31">
        <f t="shared" ref="T958" si="9315">AVERAGE(J958,N959)</f>
        <v>0.13600000000000001</v>
      </c>
      <c r="U958" s="31">
        <f t="shared" ref="U958" si="9316">AVERAGE(K958,O959)</f>
        <v>0.22800000000000001</v>
      </c>
      <c r="V958" s="17">
        <f>Q958*Q959/'Advanced - Home'!$S$33</f>
        <v>95.425326585042825</v>
      </c>
      <c r="W958" s="17">
        <f t="shared" ref="W958" si="9317">AVERAGE(V958:V959)</f>
        <v>95.422092493112117</v>
      </c>
      <c r="X958" s="17">
        <f t="shared" si="8996"/>
        <v>0</v>
      </c>
      <c r="Y958" s="19">
        <f>ROUND(Regression!$B$17+Regression!$B$18*Games!R958+Regression!$B$19*Games!T958+Regression!$B$20*Games!U958+Regression!$B$21*Games!S958+Regression!$B$22*Games!W958,0)</f>
        <v>100</v>
      </c>
      <c r="Z958" s="19">
        <f t="shared" ref="Z958" si="9318">Y959-Y958</f>
        <v>5</v>
      </c>
      <c r="AA958" s="19">
        <f t="shared" ref="AA958" si="9319">Y958+Y959</f>
        <v>205</v>
      </c>
      <c r="AB958" s="4">
        <f t="shared" ref="AB958" si="9320">D958-Z958</f>
        <v>-5</v>
      </c>
      <c r="AC958" s="4">
        <f t="shared" ref="AC958" si="9321">AA958-E958</f>
        <v>205</v>
      </c>
      <c r="AD958" s="4">
        <f t="shared" si="9001"/>
        <v>100</v>
      </c>
    </row>
    <row r="959" spans="1:30" x14ac:dyDescent="0.3">
      <c r="A959" t="s">
        <v>134</v>
      </c>
      <c r="B959" s="8" t="s">
        <v>81</v>
      </c>
      <c r="C959" t="str">
        <f>VLOOKUP(B959,'Team Lookup'!A:B,2,FALSE)</f>
        <v>Utah Jazz</v>
      </c>
      <c r="D959" s="9">
        <f t="shared" ref="D959" si="9322">D958*-1</f>
        <v>0</v>
      </c>
      <c r="E959" s="9">
        <f t="shared" ref="E959" si="9323">E958</f>
        <v>0</v>
      </c>
      <c r="F959" t="str">
        <f>B958</f>
        <v>MIA</v>
      </c>
      <c r="G959" t="str">
        <f t="shared" ref="G959" si="9324">C958</f>
        <v>Miami Heat</v>
      </c>
      <c r="H959" s="31">
        <f>VLOOKUP($C959,'Four Factors - Home'!$B:$O,7,FALSE)/100</f>
        <v>0.52800000000000002</v>
      </c>
      <c r="I959" s="31">
        <f>VLOOKUP($C959,'Four Factors - Home'!$B:$O,8,FALSE)</f>
        <v>0.314</v>
      </c>
      <c r="J959" s="31">
        <f>VLOOKUP($C959,'Four Factors - Home'!$B:$O,9,FALSE)/100</f>
        <v>0.14499999999999999</v>
      </c>
      <c r="K959" s="31">
        <f>VLOOKUP($C959,'Four Factors - Home'!$B:$O,10,FALSE)/100</f>
        <v>0.214</v>
      </c>
      <c r="L959" s="31">
        <f>VLOOKUP($C959,'Four Factors - Home'!$B:$O,11,FALSE)/100</f>
        <v>0.48599999999999999</v>
      </c>
      <c r="M959" s="31">
        <f>VLOOKUP($C959,'Four Factors - Home'!$B:$O,12,FALSE)</f>
        <v>0.23200000000000001</v>
      </c>
      <c r="N959" s="31">
        <f>VLOOKUP($C959,'Four Factors - Home'!$B:$O,13,FALSE)/100</f>
        <v>0.13500000000000001</v>
      </c>
      <c r="O959" s="31">
        <f>VLOOKUP($C959,'Four Factors - Home'!$B:$O,14,FALSE)/100</f>
        <v>0.20600000000000002</v>
      </c>
      <c r="P959" s="17">
        <f>VLOOKUP($C959,'Advanced - Home'!B:T,18,FALSE)</f>
        <v>93.61</v>
      </c>
      <c r="Q959" s="17">
        <f>(P959+'Advanced - Home'!$S$33)/2</f>
        <v>96.231912943871706</v>
      </c>
      <c r="R959" s="31">
        <f t="shared" ref="R959" si="9325">AVERAGE(H959,L958)</f>
        <v>0.51400000000000001</v>
      </c>
      <c r="S959" s="31">
        <f t="shared" ref="S959" si="9326">AVERAGE(I959,M958)</f>
        <v>0.30499999999999999</v>
      </c>
      <c r="T959" s="31">
        <f t="shared" ref="T959" si="9327">AVERAGE(J959,N958)</f>
        <v>0.14250000000000002</v>
      </c>
      <c r="U959" s="31">
        <f t="shared" ref="U959" si="9328">AVERAGE(K959,O958)</f>
        <v>0.23</v>
      </c>
      <c r="V959" s="17">
        <f>Q959*Q958/'Advanced - Road'!$S$33</f>
        <v>95.41885840118141</v>
      </c>
      <c r="W959" s="17">
        <f t="shared" ref="W959" si="9329">W958</f>
        <v>95.422092493112117</v>
      </c>
      <c r="X959" s="17">
        <f t="shared" si="8996"/>
        <v>0</v>
      </c>
      <c r="Y959" s="19">
        <f>ROUND(Regression!$B$17+Regression!$B$18*Games!R959+Regression!$B$19*Games!T959+Regression!$B$20*Games!U959+Regression!$B$21*Games!S959+Regression!$B$22*Games!W959,0)</f>
        <v>105</v>
      </c>
      <c r="Z959" s="19">
        <f t="shared" ref="Z959" si="9330">-Z958</f>
        <v>-5</v>
      </c>
      <c r="AA959" s="19">
        <f t="shared" ref="AA959" si="9331">AA958</f>
        <v>205</v>
      </c>
      <c r="AB959" s="4"/>
      <c r="AC959" s="4"/>
      <c r="AD959" s="4">
        <f t="shared" si="9001"/>
        <v>105</v>
      </c>
    </row>
    <row r="960" spans="1:30" x14ac:dyDescent="0.3">
      <c r="A960" s="11" t="s">
        <v>133</v>
      </c>
      <c r="B960" s="10" t="s">
        <v>69</v>
      </c>
      <c r="C960" s="11" t="str">
        <f>VLOOKUP(B960,'Team Lookup'!A:B,2,FALSE)</f>
        <v>Miami Heat</v>
      </c>
      <c r="D960" s="12"/>
      <c r="E960" s="12"/>
      <c r="F960" s="13" t="str">
        <f>B961</f>
        <v>WAS</v>
      </c>
      <c r="G960" s="11" t="str">
        <f t="shared" ref="G960" si="9332">C961</f>
        <v>Washington Wizards</v>
      </c>
      <c r="H960" s="32">
        <f>VLOOKUP($C960,'Four Factors - Road'!$B:$O,7,FALSE)/100</f>
        <v>0.49099999999999999</v>
      </c>
      <c r="I960" s="32">
        <f>VLOOKUP($C960,'Four Factors - Road'!$B:$O,8,FALSE)</f>
        <v>0.22800000000000001</v>
      </c>
      <c r="J960" s="32">
        <f>VLOOKUP($C960,'Four Factors - Road'!$B:$O,9,FALSE)/100</f>
        <v>0.13699999999999998</v>
      </c>
      <c r="K960" s="32">
        <f>VLOOKUP($C960,'Four Factors - Road'!$B:$O,10,FALSE)/100</f>
        <v>0.25</v>
      </c>
      <c r="L960" s="32">
        <f>VLOOKUP($C960,'Four Factors - Road'!$B:$O,11,FALSE)/100</f>
        <v>0.5</v>
      </c>
      <c r="M960" s="32">
        <f>VLOOKUP($C960,'Four Factors - Road'!$B:$O,12,FALSE)</f>
        <v>0.29599999999999999</v>
      </c>
      <c r="N960" s="32">
        <f>VLOOKUP($C960,'Four Factors - Road'!$B:$O,13,FALSE)/100</f>
        <v>0.14000000000000001</v>
      </c>
      <c r="O960" s="32">
        <f>VLOOKUP($C960,'Four Factors - Road'!$B:$O,14,FALSE)/100</f>
        <v>0.24600000000000002</v>
      </c>
      <c r="P960" s="21">
        <f>VLOOKUP($C960,'Advanced - Road'!B:T,18,FALSE)</f>
        <v>97.19</v>
      </c>
      <c r="Q960" s="21">
        <f>(P960+'Advanced - Road'!$S$33)/2</f>
        <v>98.025263459335633</v>
      </c>
      <c r="R960" s="32">
        <f t="shared" ref="R960" si="9333">AVERAGE(H960,L961)</f>
        <v>0.501</v>
      </c>
      <c r="S960" s="32">
        <f t="shared" ref="S960" si="9334">AVERAGE(I960,M961)</f>
        <v>0.25800000000000001</v>
      </c>
      <c r="T960" s="32">
        <f t="shared" ref="T960" si="9335">AVERAGE(J960,N961)</f>
        <v>0.14799999999999999</v>
      </c>
      <c r="U960" s="32">
        <f t="shared" ref="U960" si="9336">AVERAGE(K960,O961)</f>
        <v>0.2505</v>
      </c>
      <c r="V960" s="21">
        <f>Q960*Q961/'Advanced - Home'!$S$33</f>
        <v>98.172109295210291</v>
      </c>
      <c r="W960" s="21">
        <f t="shared" ref="W960" si="9337">AVERAGE(V960:V961)</f>
        <v>98.168782111140246</v>
      </c>
      <c r="X960" s="21">
        <f t="shared" si="8996"/>
        <v>0</v>
      </c>
      <c r="Y960" s="23">
        <f>ROUND(Regression!$B$17+Regression!$B$18*Games!R960+Regression!$B$19*Games!T960+Regression!$B$20*Games!U960+Regression!$B$21*Games!S960+Regression!$B$22*Games!W960,0)</f>
        <v>105</v>
      </c>
      <c r="Z960" s="23">
        <f t="shared" ref="Z960" si="9338">Y961-Y960</f>
        <v>4</v>
      </c>
      <c r="AA960" s="23">
        <f t="shared" ref="AA960" si="9339">Y960+Y961</f>
        <v>214</v>
      </c>
      <c r="AB960" s="22">
        <f t="shared" ref="AB960" si="9340">D960-Z960</f>
        <v>-4</v>
      </c>
      <c r="AC960" s="22">
        <f t="shared" ref="AC960" si="9341">AA960-E960</f>
        <v>214</v>
      </c>
      <c r="AD960" s="22">
        <f t="shared" si="9001"/>
        <v>105</v>
      </c>
    </row>
    <row r="961" spans="1:30" x14ac:dyDescent="0.3">
      <c r="A961" s="11" t="s">
        <v>134</v>
      </c>
      <c r="B961" s="14" t="s">
        <v>82</v>
      </c>
      <c r="C961" s="11" t="str">
        <f>VLOOKUP(B961,'Team Lookup'!A:B,2,FALSE)</f>
        <v>Washington Wizards</v>
      </c>
      <c r="D961" s="15">
        <f t="shared" ref="D961" si="9342">D960*-1</f>
        <v>0</v>
      </c>
      <c r="E961" s="15">
        <f t="shared" ref="E961" si="9343">E960</f>
        <v>0</v>
      </c>
      <c r="F961" s="11" t="str">
        <f>B960</f>
        <v>MIA</v>
      </c>
      <c r="G961" s="11" t="str">
        <f t="shared" ref="G961" si="9344">C960</f>
        <v>Miami Heat</v>
      </c>
      <c r="H961" s="32">
        <f>VLOOKUP($C961,'Four Factors - Home'!$B:$O,7,FALSE)/100</f>
        <v>0.54700000000000004</v>
      </c>
      <c r="I961" s="32">
        <f>VLOOKUP($C961,'Four Factors - Home'!$B:$O,8,FALSE)</f>
        <v>0.26400000000000001</v>
      </c>
      <c r="J961" s="32">
        <f>VLOOKUP($C961,'Four Factors - Home'!$B:$O,9,FALSE)/100</f>
        <v>0.14899999999999999</v>
      </c>
      <c r="K961" s="32">
        <f>VLOOKUP($C961,'Four Factors - Home'!$B:$O,10,FALSE)/100</f>
        <v>0.252</v>
      </c>
      <c r="L961" s="32">
        <f>VLOOKUP($C961,'Four Factors - Home'!$B:$O,11,FALSE)/100</f>
        <v>0.51100000000000001</v>
      </c>
      <c r="M961" s="32">
        <f>VLOOKUP($C961,'Four Factors - Home'!$B:$O,12,FALSE)</f>
        <v>0.28799999999999998</v>
      </c>
      <c r="N961" s="32">
        <f>VLOOKUP($C961,'Four Factors - Home'!$B:$O,13,FALSE)/100</f>
        <v>0.159</v>
      </c>
      <c r="O961" s="32">
        <f>VLOOKUP($C961,'Four Factors - Home'!$B:$O,14,FALSE)/100</f>
        <v>0.251</v>
      </c>
      <c r="P961" s="21">
        <f>VLOOKUP($C961,'Advanced - Home'!B:T,18,FALSE)</f>
        <v>99.15</v>
      </c>
      <c r="Q961" s="21">
        <f>(P961+'Advanced - Home'!$S$33)/2</f>
        <v>99.001912943871702</v>
      </c>
      <c r="R961" s="32">
        <f t="shared" ref="R961" si="9345">AVERAGE(H961,L960)</f>
        <v>0.52350000000000008</v>
      </c>
      <c r="S961" s="32">
        <f t="shared" ref="S961" si="9346">AVERAGE(I961,M960)</f>
        <v>0.28000000000000003</v>
      </c>
      <c r="T961" s="32">
        <f t="shared" ref="T961" si="9347">AVERAGE(J961,N960)</f>
        <v>0.14450000000000002</v>
      </c>
      <c r="U961" s="32">
        <f t="shared" ref="U961" si="9348">AVERAGE(K961,O960)</f>
        <v>0.249</v>
      </c>
      <c r="V961" s="21">
        <f>Q961*Q960/'Advanced - Road'!$S$33</f>
        <v>98.165454927070215</v>
      </c>
      <c r="W961" s="21">
        <f t="shared" ref="W961" si="9349">W960</f>
        <v>98.168782111140246</v>
      </c>
      <c r="X961" s="21">
        <f t="shared" si="8996"/>
        <v>0</v>
      </c>
      <c r="Y961" s="23">
        <f>ROUND(Regression!$B$17+Regression!$B$18*Games!R961+Regression!$B$19*Games!T961+Regression!$B$20*Games!U961+Regression!$B$21*Games!S961+Regression!$B$22*Games!W961,0)</f>
        <v>109</v>
      </c>
      <c r="Z961" s="23">
        <f t="shared" ref="Z961" si="9350">-Z960</f>
        <v>-4</v>
      </c>
      <c r="AA961" s="23">
        <f t="shared" ref="AA961" si="9351">AA960</f>
        <v>214</v>
      </c>
      <c r="AB961" s="22"/>
      <c r="AC961" s="22"/>
      <c r="AD961" s="22">
        <f t="shared" si="9001"/>
        <v>109</v>
      </c>
    </row>
    <row r="962" spans="1:30" x14ac:dyDescent="0.3">
      <c r="A962" t="s">
        <v>133</v>
      </c>
      <c r="B962" s="8" t="s">
        <v>70</v>
      </c>
      <c r="C962" t="str">
        <f>VLOOKUP(B962,'Team Lookup'!A:B,2,FALSE)</f>
        <v>Milwaukee Bucks</v>
      </c>
      <c r="D962" s="6"/>
      <c r="E962" s="6"/>
      <c r="F962" s="7" t="str">
        <f>B963</f>
        <v>ATL</v>
      </c>
      <c r="G962" t="str">
        <f t="shared" ref="G962" si="9352">C963</f>
        <v>Atlanta Hawks</v>
      </c>
      <c r="H962" s="31">
        <f>VLOOKUP($C962,'Four Factors - Road'!$B:$O,7,FALSE)/100</f>
        <v>0.52200000000000002</v>
      </c>
      <c r="I962" s="31">
        <f>VLOOKUP($C962,'Four Factors - Road'!$B:$O,8,FALSE)</f>
        <v>0.26600000000000001</v>
      </c>
      <c r="J962" s="31">
        <f>VLOOKUP($C962,'Four Factors - Road'!$B:$O,9,FALSE)/100</f>
        <v>0.14699999999999999</v>
      </c>
      <c r="K962" s="31">
        <f>VLOOKUP($C962,'Four Factors - Road'!$B:$O,10,FALSE)/100</f>
        <v>0.23499999999999999</v>
      </c>
      <c r="L962" s="31">
        <f>VLOOKUP($C962,'Four Factors - Road'!$B:$O,11,FALSE)/100</f>
        <v>0.51300000000000001</v>
      </c>
      <c r="M962" s="31">
        <f>VLOOKUP($C962,'Four Factors - Road'!$B:$O,12,FALSE)</f>
        <v>0.26700000000000002</v>
      </c>
      <c r="N962" s="31">
        <f>VLOOKUP($C962,'Four Factors - Road'!$B:$O,13,FALSE)/100</f>
        <v>0.14000000000000001</v>
      </c>
      <c r="O962" s="31">
        <f>VLOOKUP($C962,'Four Factors - Road'!$B:$O,14,FALSE)/100</f>
        <v>0.26500000000000001</v>
      </c>
      <c r="P962" s="17">
        <f>VLOOKUP($C962,'Advanced - Road'!B:T,18,FALSE)</f>
        <v>96.65</v>
      </c>
      <c r="Q962" s="17">
        <f>(P962+'Advanced - Road'!$S$33)/2</f>
        <v>97.755263459335623</v>
      </c>
      <c r="R962" s="31">
        <f t="shared" ref="R962" si="9353">AVERAGE(H962,L963)</f>
        <v>0.52</v>
      </c>
      <c r="S962" s="31">
        <f t="shared" ref="S962" si="9354">AVERAGE(I962,M963)</f>
        <v>0.24199999999999999</v>
      </c>
      <c r="T962" s="31">
        <f t="shared" ref="T962" si="9355">AVERAGE(J962,N963)</f>
        <v>0.152</v>
      </c>
      <c r="U962" s="31">
        <f t="shared" ref="U962" si="9356">AVERAGE(K962,O963)</f>
        <v>0.24099999999999999</v>
      </c>
      <c r="V962" s="17">
        <f>Q962*Q963/'Advanced - Home'!$S$33</f>
        <v>97.763260644020505</v>
      </c>
      <c r="W962" s="17">
        <f t="shared" ref="W962" si="9357">AVERAGE(V962:V963)</f>
        <v>97.759947316378017</v>
      </c>
      <c r="X962" s="17">
        <f t="shared" si="8996"/>
        <v>0</v>
      </c>
      <c r="Y962" s="19">
        <f>ROUND(Regression!$B$17+Regression!$B$18*Games!R962+Regression!$B$19*Games!T962+Regression!$B$20*Games!U962+Regression!$B$21*Games!S962+Regression!$B$22*Games!W962,0)</f>
        <v>105</v>
      </c>
      <c r="Z962" s="19">
        <f t="shared" ref="Z962" si="9358">Y963-Y962</f>
        <v>2</v>
      </c>
      <c r="AA962" s="19">
        <f t="shared" ref="AA962" si="9359">Y962+Y963</f>
        <v>212</v>
      </c>
      <c r="AB962" s="4">
        <f t="shared" ref="AB962" si="9360">D962-Z962</f>
        <v>-2</v>
      </c>
      <c r="AC962" s="4">
        <f t="shared" ref="AC962" si="9361">AA962-E962</f>
        <v>212</v>
      </c>
      <c r="AD962" s="4">
        <f t="shared" si="9001"/>
        <v>105</v>
      </c>
    </row>
    <row r="963" spans="1:30" x14ac:dyDescent="0.3">
      <c r="A963" t="s">
        <v>134</v>
      </c>
      <c r="B963" s="8" t="s">
        <v>56</v>
      </c>
      <c r="C963" t="str">
        <f>VLOOKUP(B963,'Team Lookup'!A:B,2,FALSE)</f>
        <v>Atlanta Hawks</v>
      </c>
      <c r="D963" s="9">
        <f t="shared" ref="D963" si="9362">D962*-1</f>
        <v>0</v>
      </c>
      <c r="E963" s="9">
        <f t="shared" ref="E963" si="9363">E962</f>
        <v>0</v>
      </c>
      <c r="F963" t="str">
        <f>B962</f>
        <v>MIL</v>
      </c>
      <c r="G963" t="str">
        <f t="shared" ref="G963" si="9364">C962</f>
        <v>Milwaukee Bucks</v>
      </c>
      <c r="H963" s="31">
        <f>VLOOKUP($C963,'Four Factors - Home'!$B:$O,7,FALSE)/100</f>
        <v>0.51100000000000001</v>
      </c>
      <c r="I963" s="31">
        <f>VLOOKUP($C963,'Four Factors - Home'!$B:$O,8,FALSE)</f>
        <v>0.28199999999999997</v>
      </c>
      <c r="J963" s="31">
        <f>VLOOKUP($C963,'Four Factors - Home'!$B:$O,9,FALSE)/100</f>
        <v>0.14800000000000002</v>
      </c>
      <c r="K963" s="31">
        <f>VLOOKUP($C963,'Four Factors - Home'!$B:$O,10,FALSE)/100</f>
        <v>0.249</v>
      </c>
      <c r="L963" s="31">
        <f>VLOOKUP($C963,'Four Factors - Home'!$B:$O,11,FALSE)/100</f>
        <v>0.51800000000000002</v>
      </c>
      <c r="M963" s="31">
        <f>VLOOKUP($C963,'Four Factors - Home'!$B:$O,12,FALSE)</f>
        <v>0.218</v>
      </c>
      <c r="N963" s="31">
        <f>VLOOKUP($C963,'Four Factors - Home'!$B:$O,13,FALSE)/100</f>
        <v>0.157</v>
      </c>
      <c r="O963" s="31">
        <f>VLOOKUP($C963,'Four Factors - Home'!$B:$O,14,FALSE)/100</f>
        <v>0.247</v>
      </c>
      <c r="P963" s="17">
        <f>VLOOKUP($C963,'Advanced - Home'!B:T,18,FALSE)</f>
        <v>98.87</v>
      </c>
      <c r="Q963" s="17">
        <f>(P963+'Advanced - Home'!$S$33)/2</f>
        <v>98.861912943871715</v>
      </c>
      <c r="R963" s="31">
        <f t="shared" ref="R963" si="9365">AVERAGE(H963,L962)</f>
        <v>0.51200000000000001</v>
      </c>
      <c r="S963" s="31">
        <f t="shared" ref="S963" si="9366">AVERAGE(I963,M962)</f>
        <v>0.27449999999999997</v>
      </c>
      <c r="T963" s="31">
        <f t="shared" ref="T963" si="9367">AVERAGE(J963,N962)</f>
        <v>0.14400000000000002</v>
      </c>
      <c r="U963" s="31">
        <f t="shared" ref="U963" si="9368">AVERAGE(K963,O962)</f>
        <v>0.25700000000000001</v>
      </c>
      <c r="V963" s="17">
        <f>Q963*Q962/'Advanced - Road'!$S$33</f>
        <v>97.75663398873553</v>
      </c>
      <c r="W963" s="17">
        <f t="shared" ref="W963" si="9369">W962</f>
        <v>97.759947316378017</v>
      </c>
      <c r="X963" s="17">
        <f t="shared" si="8996"/>
        <v>0</v>
      </c>
      <c r="Y963" s="19">
        <f>ROUND(Regression!$B$17+Regression!$B$18*Games!R963+Regression!$B$19*Games!T963+Regression!$B$20*Games!U963+Regression!$B$21*Games!S963+Regression!$B$22*Games!W963,0)</f>
        <v>107</v>
      </c>
      <c r="Z963" s="19">
        <f t="shared" ref="Z963" si="9370">-Z962</f>
        <v>-2</v>
      </c>
      <c r="AA963" s="19">
        <f t="shared" ref="AA963" si="9371">AA962</f>
        <v>212</v>
      </c>
      <c r="AB963" s="4"/>
      <c r="AC963" s="4"/>
      <c r="AD963" s="4">
        <f t="shared" si="9001"/>
        <v>107</v>
      </c>
    </row>
    <row r="964" spans="1:30" x14ac:dyDescent="0.3">
      <c r="A964" s="11" t="s">
        <v>133</v>
      </c>
      <c r="B964" s="14" t="s">
        <v>70</v>
      </c>
      <c r="C964" s="11" t="str">
        <f>VLOOKUP(B964,'Team Lookup'!A:B,2,FALSE)</f>
        <v>Milwaukee Bucks</v>
      </c>
      <c r="D964" s="12"/>
      <c r="E964" s="12"/>
      <c r="F964" s="13" t="str">
        <f>B965</f>
        <v>BRK</v>
      </c>
      <c r="G964" s="11" t="str">
        <f t="shared" ref="G964" si="9372">C965</f>
        <v>Brooklyn Nets</v>
      </c>
      <c r="H964" s="32">
        <f>VLOOKUP($C964,'Four Factors - Road'!$B:$O,7,FALSE)/100</f>
        <v>0.52200000000000002</v>
      </c>
      <c r="I964" s="32">
        <f>VLOOKUP($C964,'Four Factors - Road'!$B:$O,8,FALSE)</f>
        <v>0.26600000000000001</v>
      </c>
      <c r="J964" s="32">
        <f>VLOOKUP($C964,'Four Factors - Road'!$B:$O,9,FALSE)/100</f>
        <v>0.14699999999999999</v>
      </c>
      <c r="K964" s="32">
        <f>VLOOKUP($C964,'Four Factors - Road'!$B:$O,10,FALSE)/100</f>
        <v>0.23499999999999999</v>
      </c>
      <c r="L964" s="32">
        <f>VLOOKUP($C964,'Four Factors - Road'!$B:$O,11,FALSE)/100</f>
        <v>0.51300000000000001</v>
      </c>
      <c r="M964" s="32">
        <f>VLOOKUP($C964,'Four Factors - Road'!$B:$O,12,FALSE)</f>
        <v>0.26700000000000002</v>
      </c>
      <c r="N964" s="32">
        <f>VLOOKUP($C964,'Four Factors - Road'!$B:$O,13,FALSE)/100</f>
        <v>0.14000000000000001</v>
      </c>
      <c r="O964" s="32">
        <f>VLOOKUP($C964,'Four Factors - Road'!$B:$O,14,FALSE)/100</f>
        <v>0.26500000000000001</v>
      </c>
      <c r="P964" s="21">
        <f>VLOOKUP($C964,'Advanced - Road'!B:T,18,FALSE)</f>
        <v>96.65</v>
      </c>
      <c r="Q964" s="21">
        <f>(P964+'Advanced - Road'!$S$33)/2</f>
        <v>97.755263459335623</v>
      </c>
      <c r="R964" s="32">
        <f t="shared" ref="R964" si="9373">AVERAGE(H964,L965)</f>
        <v>0.51500000000000001</v>
      </c>
      <c r="S964" s="32">
        <f t="shared" ref="S964" si="9374">AVERAGE(I964,M965)</f>
        <v>0.26700000000000002</v>
      </c>
      <c r="T964" s="32">
        <f t="shared" ref="T964" si="9375">AVERAGE(J964,N965)</f>
        <v>0.13800000000000001</v>
      </c>
      <c r="U964" s="32">
        <f t="shared" ref="U964" si="9376">AVERAGE(K964,O965)</f>
        <v>0.24149999999999999</v>
      </c>
      <c r="V964" s="21">
        <f>Q964*Q965/'Advanced - Home'!$S$33</f>
        <v>99.879478827022737</v>
      </c>
      <c r="W964" s="21">
        <f t="shared" ref="W964" si="9377">AVERAGE(V964:V965)</f>
        <v>99.876093777915997</v>
      </c>
      <c r="X964" s="21">
        <f t="shared" si="8996"/>
        <v>0</v>
      </c>
      <c r="Y964" s="23">
        <f>ROUND(Regression!$B$17+Regression!$B$18*Games!R964+Regression!$B$19*Games!T964+Regression!$B$20*Games!U964+Regression!$B$21*Games!S964+Regression!$B$22*Games!W964,0)</f>
        <v>109</v>
      </c>
      <c r="Z964" s="23">
        <f t="shared" ref="Z964" si="9378">Y965-Y964</f>
        <v>-3</v>
      </c>
      <c r="AA964" s="23">
        <f t="shared" ref="AA964" si="9379">Y964+Y965</f>
        <v>215</v>
      </c>
      <c r="AB964" s="22">
        <f t="shared" ref="AB964" si="9380">D964-Z964</f>
        <v>3</v>
      </c>
      <c r="AC964" s="22">
        <f t="shared" ref="AC964" si="9381">AA964-E964</f>
        <v>215</v>
      </c>
      <c r="AD964" s="22">
        <f t="shared" si="9001"/>
        <v>109</v>
      </c>
    </row>
    <row r="965" spans="1:30" x14ac:dyDescent="0.3">
      <c r="A965" s="11" t="s">
        <v>134</v>
      </c>
      <c r="B965" s="14" t="s">
        <v>57</v>
      </c>
      <c r="C965" s="11" t="str">
        <f>VLOOKUP(B965,'Team Lookup'!A:B,2,FALSE)</f>
        <v>Brooklyn Nets</v>
      </c>
      <c r="D965" s="15">
        <f t="shared" ref="D965" si="9382">D964*-1</f>
        <v>0</v>
      </c>
      <c r="E965" s="15">
        <f t="shared" ref="E965" si="9383">E964</f>
        <v>0</v>
      </c>
      <c r="F965" s="11" t="str">
        <f>B964</f>
        <v>MIL</v>
      </c>
      <c r="G965" s="11" t="str">
        <f t="shared" ref="G965" si="9384">C964</f>
        <v>Milwaukee Bucks</v>
      </c>
      <c r="H965" s="32">
        <f>VLOOKUP($C965,'Four Factors - Home'!$B:$O,7,FALSE)/100</f>
        <v>0.49700000000000005</v>
      </c>
      <c r="I965" s="32">
        <f>VLOOKUP($C965,'Four Factors - Home'!$B:$O,8,FALSE)</f>
        <v>0.27</v>
      </c>
      <c r="J965" s="32">
        <f>VLOOKUP($C965,'Four Factors - Home'!$B:$O,9,FALSE)/100</f>
        <v>0.16699999999999998</v>
      </c>
      <c r="K965" s="32">
        <f>VLOOKUP($C965,'Four Factors - Home'!$B:$O,10,FALSE)/100</f>
        <v>0.20600000000000002</v>
      </c>
      <c r="L965" s="32">
        <f>VLOOKUP($C965,'Four Factors - Home'!$B:$O,11,FALSE)/100</f>
        <v>0.50800000000000001</v>
      </c>
      <c r="M965" s="32">
        <f>VLOOKUP($C965,'Four Factors - Home'!$B:$O,12,FALSE)</f>
        <v>0.26800000000000002</v>
      </c>
      <c r="N965" s="32">
        <f>VLOOKUP($C965,'Four Factors - Home'!$B:$O,13,FALSE)/100</f>
        <v>0.129</v>
      </c>
      <c r="O965" s="32">
        <f>VLOOKUP($C965,'Four Factors - Home'!$B:$O,14,FALSE)/100</f>
        <v>0.248</v>
      </c>
      <c r="P965" s="21">
        <f>VLOOKUP($C965,'Advanced - Home'!B:T,18,FALSE)</f>
        <v>103.15</v>
      </c>
      <c r="Q965" s="21">
        <f>(P965+'Advanced - Home'!$S$33)/2</f>
        <v>101.0019129438717</v>
      </c>
      <c r="R965" s="32">
        <f t="shared" ref="R965" si="9385">AVERAGE(H965,L964)</f>
        <v>0.505</v>
      </c>
      <c r="S965" s="32">
        <f t="shared" ref="S965" si="9386">AVERAGE(I965,M964)</f>
        <v>0.26850000000000002</v>
      </c>
      <c r="T965" s="32">
        <f t="shared" ref="T965" si="9387">AVERAGE(J965,N964)</f>
        <v>0.1535</v>
      </c>
      <c r="U965" s="32">
        <f t="shared" ref="U965" si="9388">AVERAGE(K965,O964)</f>
        <v>0.23550000000000001</v>
      </c>
      <c r="V965" s="21">
        <f>Q965*Q964/'Advanced - Road'!$S$33</f>
        <v>99.872708728809243</v>
      </c>
      <c r="W965" s="21">
        <f t="shared" ref="W965" si="9389">W964</f>
        <v>99.876093777915997</v>
      </c>
      <c r="X965" s="21">
        <f t="shared" si="8996"/>
        <v>0</v>
      </c>
      <c r="Y965" s="23">
        <f>ROUND(Regression!$B$17+Regression!$B$18*Games!R965+Regression!$B$19*Games!T965+Regression!$B$20*Games!U965+Regression!$B$21*Games!S965+Regression!$B$22*Games!W965,0)</f>
        <v>106</v>
      </c>
      <c r="Z965" s="23">
        <f t="shared" ref="Z965" si="9390">-Z964</f>
        <v>3</v>
      </c>
      <c r="AA965" s="23">
        <f t="shared" ref="AA965" si="9391">AA964</f>
        <v>215</v>
      </c>
      <c r="AB965" s="22"/>
      <c r="AC965" s="22"/>
      <c r="AD965" s="22">
        <f t="shared" si="9001"/>
        <v>106</v>
      </c>
    </row>
    <row r="966" spans="1:30" x14ac:dyDescent="0.3">
      <c r="A966" t="s">
        <v>133</v>
      </c>
      <c r="B966" s="8" t="s">
        <v>70</v>
      </c>
      <c r="C966" t="str">
        <f>VLOOKUP(B966,'Team Lookup'!A:B,2,FALSE)</f>
        <v>Milwaukee Bucks</v>
      </c>
      <c r="D966" s="6"/>
      <c r="E966" s="6"/>
      <c r="F966" s="7" t="str">
        <f>B967</f>
        <v>BOS</v>
      </c>
      <c r="G966" t="str">
        <f t="shared" ref="G966" si="9392">C967</f>
        <v>Boston Celtics</v>
      </c>
      <c r="H966" s="31">
        <f>VLOOKUP($C966,'Four Factors - Road'!$B:$O,7,FALSE)/100</f>
        <v>0.52200000000000002</v>
      </c>
      <c r="I966" s="31">
        <f>VLOOKUP($C966,'Four Factors - Road'!$B:$O,8,FALSE)</f>
        <v>0.26600000000000001</v>
      </c>
      <c r="J966" s="31">
        <f>VLOOKUP($C966,'Four Factors - Road'!$B:$O,9,FALSE)/100</f>
        <v>0.14699999999999999</v>
      </c>
      <c r="K966" s="31">
        <f>VLOOKUP($C966,'Four Factors - Road'!$B:$O,10,FALSE)/100</f>
        <v>0.23499999999999999</v>
      </c>
      <c r="L966" s="31">
        <f>VLOOKUP($C966,'Four Factors - Road'!$B:$O,11,FALSE)/100</f>
        <v>0.51300000000000001</v>
      </c>
      <c r="M966" s="31">
        <f>VLOOKUP($C966,'Four Factors - Road'!$B:$O,12,FALSE)</f>
        <v>0.26700000000000002</v>
      </c>
      <c r="N966" s="31">
        <f>VLOOKUP($C966,'Four Factors - Road'!$B:$O,13,FALSE)/100</f>
        <v>0.14000000000000001</v>
      </c>
      <c r="O966" s="31">
        <f>VLOOKUP($C966,'Four Factors - Road'!$B:$O,14,FALSE)/100</f>
        <v>0.26500000000000001</v>
      </c>
      <c r="P966" s="17">
        <f>VLOOKUP($C966,'Advanced - Road'!B:T,18,FALSE)</f>
        <v>96.65</v>
      </c>
      <c r="Q966" s="17">
        <f>(P966+'Advanced - Road'!$S$33)/2</f>
        <v>97.755263459335623</v>
      </c>
      <c r="R966" s="31">
        <f t="shared" ref="R966" si="9393">AVERAGE(H966,L967)</f>
        <v>0.51300000000000001</v>
      </c>
      <c r="S966" s="31">
        <f t="shared" ref="S966" si="9394">AVERAGE(I966,M967)</f>
        <v>0.26500000000000001</v>
      </c>
      <c r="T966" s="31">
        <f t="shared" ref="T966" si="9395">AVERAGE(J966,N967)</f>
        <v>0.14199999999999999</v>
      </c>
      <c r="U966" s="31">
        <f t="shared" ref="U966" si="9396">AVERAGE(K966,O967)</f>
        <v>0.24399999999999999</v>
      </c>
      <c r="V966" s="17">
        <f>Q966*Q967/'Advanced - Home'!$S$33</f>
        <v>98.188482054623762</v>
      </c>
      <c r="W966" s="17">
        <f t="shared" ref="W966" si="9397">AVERAGE(V966:V967)</f>
        <v>98.18515431565902</v>
      </c>
      <c r="X966" s="17">
        <f t="shared" si="8996"/>
        <v>0</v>
      </c>
      <c r="Y966" s="19">
        <f>ROUND(Regression!$B$17+Regression!$B$18*Games!R966+Regression!$B$19*Games!T966+Regression!$B$20*Games!U966+Regression!$B$21*Games!S966+Regression!$B$22*Games!W966,0)</f>
        <v>107</v>
      </c>
      <c r="Z966" s="19">
        <f t="shared" ref="Z966" si="9398">Y967-Y966</f>
        <v>2</v>
      </c>
      <c r="AA966" s="19">
        <f t="shared" ref="AA966" si="9399">Y966+Y967</f>
        <v>216</v>
      </c>
      <c r="AB966" s="4">
        <f t="shared" ref="AB966" si="9400">D966-Z966</f>
        <v>-2</v>
      </c>
      <c r="AC966" s="4">
        <f t="shared" ref="AC966" si="9401">AA966-E966</f>
        <v>216</v>
      </c>
      <c r="AD966" s="4">
        <f t="shared" si="9001"/>
        <v>107</v>
      </c>
    </row>
    <row r="967" spans="1:30" x14ac:dyDescent="0.3">
      <c r="A967" t="s">
        <v>134</v>
      </c>
      <c r="B967" s="8" t="s">
        <v>58</v>
      </c>
      <c r="C967" t="str">
        <f>VLOOKUP(B967,'Team Lookup'!A:B,2,FALSE)</f>
        <v>Boston Celtics</v>
      </c>
      <c r="D967" s="9">
        <f t="shared" ref="D967" si="9402">D966*-1</f>
        <v>0</v>
      </c>
      <c r="E967" s="9">
        <f t="shared" ref="E967" si="9403">E966</f>
        <v>0</v>
      </c>
      <c r="F967" t="str">
        <f>B966</f>
        <v>MIL</v>
      </c>
      <c r="G967" t="str">
        <f t="shared" ref="G967" si="9404">C966</f>
        <v>Milwaukee Bucks</v>
      </c>
      <c r="H967" s="31">
        <f>VLOOKUP($C967,'Four Factors - Home'!$B:$O,7,FALSE)/100</f>
        <v>0.53100000000000003</v>
      </c>
      <c r="I967" s="31">
        <f>VLOOKUP($C967,'Four Factors - Home'!$B:$O,8,FALSE)</f>
        <v>0.26600000000000001</v>
      </c>
      <c r="J967" s="31">
        <f>VLOOKUP($C967,'Four Factors - Home'!$B:$O,9,FALSE)/100</f>
        <v>0.13800000000000001</v>
      </c>
      <c r="K967" s="31">
        <f>VLOOKUP($C967,'Four Factors - Home'!$B:$O,10,FALSE)/100</f>
        <v>0.22500000000000001</v>
      </c>
      <c r="L967" s="31">
        <f>VLOOKUP($C967,'Four Factors - Home'!$B:$O,11,FALSE)/100</f>
        <v>0.504</v>
      </c>
      <c r="M967" s="31">
        <f>VLOOKUP($C967,'Four Factors - Home'!$B:$O,12,FALSE)</f>
        <v>0.26400000000000001</v>
      </c>
      <c r="N967" s="31">
        <f>VLOOKUP($C967,'Four Factors - Home'!$B:$O,13,FALSE)/100</f>
        <v>0.13699999999999998</v>
      </c>
      <c r="O967" s="31">
        <f>VLOOKUP($C967,'Four Factors - Home'!$B:$O,14,FALSE)/100</f>
        <v>0.253</v>
      </c>
      <c r="P967" s="17">
        <f>VLOOKUP($C967,'Advanced - Home'!B:T,18,FALSE)</f>
        <v>99.73</v>
      </c>
      <c r="Q967" s="17">
        <f>(P967+'Advanced - Home'!$S$33)/2</f>
        <v>99.291912943871708</v>
      </c>
      <c r="R967" s="31">
        <f t="shared" ref="R967" si="9405">AVERAGE(H967,L966)</f>
        <v>0.52200000000000002</v>
      </c>
      <c r="S967" s="31">
        <f t="shared" ref="S967" si="9406">AVERAGE(I967,M966)</f>
        <v>0.26650000000000001</v>
      </c>
      <c r="T967" s="31">
        <f t="shared" ref="T967" si="9407">AVERAGE(J967,N966)</f>
        <v>0.13900000000000001</v>
      </c>
      <c r="U967" s="31">
        <f t="shared" ref="U967" si="9408">AVERAGE(K967,O966)</f>
        <v>0.245</v>
      </c>
      <c r="V967" s="17">
        <f>Q967*Q966/'Advanced - Road'!$S$33</f>
        <v>98.181826576694263</v>
      </c>
      <c r="W967" s="17">
        <f t="shared" ref="W967" si="9409">W966</f>
        <v>98.18515431565902</v>
      </c>
      <c r="X967" s="17">
        <f t="shared" si="8996"/>
        <v>0</v>
      </c>
      <c r="Y967" s="19">
        <f>ROUND(Regression!$B$17+Regression!$B$18*Games!R967+Regression!$B$19*Games!T967+Regression!$B$20*Games!U967+Regression!$B$21*Games!S967+Regression!$B$22*Games!W967,0)</f>
        <v>109</v>
      </c>
      <c r="Z967" s="19">
        <f t="shared" ref="Z967" si="9410">-Z966</f>
        <v>-2</v>
      </c>
      <c r="AA967" s="19">
        <f t="shared" ref="AA967" si="9411">AA966</f>
        <v>216</v>
      </c>
      <c r="AB967" s="4"/>
      <c r="AC967" s="4"/>
      <c r="AD967" s="4">
        <f t="shared" si="9001"/>
        <v>109</v>
      </c>
    </row>
    <row r="968" spans="1:30" x14ac:dyDescent="0.3">
      <c r="A968" s="11" t="s">
        <v>133</v>
      </c>
      <c r="B968" s="14" t="s">
        <v>70</v>
      </c>
      <c r="C968" s="11" t="str">
        <f>VLOOKUP(B968,'Team Lookup'!A:B,2,FALSE)</f>
        <v>Milwaukee Bucks</v>
      </c>
      <c r="D968" s="12"/>
      <c r="E968" s="12"/>
      <c r="F968" s="13" t="str">
        <f>B969</f>
        <v>CHO</v>
      </c>
      <c r="G968" s="11" t="str">
        <f t="shared" ref="G968" si="9412">C969</f>
        <v>Charlotte Hornets</v>
      </c>
      <c r="H968" s="32">
        <f>VLOOKUP($C968,'Four Factors - Road'!$B:$O,7,FALSE)/100</f>
        <v>0.52200000000000002</v>
      </c>
      <c r="I968" s="32">
        <f>VLOOKUP($C968,'Four Factors - Road'!$B:$O,8,FALSE)</f>
        <v>0.26600000000000001</v>
      </c>
      <c r="J968" s="32">
        <f>VLOOKUP($C968,'Four Factors - Road'!$B:$O,9,FALSE)/100</f>
        <v>0.14699999999999999</v>
      </c>
      <c r="K968" s="32">
        <f>VLOOKUP($C968,'Four Factors - Road'!$B:$O,10,FALSE)/100</f>
        <v>0.23499999999999999</v>
      </c>
      <c r="L968" s="32">
        <f>VLOOKUP($C968,'Four Factors - Road'!$B:$O,11,FALSE)/100</f>
        <v>0.51300000000000001</v>
      </c>
      <c r="M968" s="32">
        <f>VLOOKUP($C968,'Four Factors - Road'!$B:$O,12,FALSE)</f>
        <v>0.26700000000000002</v>
      </c>
      <c r="N968" s="32">
        <f>VLOOKUP($C968,'Four Factors - Road'!$B:$O,13,FALSE)/100</f>
        <v>0.14000000000000001</v>
      </c>
      <c r="O968" s="32">
        <f>VLOOKUP($C968,'Four Factors - Road'!$B:$O,14,FALSE)/100</f>
        <v>0.26500000000000001</v>
      </c>
      <c r="P968" s="21">
        <f>VLOOKUP($C968,'Advanced - Road'!B:T,18,FALSE)</f>
        <v>96.65</v>
      </c>
      <c r="Q968" s="21">
        <f>(P968+'Advanced - Road'!$S$33)/2</f>
        <v>97.755263459335623</v>
      </c>
      <c r="R968" s="32">
        <f t="shared" ref="R968" si="9413">AVERAGE(H968,L969)</f>
        <v>0.51249999999999996</v>
      </c>
      <c r="S968" s="32">
        <f t="shared" ref="S968" si="9414">AVERAGE(I968,M969)</f>
        <v>0.23150000000000001</v>
      </c>
      <c r="T968" s="32">
        <f t="shared" ref="T968" si="9415">AVERAGE(J968,N969)</f>
        <v>0.13850000000000001</v>
      </c>
      <c r="U968" s="32">
        <f t="shared" ref="U968" si="9416">AVERAGE(K968,O969)</f>
        <v>0.2155</v>
      </c>
      <c r="V968" s="21">
        <f>Q968*Q969/'Advanced - Home'!$S$33</f>
        <v>97.842371604132722</v>
      </c>
      <c r="W968" s="21">
        <f t="shared" ref="W968" si="9417">AVERAGE(V968:V969)</f>
        <v>97.839055595313994</v>
      </c>
      <c r="X968" s="21">
        <f t="shared" si="8996"/>
        <v>0</v>
      </c>
      <c r="Y968" s="23">
        <f>ROUND(Regression!$B$17+Regression!$B$18*Games!R968+Regression!$B$19*Games!T968+Regression!$B$20*Games!U968+Regression!$B$21*Games!S968+Regression!$B$22*Games!W968,0)</f>
        <v>105</v>
      </c>
      <c r="Z968" s="23">
        <f t="shared" ref="Z968" si="9418">Y969-Y968</f>
        <v>3</v>
      </c>
      <c r="AA968" s="23">
        <f t="shared" ref="AA968" si="9419">Y968+Y969</f>
        <v>213</v>
      </c>
      <c r="AB968" s="22">
        <f t="shared" ref="AB968" si="9420">D968-Z968</f>
        <v>-3</v>
      </c>
      <c r="AC968" s="22">
        <f t="shared" ref="AC968" si="9421">AA968-E968</f>
        <v>213</v>
      </c>
      <c r="AD968" s="22">
        <f t="shared" si="9001"/>
        <v>105</v>
      </c>
    </row>
    <row r="969" spans="1:30" x14ac:dyDescent="0.3">
      <c r="A969" s="11" t="s">
        <v>134</v>
      </c>
      <c r="B969" s="14" t="s">
        <v>59</v>
      </c>
      <c r="C969" s="11" t="str">
        <f>VLOOKUP(B969,'Team Lookup'!A:B,2,FALSE)</f>
        <v>Charlotte Hornets</v>
      </c>
      <c r="D969" s="15">
        <f t="shared" ref="D969" si="9422">D968*-1</f>
        <v>0</v>
      </c>
      <c r="E969" s="15">
        <f t="shared" ref="E969" si="9423">E968</f>
        <v>0</v>
      </c>
      <c r="F969" s="11" t="str">
        <f>B968</f>
        <v>MIL</v>
      </c>
      <c r="G969" s="11" t="str">
        <f t="shared" ref="G969" si="9424">C968</f>
        <v>Milwaukee Bucks</v>
      </c>
      <c r="H969" s="32">
        <f>VLOOKUP($C969,'Four Factors - Home'!$B:$O,7,FALSE)/100</f>
        <v>0.499</v>
      </c>
      <c r="I969" s="32">
        <f>VLOOKUP($C969,'Four Factors - Home'!$B:$O,8,FALSE)</f>
        <v>0.307</v>
      </c>
      <c r="J969" s="32">
        <f>VLOOKUP($C969,'Four Factors - Home'!$B:$O,9,FALSE)/100</f>
        <v>0.11900000000000001</v>
      </c>
      <c r="K969" s="32">
        <f>VLOOKUP($C969,'Four Factors - Home'!$B:$O,10,FALSE)/100</f>
        <v>0.20499999999999999</v>
      </c>
      <c r="L969" s="32">
        <f>VLOOKUP($C969,'Four Factors - Home'!$B:$O,11,FALSE)/100</f>
        <v>0.503</v>
      </c>
      <c r="M969" s="32">
        <f>VLOOKUP($C969,'Four Factors - Home'!$B:$O,12,FALSE)</f>
        <v>0.19700000000000001</v>
      </c>
      <c r="N969" s="32">
        <f>VLOOKUP($C969,'Four Factors - Home'!$B:$O,13,FALSE)/100</f>
        <v>0.13</v>
      </c>
      <c r="O969" s="32">
        <f>VLOOKUP($C969,'Four Factors - Home'!$B:$O,14,FALSE)/100</f>
        <v>0.19600000000000001</v>
      </c>
      <c r="P969" s="21">
        <f>VLOOKUP($C969,'Advanced - Home'!B:T,18,FALSE)</f>
        <v>99.03</v>
      </c>
      <c r="Q969" s="21">
        <f>(P969+'Advanced - Home'!$S$33)/2</f>
        <v>98.941912943871699</v>
      </c>
      <c r="R969" s="32">
        <f t="shared" ref="R969" si="9425">AVERAGE(H969,L968)</f>
        <v>0.50600000000000001</v>
      </c>
      <c r="S969" s="32">
        <f t="shared" ref="S969" si="9426">AVERAGE(I969,M968)</f>
        <v>0.28700000000000003</v>
      </c>
      <c r="T969" s="32">
        <f t="shared" ref="T969" si="9427">AVERAGE(J969,N968)</f>
        <v>0.1295</v>
      </c>
      <c r="U969" s="32">
        <f t="shared" ref="U969" si="9428">AVERAGE(K969,O968)</f>
        <v>0.23499999999999999</v>
      </c>
      <c r="V969" s="21">
        <f>Q969*Q968/'Advanced - Road'!$S$33</f>
        <v>97.835739586495279</v>
      </c>
      <c r="W969" s="21">
        <f t="shared" ref="W969" si="9429">W968</f>
        <v>97.839055595313994</v>
      </c>
      <c r="X969" s="21">
        <f t="shared" si="8996"/>
        <v>0</v>
      </c>
      <c r="Y969" s="23">
        <f>ROUND(Regression!$B$17+Regression!$B$18*Games!R969+Regression!$B$19*Games!T969+Regression!$B$20*Games!U969+Regression!$B$21*Games!S969+Regression!$B$22*Games!W969,0)</f>
        <v>108</v>
      </c>
      <c r="Z969" s="23">
        <f t="shared" ref="Z969" si="9430">-Z968</f>
        <v>-3</v>
      </c>
      <c r="AA969" s="23">
        <f t="shared" ref="AA969" si="9431">AA968</f>
        <v>213</v>
      </c>
      <c r="AB969" s="22"/>
      <c r="AC969" s="22"/>
      <c r="AD969" s="22">
        <f t="shared" si="9001"/>
        <v>108</v>
      </c>
    </row>
    <row r="970" spans="1:30" x14ac:dyDescent="0.3">
      <c r="A970" t="s">
        <v>133</v>
      </c>
      <c r="B970" s="8" t="s">
        <v>70</v>
      </c>
      <c r="C970" t="str">
        <f>VLOOKUP(B970,'Team Lookup'!A:B,2,FALSE)</f>
        <v>Milwaukee Bucks</v>
      </c>
      <c r="D970" s="6"/>
      <c r="E970" s="6"/>
      <c r="F970" s="7" t="str">
        <f>B971</f>
        <v>CHI</v>
      </c>
      <c r="G970" t="str">
        <f t="shared" ref="G970" si="9432">C971</f>
        <v>Chicago Bulls</v>
      </c>
      <c r="H970" s="31">
        <f>VLOOKUP($C970,'Four Factors - Road'!$B:$O,7,FALSE)/100</f>
        <v>0.52200000000000002</v>
      </c>
      <c r="I970" s="31">
        <f>VLOOKUP($C970,'Four Factors - Road'!$B:$O,8,FALSE)</f>
        <v>0.26600000000000001</v>
      </c>
      <c r="J970" s="31">
        <f>VLOOKUP($C970,'Four Factors - Road'!$B:$O,9,FALSE)/100</f>
        <v>0.14699999999999999</v>
      </c>
      <c r="K970" s="31">
        <f>VLOOKUP($C970,'Four Factors - Road'!$B:$O,10,FALSE)/100</f>
        <v>0.23499999999999999</v>
      </c>
      <c r="L970" s="31">
        <f>VLOOKUP($C970,'Four Factors - Road'!$B:$O,11,FALSE)/100</f>
        <v>0.51300000000000001</v>
      </c>
      <c r="M970" s="31">
        <f>VLOOKUP($C970,'Four Factors - Road'!$B:$O,12,FALSE)</f>
        <v>0.26700000000000002</v>
      </c>
      <c r="N970" s="31">
        <f>VLOOKUP($C970,'Four Factors - Road'!$B:$O,13,FALSE)/100</f>
        <v>0.14000000000000001</v>
      </c>
      <c r="O970" s="31">
        <f>VLOOKUP($C970,'Four Factors - Road'!$B:$O,14,FALSE)/100</f>
        <v>0.26500000000000001</v>
      </c>
      <c r="P970" s="17">
        <f>VLOOKUP($C970,'Advanced - Road'!B:T,18,FALSE)</f>
        <v>96.65</v>
      </c>
      <c r="Q970" s="17">
        <f>(P970+'Advanced - Road'!$S$33)/2</f>
        <v>97.755263459335623</v>
      </c>
      <c r="R970" s="31">
        <f t="shared" ref="R970" si="9433">AVERAGE(H970,L971)</f>
        <v>0.51950000000000007</v>
      </c>
      <c r="S970" s="31">
        <f t="shared" ref="S970" si="9434">AVERAGE(I970,M971)</f>
        <v>0.24349999999999999</v>
      </c>
      <c r="T970" s="31">
        <f t="shared" ref="T970" si="9435">AVERAGE(J970,N971)</f>
        <v>0.14100000000000001</v>
      </c>
      <c r="U970" s="31">
        <f t="shared" ref="U970" si="9436">AVERAGE(K970,O971)</f>
        <v>0.21949999999999997</v>
      </c>
      <c r="V970" s="17">
        <f>Q970*Q971/'Advanced - Home'!$S$33</f>
        <v>97.016650957961318</v>
      </c>
      <c r="W970" s="17">
        <f t="shared" ref="W970" si="9437">AVERAGE(V970:V971)</f>
        <v>97.013362933919524</v>
      </c>
      <c r="X970" s="17">
        <f t="shared" si="8996"/>
        <v>0</v>
      </c>
      <c r="Y970" s="19">
        <f>ROUND(Regression!$B$17+Regression!$B$18*Games!R970+Regression!$B$19*Games!T970+Regression!$B$20*Games!U970+Regression!$B$21*Games!S970+Regression!$B$22*Games!W970,0)</f>
        <v>105</v>
      </c>
      <c r="Z970" s="19">
        <f t="shared" ref="Z970" si="9438">Y971-Y970</f>
        <v>1</v>
      </c>
      <c r="AA970" s="19">
        <f t="shared" ref="AA970" si="9439">Y970+Y971</f>
        <v>211</v>
      </c>
      <c r="AB970" s="4">
        <f t="shared" ref="AB970" si="9440">D970-Z970</f>
        <v>-1</v>
      </c>
      <c r="AC970" s="4">
        <f t="shared" ref="AC970" si="9441">AA970-E970</f>
        <v>211</v>
      </c>
      <c r="AD970" s="4">
        <f t="shared" si="9001"/>
        <v>105</v>
      </c>
    </row>
    <row r="971" spans="1:30" x14ac:dyDescent="0.3">
      <c r="A971" t="s">
        <v>134</v>
      </c>
      <c r="B971" s="8" t="s">
        <v>60</v>
      </c>
      <c r="C971" t="str">
        <f>VLOOKUP(B971,'Team Lookup'!A:B,2,FALSE)</f>
        <v>Chicago Bulls</v>
      </c>
      <c r="D971" s="9">
        <f t="shared" ref="D971" si="9442">D970*-1</f>
        <v>0</v>
      </c>
      <c r="E971" s="9">
        <f t="shared" ref="E971" si="9443">E970</f>
        <v>0</v>
      </c>
      <c r="F971" t="str">
        <f>B970</f>
        <v>MIL</v>
      </c>
      <c r="G971" t="str">
        <f t="shared" ref="G971" si="9444">C970</f>
        <v>Milwaukee Bucks</v>
      </c>
      <c r="H971" s="31">
        <f>VLOOKUP($C971,'Four Factors - Home'!$B:$O,7,FALSE)/100</f>
        <v>0.47100000000000003</v>
      </c>
      <c r="I971" s="31">
        <f>VLOOKUP($C971,'Four Factors - Home'!$B:$O,8,FALSE)</f>
        <v>0.29599999999999999</v>
      </c>
      <c r="J971" s="31">
        <f>VLOOKUP($C971,'Four Factors - Home'!$B:$O,9,FALSE)/100</f>
        <v>0.129</v>
      </c>
      <c r="K971" s="31">
        <f>VLOOKUP($C971,'Four Factors - Home'!$B:$O,10,FALSE)/100</f>
        <v>0.30199999999999999</v>
      </c>
      <c r="L971" s="31">
        <f>VLOOKUP($C971,'Four Factors - Home'!$B:$O,11,FALSE)/100</f>
        <v>0.51700000000000002</v>
      </c>
      <c r="M971" s="31">
        <f>VLOOKUP($C971,'Four Factors - Home'!$B:$O,12,FALSE)</f>
        <v>0.221</v>
      </c>
      <c r="N971" s="31">
        <f>VLOOKUP($C971,'Four Factors - Home'!$B:$O,13,FALSE)/100</f>
        <v>0.13500000000000001</v>
      </c>
      <c r="O971" s="31">
        <f>VLOOKUP($C971,'Four Factors - Home'!$B:$O,14,FALSE)/100</f>
        <v>0.20399999999999999</v>
      </c>
      <c r="P971" s="17">
        <f>VLOOKUP($C971,'Advanced - Home'!B:T,18,FALSE)</f>
        <v>97.36</v>
      </c>
      <c r="Q971" s="17">
        <f>(P971+'Advanced - Home'!$S$33)/2</f>
        <v>98.106912943871706</v>
      </c>
      <c r="R971" s="31">
        <f t="shared" ref="R971" si="9445">AVERAGE(H971,L970)</f>
        <v>0.49199999999999999</v>
      </c>
      <c r="S971" s="31">
        <f t="shared" ref="S971" si="9446">AVERAGE(I971,M970)</f>
        <v>0.28149999999999997</v>
      </c>
      <c r="T971" s="31">
        <f t="shared" ref="T971" si="9447">AVERAGE(J971,N970)</f>
        <v>0.13450000000000001</v>
      </c>
      <c r="U971" s="31">
        <f t="shared" ref="U971" si="9448">AVERAGE(K971,O970)</f>
        <v>0.28349999999999997</v>
      </c>
      <c r="V971" s="17">
        <f>Q971*Q970/'Advanced - Road'!$S$33</f>
        <v>97.01007490987773</v>
      </c>
      <c r="W971" s="17">
        <f t="shared" ref="W971" si="9449">W970</f>
        <v>97.013362933919524</v>
      </c>
      <c r="X971" s="17">
        <f t="shared" si="8996"/>
        <v>0</v>
      </c>
      <c r="Y971" s="19">
        <f>ROUND(Regression!$B$17+Regression!$B$18*Games!R971+Regression!$B$19*Games!T971+Regression!$B$20*Games!U971+Regression!$B$21*Games!S971+Regression!$B$22*Games!W971,0)</f>
        <v>106</v>
      </c>
      <c r="Z971" s="19">
        <f t="shared" ref="Z971" si="9450">-Z970</f>
        <v>-1</v>
      </c>
      <c r="AA971" s="19">
        <f t="shared" ref="AA971" si="9451">AA970</f>
        <v>211</v>
      </c>
      <c r="AB971" s="4"/>
      <c r="AC971" s="4"/>
      <c r="AD971" s="4">
        <f t="shared" si="9001"/>
        <v>106</v>
      </c>
    </row>
    <row r="972" spans="1:30" x14ac:dyDescent="0.3">
      <c r="A972" s="11" t="s">
        <v>133</v>
      </c>
      <c r="B972" s="14" t="s">
        <v>70</v>
      </c>
      <c r="C972" s="11" t="str">
        <f>VLOOKUP(B972,'Team Lookup'!A:B,2,FALSE)</f>
        <v>Milwaukee Bucks</v>
      </c>
      <c r="D972" s="12"/>
      <c r="E972" s="12"/>
      <c r="F972" s="13" t="str">
        <f>B973</f>
        <v>CLE</v>
      </c>
      <c r="G972" s="11" t="str">
        <f t="shared" ref="G972" si="9452">C973</f>
        <v>Cleveland Cavaliers</v>
      </c>
      <c r="H972" s="32">
        <f>VLOOKUP($C972,'Four Factors - Road'!$B:$O,7,FALSE)/100</f>
        <v>0.52200000000000002</v>
      </c>
      <c r="I972" s="32">
        <f>VLOOKUP($C972,'Four Factors - Road'!$B:$O,8,FALSE)</f>
        <v>0.26600000000000001</v>
      </c>
      <c r="J972" s="32">
        <f>VLOOKUP($C972,'Four Factors - Road'!$B:$O,9,FALSE)/100</f>
        <v>0.14699999999999999</v>
      </c>
      <c r="K972" s="32">
        <f>VLOOKUP($C972,'Four Factors - Road'!$B:$O,10,FALSE)/100</f>
        <v>0.23499999999999999</v>
      </c>
      <c r="L972" s="32">
        <f>VLOOKUP($C972,'Four Factors - Road'!$B:$O,11,FALSE)/100</f>
        <v>0.51300000000000001</v>
      </c>
      <c r="M972" s="32">
        <f>VLOOKUP($C972,'Four Factors - Road'!$B:$O,12,FALSE)</f>
        <v>0.26700000000000002</v>
      </c>
      <c r="N972" s="32">
        <f>VLOOKUP($C972,'Four Factors - Road'!$B:$O,13,FALSE)/100</f>
        <v>0.14000000000000001</v>
      </c>
      <c r="O972" s="32">
        <f>VLOOKUP($C972,'Four Factors - Road'!$B:$O,14,FALSE)/100</f>
        <v>0.26500000000000001</v>
      </c>
      <c r="P972" s="21">
        <f>VLOOKUP($C972,'Advanced - Road'!B:T,18,FALSE)</f>
        <v>96.65</v>
      </c>
      <c r="Q972" s="21">
        <f>(P972+'Advanced - Road'!$S$33)/2</f>
        <v>97.755263459335623</v>
      </c>
      <c r="R972" s="32">
        <f t="shared" ref="R972" si="9453">AVERAGE(H972,L973)</f>
        <v>0.51100000000000001</v>
      </c>
      <c r="S972" s="32">
        <f t="shared" ref="S972" si="9454">AVERAGE(I972,M973)</f>
        <v>0.24049999999999999</v>
      </c>
      <c r="T972" s="32">
        <f t="shared" ref="T972" si="9455">AVERAGE(J972,N973)</f>
        <v>0.13750000000000001</v>
      </c>
      <c r="U972" s="32">
        <f t="shared" ref="U972" si="9456">AVERAGE(K972,O973)</f>
        <v>0.23799999999999999</v>
      </c>
      <c r="V972" s="21">
        <f>Q972*Q973/'Advanced - Home'!$S$33</f>
        <v>97.783038384048567</v>
      </c>
      <c r="W972" s="21">
        <f t="shared" ref="W972" si="9457">AVERAGE(V972:V973)</f>
        <v>97.779724386112008</v>
      </c>
      <c r="X972" s="21">
        <f t="shared" si="8996"/>
        <v>0</v>
      </c>
      <c r="Y972" s="23">
        <f>ROUND(Regression!$B$17+Regression!$B$18*Games!R972+Regression!$B$19*Games!T972+Regression!$B$20*Games!U972+Regression!$B$21*Games!S972+Regression!$B$22*Games!W972,0)</f>
        <v>106</v>
      </c>
      <c r="Z972" s="23">
        <f t="shared" ref="Z972" si="9458">Y973-Y972</f>
        <v>5</v>
      </c>
      <c r="AA972" s="23">
        <f t="shared" ref="AA972" si="9459">Y972+Y973</f>
        <v>217</v>
      </c>
      <c r="AB972" s="22">
        <f t="shared" ref="AB972" si="9460">D972-Z972</f>
        <v>-5</v>
      </c>
      <c r="AC972" s="22">
        <f t="shared" ref="AC972" si="9461">AA972-E972</f>
        <v>217</v>
      </c>
      <c r="AD972" s="22">
        <f t="shared" si="9001"/>
        <v>106</v>
      </c>
    </row>
    <row r="973" spans="1:30" x14ac:dyDescent="0.3">
      <c r="A973" s="11" t="s">
        <v>134</v>
      </c>
      <c r="B973" s="14" t="s">
        <v>54</v>
      </c>
      <c r="C973" s="11" t="str">
        <f>VLOOKUP(B973,'Team Lookup'!A:B,2,FALSE)</f>
        <v>Cleveland Cavaliers</v>
      </c>
      <c r="D973" s="15">
        <f t="shared" ref="D973" si="9462">D972*-1</f>
        <v>0</v>
      </c>
      <c r="E973" s="15">
        <f t="shared" ref="E973" si="9463">E972</f>
        <v>0</v>
      </c>
      <c r="F973" s="11" t="str">
        <f>B972</f>
        <v>MIL</v>
      </c>
      <c r="G973" s="11" t="str">
        <f t="shared" ref="G973" si="9464">C972</f>
        <v>Milwaukee Bucks</v>
      </c>
      <c r="H973" s="32">
        <f>VLOOKUP($C973,'Four Factors - Home'!$B:$O,7,FALSE)/100</f>
        <v>0.55700000000000005</v>
      </c>
      <c r="I973" s="32">
        <f>VLOOKUP($C973,'Four Factors - Home'!$B:$O,8,FALSE)</f>
        <v>0.27700000000000002</v>
      </c>
      <c r="J973" s="32">
        <f>VLOOKUP($C973,'Four Factors - Home'!$B:$O,9,FALSE)/100</f>
        <v>0.129</v>
      </c>
      <c r="K973" s="32">
        <f>VLOOKUP($C973,'Four Factors - Home'!$B:$O,10,FALSE)/100</f>
        <v>0.23899999999999999</v>
      </c>
      <c r="L973" s="32">
        <f>VLOOKUP($C973,'Four Factors - Home'!$B:$O,11,FALSE)/100</f>
        <v>0.5</v>
      </c>
      <c r="M973" s="32">
        <f>VLOOKUP($C973,'Four Factors - Home'!$B:$O,12,FALSE)</f>
        <v>0.215</v>
      </c>
      <c r="N973" s="32">
        <f>VLOOKUP($C973,'Four Factors - Home'!$B:$O,13,FALSE)/100</f>
        <v>0.128</v>
      </c>
      <c r="O973" s="32">
        <f>VLOOKUP($C973,'Four Factors - Home'!$B:$O,14,FALSE)/100</f>
        <v>0.24100000000000002</v>
      </c>
      <c r="P973" s="21">
        <f>VLOOKUP($C973,'Advanced - Home'!B:T,18,FALSE)</f>
        <v>98.91</v>
      </c>
      <c r="Q973" s="21">
        <f>(P973+'Advanced - Home'!$S$33)/2</f>
        <v>98.881912943871697</v>
      </c>
      <c r="R973" s="32">
        <f t="shared" ref="R973" si="9465">AVERAGE(H973,L972)</f>
        <v>0.53500000000000003</v>
      </c>
      <c r="S973" s="32">
        <f t="shared" ref="S973" si="9466">AVERAGE(I973,M972)</f>
        <v>0.27200000000000002</v>
      </c>
      <c r="T973" s="32">
        <f t="shared" ref="T973" si="9467">AVERAGE(J973,N972)</f>
        <v>0.13450000000000001</v>
      </c>
      <c r="U973" s="32">
        <f t="shared" ref="U973" si="9468">AVERAGE(K973,O972)</f>
        <v>0.252</v>
      </c>
      <c r="V973" s="21">
        <f>Q973*Q972/'Advanced - Road'!$S$33</f>
        <v>97.776410388175449</v>
      </c>
      <c r="W973" s="21">
        <f t="shared" ref="W973" si="9469">W972</f>
        <v>97.779724386112008</v>
      </c>
      <c r="X973" s="21">
        <f t="shared" si="8996"/>
        <v>0</v>
      </c>
      <c r="Y973" s="23">
        <f>ROUND(Regression!$B$17+Regression!$B$18*Games!R973+Regression!$B$19*Games!T973+Regression!$B$20*Games!U973+Regression!$B$21*Games!S973+Regression!$B$22*Games!W973,0)</f>
        <v>111</v>
      </c>
      <c r="Z973" s="23">
        <f t="shared" ref="Z973" si="9470">-Z972</f>
        <v>-5</v>
      </c>
      <c r="AA973" s="23">
        <f t="shared" ref="AA973" si="9471">AA972</f>
        <v>217</v>
      </c>
      <c r="AB973" s="22"/>
      <c r="AC973" s="22"/>
      <c r="AD973" s="22">
        <f t="shared" si="9001"/>
        <v>111</v>
      </c>
    </row>
    <row r="974" spans="1:30" x14ac:dyDescent="0.3">
      <c r="A974" t="s">
        <v>133</v>
      </c>
      <c r="B974" s="8" t="s">
        <v>70</v>
      </c>
      <c r="C974" t="str">
        <f>VLOOKUP(B974,'Team Lookup'!A:B,2,FALSE)</f>
        <v>Milwaukee Bucks</v>
      </c>
      <c r="D974" s="6"/>
      <c r="E974" s="6"/>
      <c r="F974" s="7" t="str">
        <f>B975</f>
        <v>DAL</v>
      </c>
      <c r="G974" t="str">
        <f t="shared" ref="G974" si="9472">C975</f>
        <v>Dallas Mavericks</v>
      </c>
      <c r="H974" s="31">
        <f>VLOOKUP($C974,'Four Factors - Road'!$B:$O,7,FALSE)/100</f>
        <v>0.52200000000000002</v>
      </c>
      <c r="I974" s="31">
        <f>VLOOKUP($C974,'Four Factors - Road'!$B:$O,8,FALSE)</f>
        <v>0.26600000000000001</v>
      </c>
      <c r="J974" s="31">
        <f>VLOOKUP($C974,'Four Factors - Road'!$B:$O,9,FALSE)/100</f>
        <v>0.14699999999999999</v>
      </c>
      <c r="K974" s="31">
        <f>VLOOKUP($C974,'Four Factors - Road'!$B:$O,10,FALSE)/100</f>
        <v>0.23499999999999999</v>
      </c>
      <c r="L974" s="31">
        <f>VLOOKUP($C974,'Four Factors - Road'!$B:$O,11,FALSE)/100</f>
        <v>0.51300000000000001</v>
      </c>
      <c r="M974" s="31">
        <f>VLOOKUP($C974,'Four Factors - Road'!$B:$O,12,FALSE)</f>
        <v>0.26700000000000002</v>
      </c>
      <c r="N974" s="31">
        <f>VLOOKUP($C974,'Four Factors - Road'!$B:$O,13,FALSE)/100</f>
        <v>0.14000000000000001</v>
      </c>
      <c r="O974" s="31">
        <f>VLOOKUP($C974,'Four Factors - Road'!$B:$O,14,FALSE)/100</f>
        <v>0.26500000000000001</v>
      </c>
      <c r="P974" s="17">
        <f>VLOOKUP($C974,'Advanced - Road'!B:T,18,FALSE)</f>
        <v>96.65</v>
      </c>
      <c r="Q974" s="17">
        <f>(P974+'Advanced - Road'!$S$33)/2</f>
        <v>97.755263459335623</v>
      </c>
      <c r="R974" s="31">
        <f t="shared" ref="R974" si="9473">AVERAGE(H974,L975)</f>
        <v>0.51400000000000001</v>
      </c>
      <c r="S974" s="31">
        <f t="shared" ref="S974" si="9474">AVERAGE(I974,M975)</f>
        <v>0.27200000000000002</v>
      </c>
      <c r="T974" s="31">
        <f t="shared" ref="T974" si="9475">AVERAGE(J974,N975)</f>
        <v>0.155</v>
      </c>
      <c r="U974" s="31">
        <f t="shared" ref="U974" si="9476">AVERAGE(K974,O975)</f>
        <v>0.23049999999999998</v>
      </c>
      <c r="V974" s="17">
        <f>Q974*Q975/'Advanced - Home'!$S$33</f>
        <v>95.197098875379965</v>
      </c>
      <c r="W974" s="17">
        <f t="shared" ref="W974" si="9477">AVERAGE(V974:V975)</f>
        <v>95.193872518391544</v>
      </c>
      <c r="X974" s="17">
        <f t="shared" si="8996"/>
        <v>0</v>
      </c>
      <c r="Y974" s="19">
        <f>ROUND(Regression!$B$17+Regression!$B$18*Games!R974+Regression!$B$19*Games!T974+Regression!$B$20*Games!U974+Regression!$B$21*Games!S974+Regression!$B$22*Games!W974,0)</f>
        <v>102</v>
      </c>
      <c r="Z974" s="19">
        <f t="shared" ref="Z974" si="9478">Y975-Y974</f>
        <v>2</v>
      </c>
      <c r="AA974" s="19">
        <f t="shared" ref="AA974" si="9479">Y974+Y975</f>
        <v>206</v>
      </c>
      <c r="AB974" s="4">
        <f t="shared" ref="AB974" si="9480">D974-Z974</f>
        <v>-2</v>
      </c>
      <c r="AC974" s="4">
        <f t="shared" ref="AC974" si="9481">AA974-E974</f>
        <v>206</v>
      </c>
      <c r="AD974" s="4">
        <f t="shared" si="9001"/>
        <v>102</v>
      </c>
    </row>
    <row r="975" spans="1:30" x14ac:dyDescent="0.3">
      <c r="A975" t="s">
        <v>134</v>
      </c>
      <c r="B975" s="8" t="s">
        <v>61</v>
      </c>
      <c r="C975" t="str">
        <f>VLOOKUP(B975,'Team Lookup'!A:B,2,FALSE)</f>
        <v>Dallas Mavericks</v>
      </c>
      <c r="D975" s="9">
        <f t="shared" ref="D975" si="9482">D974*-1</f>
        <v>0</v>
      </c>
      <c r="E975" s="9">
        <f t="shared" ref="E975" si="9483">E974</f>
        <v>0</v>
      </c>
      <c r="F975" t="str">
        <f>B974</f>
        <v>MIL</v>
      </c>
      <c r="G975" t="str">
        <f t="shared" ref="G975" si="9484">C974</f>
        <v>Milwaukee Bucks</v>
      </c>
      <c r="H975" s="31">
        <f>VLOOKUP($C975,'Four Factors - Home'!$B:$O,7,FALSE)/100</f>
        <v>0.51400000000000001</v>
      </c>
      <c r="I975" s="31">
        <f>VLOOKUP($C975,'Four Factors - Home'!$B:$O,8,FALSE)</f>
        <v>0.24299999999999999</v>
      </c>
      <c r="J975" s="31">
        <f>VLOOKUP($C975,'Four Factors - Home'!$B:$O,9,FALSE)/100</f>
        <v>0.129</v>
      </c>
      <c r="K975" s="31">
        <f>VLOOKUP($C975,'Four Factors - Home'!$B:$O,10,FALSE)/100</f>
        <v>0.188</v>
      </c>
      <c r="L975" s="31">
        <f>VLOOKUP($C975,'Four Factors - Home'!$B:$O,11,FALSE)/100</f>
        <v>0.50600000000000001</v>
      </c>
      <c r="M975" s="31">
        <f>VLOOKUP($C975,'Four Factors - Home'!$B:$O,12,FALSE)</f>
        <v>0.27800000000000002</v>
      </c>
      <c r="N975" s="31">
        <f>VLOOKUP($C975,'Four Factors - Home'!$B:$O,13,FALSE)/100</f>
        <v>0.16300000000000001</v>
      </c>
      <c r="O975" s="31">
        <f>VLOOKUP($C975,'Four Factors - Home'!$B:$O,14,FALSE)/100</f>
        <v>0.22600000000000001</v>
      </c>
      <c r="P975" s="17">
        <f>VLOOKUP($C975,'Advanced - Home'!B:T,18,FALSE)</f>
        <v>93.68</v>
      </c>
      <c r="Q975" s="17">
        <f>(P975+'Advanced - Home'!$S$33)/2</f>
        <v>96.266912943871716</v>
      </c>
      <c r="R975" s="31">
        <f t="shared" ref="R975" si="9485">AVERAGE(H975,L974)</f>
        <v>0.51350000000000007</v>
      </c>
      <c r="S975" s="31">
        <f t="shared" ref="S975" si="9486">AVERAGE(I975,M974)</f>
        <v>0.255</v>
      </c>
      <c r="T975" s="31">
        <f t="shared" ref="T975" si="9487">AVERAGE(J975,N974)</f>
        <v>0.13450000000000001</v>
      </c>
      <c r="U975" s="31">
        <f t="shared" ref="U975" si="9488">AVERAGE(K975,O974)</f>
        <v>0.22650000000000001</v>
      </c>
      <c r="V975" s="17">
        <f>Q975*Q974/'Advanced - Road'!$S$33</f>
        <v>95.190646161403137</v>
      </c>
      <c r="W975" s="17">
        <f t="shared" ref="W975" si="9489">W974</f>
        <v>95.193872518391544</v>
      </c>
      <c r="X975" s="17">
        <f t="shared" si="8996"/>
        <v>0</v>
      </c>
      <c r="Y975" s="19">
        <f>ROUND(Regression!$B$17+Regression!$B$18*Games!R975+Regression!$B$19*Games!T975+Regression!$B$20*Games!U975+Regression!$B$21*Games!S975+Regression!$B$22*Games!W975,0)</f>
        <v>104</v>
      </c>
      <c r="Z975" s="19">
        <f t="shared" ref="Z975" si="9490">-Z974</f>
        <v>-2</v>
      </c>
      <c r="AA975" s="19">
        <f t="shared" ref="AA975" si="9491">AA974</f>
        <v>206</v>
      </c>
      <c r="AB975" s="4"/>
      <c r="AC975" s="4"/>
      <c r="AD975" s="4">
        <f t="shared" si="9001"/>
        <v>104</v>
      </c>
    </row>
    <row r="976" spans="1:30" x14ac:dyDescent="0.3">
      <c r="A976" s="11" t="s">
        <v>133</v>
      </c>
      <c r="B976" s="14" t="s">
        <v>70</v>
      </c>
      <c r="C976" s="11" t="str">
        <f>VLOOKUP(B976,'Team Lookup'!A:B,2,FALSE)</f>
        <v>Milwaukee Bucks</v>
      </c>
      <c r="D976" s="12"/>
      <c r="E976" s="12"/>
      <c r="F976" s="13" t="str">
        <f>B977</f>
        <v>DEN</v>
      </c>
      <c r="G976" s="11" t="str">
        <f t="shared" ref="G976" si="9492">C977</f>
        <v>Denver Nuggets</v>
      </c>
      <c r="H976" s="32">
        <f>VLOOKUP($C976,'Four Factors - Road'!$B:$O,7,FALSE)/100</f>
        <v>0.52200000000000002</v>
      </c>
      <c r="I976" s="32">
        <f>VLOOKUP($C976,'Four Factors - Road'!$B:$O,8,FALSE)</f>
        <v>0.26600000000000001</v>
      </c>
      <c r="J976" s="32">
        <f>VLOOKUP($C976,'Four Factors - Road'!$B:$O,9,FALSE)/100</f>
        <v>0.14699999999999999</v>
      </c>
      <c r="K976" s="32">
        <f>VLOOKUP($C976,'Four Factors - Road'!$B:$O,10,FALSE)/100</f>
        <v>0.23499999999999999</v>
      </c>
      <c r="L976" s="32">
        <f>VLOOKUP($C976,'Four Factors - Road'!$B:$O,11,FALSE)/100</f>
        <v>0.51300000000000001</v>
      </c>
      <c r="M976" s="32">
        <f>VLOOKUP($C976,'Four Factors - Road'!$B:$O,12,FALSE)</f>
        <v>0.26700000000000002</v>
      </c>
      <c r="N976" s="32">
        <f>VLOOKUP($C976,'Four Factors - Road'!$B:$O,13,FALSE)/100</f>
        <v>0.14000000000000001</v>
      </c>
      <c r="O976" s="32">
        <f>VLOOKUP($C976,'Four Factors - Road'!$B:$O,14,FALSE)/100</f>
        <v>0.26500000000000001</v>
      </c>
      <c r="P976" s="21">
        <f>VLOOKUP($C976,'Advanced - Road'!B:T,18,FALSE)</f>
        <v>96.65</v>
      </c>
      <c r="Q976" s="21">
        <f>(P976+'Advanced - Road'!$S$33)/2</f>
        <v>97.755263459335623</v>
      </c>
      <c r="R976" s="32">
        <f t="shared" ref="R976" si="9493">AVERAGE(H976,L977)</f>
        <v>0.52749999999999997</v>
      </c>
      <c r="S976" s="32">
        <f t="shared" ref="S976" si="9494">AVERAGE(I976,M977)</f>
        <v>0.26050000000000001</v>
      </c>
      <c r="T976" s="32">
        <f t="shared" ref="T976" si="9495">AVERAGE(J976,N977)</f>
        <v>0.13</v>
      </c>
      <c r="U976" s="32">
        <f t="shared" ref="U976" si="9496">AVERAGE(K976,O977)</f>
        <v>0.219</v>
      </c>
      <c r="V976" s="21">
        <f>Q976*Q977/'Advanced - Home'!$S$33</f>
        <v>98.564259115156858</v>
      </c>
      <c r="W976" s="21">
        <f t="shared" ref="W976" si="9497">AVERAGE(V976:V977)</f>
        <v>98.560918640604996</v>
      </c>
      <c r="X976" s="21">
        <f t="shared" si="8996"/>
        <v>0</v>
      </c>
      <c r="Y976" s="23">
        <f>ROUND(Regression!$B$17+Regression!$B$18*Games!R976+Regression!$B$19*Games!T976+Regression!$B$20*Games!U976+Regression!$B$21*Games!S976+Regression!$B$22*Games!W976,0)</f>
        <v>110</v>
      </c>
      <c r="Z976" s="23">
        <f t="shared" ref="Z976" si="9498">Y977-Y976</f>
        <v>1</v>
      </c>
      <c r="AA976" s="23">
        <f t="shared" ref="AA976" si="9499">Y976+Y977</f>
        <v>221</v>
      </c>
      <c r="AB976" s="22">
        <f t="shared" ref="AB976" si="9500">D976-Z976</f>
        <v>-1</v>
      </c>
      <c r="AC976" s="22">
        <f t="shared" ref="AC976" si="9501">AA976-E976</f>
        <v>221</v>
      </c>
      <c r="AD976" s="22">
        <f t="shared" si="9001"/>
        <v>110</v>
      </c>
    </row>
    <row r="977" spans="1:30" x14ac:dyDescent="0.3">
      <c r="A977" s="11" t="s">
        <v>134</v>
      </c>
      <c r="B977" s="14" t="s">
        <v>62</v>
      </c>
      <c r="C977" s="11" t="str">
        <f>VLOOKUP(B977,'Team Lookup'!A:B,2,FALSE)</f>
        <v>Denver Nuggets</v>
      </c>
      <c r="D977" s="15">
        <f t="shared" ref="D977" si="9502">D976*-1</f>
        <v>0</v>
      </c>
      <c r="E977" s="15">
        <f t="shared" ref="E977" si="9503">E976</f>
        <v>0</v>
      </c>
      <c r="F977" s="11" t="str">
        <f>B976</f>
        <v>MIL</v>
      </c>
      <c r="G977" s="11" t="str">
        <f t="shared" ref="G977" si="9504">C976</f>
        <v>Milwaukee Bucks</v>
      </c>
      <c r="H977" s="32">
        <f>VLOOKUP($C977,'Four Factors - Home'!$B:$O,7,FALSE)/100</f>
        <v>0.53900000000000003</v>
      </c>
      <c r="I977" s="32">
        <f>VLOOKUP($C977,'Four Factors - Home'!$B:$O,8,FALSE)</f>
        <v>0.28799999999999998</v>
      </c>
      <c r="J977" s="32">
        <f>VLOOKUP($C977,'Four Factors - Home'!$B:$O,9,FALSE)/100</f>
        <v>0.14400000000000002</v>
      </c>
      <c r="K977" s="32">
        <f>VLOOKUP($C977,'Four Factors - Home'!$B:$O,10,FALSE)/100</f>
        <v>0.28399999999999997</v>
      </c>
      <c r="L977" s="32">
        <f>VLOOKUP($C977,'Four Factors - Home'!$B:$O,11,FALSE)/100</f>
        <v>0.53299999999999992</v>
      </c>
      <c r="M977" s="32">
        <f>VLOOKUP($C977,'Four Factors - Home'!$B:$O,12,FALSE)</f>
        <v>0.255</v>
      </c>
      <c r="N977" s="32">
        <f>VLOOKUP($C977,'Four Factors - Home'!$B:$O,13,FALSE)/100</f>
        <v>0.113</v>
      </c>
      <c r="O977" s="32">
        <f>VLOOKUP($C977,'Four Factors - Home'!$B:$O,14,FALSE)/100</f>
        <v>0.20300000000000001</v>
      </c>
      <c r="P977" s="21">
        <f>VLOOKUP($C977,'Advanced - Home'!B:T,18,FALSE)</f>
        <v>100.49</v>
      </c>
      <c r="Q977" s="21">
        <f>(P977+'Advanced - Home'!$S$33)/2</f>
        <v>99.671912943871703</v>
      </c>
      <c r="R977" s="32">
        <f t="shared" ref="R977" si="9505">AVERAGE(H977,L976)</f>
        <v>0.52600000000000002</v>
      </c>
      <c r="S977" s="32">
        <f t="shared" ref="S977" si="9506">AVERAGE(I977,M976)</f>
        <v>0.27749999999999997</v>
      </c>
      <c r="T977" s="32">
        <f t="shared" ref="T977" si="9507">AVERAGE(J977,N976)</f>
        <v>0.14200000000000002</v>
      </c>
      <c r="U977" s="32">
        <f t="shared" ref="U977" si="9508">AVERAGE(K977,O976)</f>
        <v>0.27449999999999997</v>
      </c>
      <c r="V977" s="21">
        <f>Q977*Q976/'Advanced - Road'!$S$33</f>
        <v>98.557578166053133</v>
      </c>
      <c r="W977" s="21">
        <f t="shared" ref="W977" si="9509">W976</f>
        <v>98.560918640604996</v>
      </c>
      <c r="X977" s="21">
        <f t="shared" si="8996"/>
        <v>0</v>
      </c>
      <c r="Y977" s="23">
        <f>ROUND(Regression!$B$17+Regression!$B$18*Games!R977+Regression!$B$19*Games!T977+Regression!$B$20*Games!U977+Regression!$B$21*Games!S977+Regression!$B$22*Games!W977,0)</f>
        <v>111</v>
      </c>
      <c r="Z977" s="23">
        <f t="shared" ref="Z977" si="9510">-Z976</f>
        <v>-1</v>
      </c>
      <c r="AA977" s="23">
        <f t="shared" ref="AA977" si="9511">AA976</f>
        <v>221</v>
      </c>
      <c r="AB977" s="22"/>
      <c r="AC977" s="22"/>
      <c r="AD977" s="22">
        <f t="shared" si="9001"/>
        <v>111</v>
      </c>
    </row>
    <row r="978" spans="1:30" x14ac:dyDescent="0.3">
      <c r="A978" t="s">
        <v>133</v>
      </c>
      <c r="B978" s="8" t="s">
        <v>70</v>
      </c>
      <c r="C978" t="str">
        <f>VLOOKUP(B978,'Team Lookup'!A:B,2,FALSE)</f>
        <v>Milwaukee Bucks</v>
      </c>
      <c r="D978" s="6"/>
      <c r="E978" s="6"/>
      <c r="F978" s="7" t="str">
        <f>B979</f>
        <v>DET</v>
      </c>
      <c r="G978" t="str">
        <f t="shared" ref="G978" si="9512">C979</f>
        <v>Detroit Pistons</v>
      </c>
      <c r="H978" s="31">
        <f>VLOOKUP($C978,'Four Factors - Road'!$B:$O,7,FALSE)/100</f>
        <v>0.52200000000000002</v>
      </c>
      <c r="I978" s="31">
        <f>VLOOKUP($C978,'Four Factors - Road'!$B:$O,8,FALSE)</f>
        <v>0.26600000000000001</v>
      </c>
      <c r="J978" s="31">
        <f>VLOOKUP($C978,'Four Factors - Road'!$B:$O,9,FALSE)/100</f>
        <v>0.14699999999999999</v>
      </c>
      <c r="K978" s="31">
        <f>VLOOKUP($C978,'Four Factors - Road'!$B:$O,10,FALSE)/100</f>
        <v>0.23499999999999999</v>
      </c>
      <c r="L978" s="31">
        <f>VLOOKUP($C978,'Four Factors - Road'!$B:$O,11,FALSE)/100</f>
        <v>0.51300000000000001</v>
      </c>
      <c r="M978" s="31">
        <f>VLOOKUP($C978,'Four Factors - Road'!$B:$O,12,FALSE)</f>
        <v>0.26700000000000002</v>
      </c>
      <c r="N978" s="31">
        <f>VLOOKUP($C978,'Four Factors - Road'!$B:$O,13,FALSE)/100</f>
        <v>0.14000000000000001</v>
      </c>
      <c r="O978" s="31">
        <f>VLOOKUP($C978,'Four Factors - Road'!$B:$O,14,FALSE)/100</f>
        <v>0.26500000000000001</v>
      </c>
      <c r="P978" s="17">
        <f>VLOOKUP($C978,'Advanced - Road'!B:T,18,FALSE)</f>
        <v>96.65</v>
      </c>
      <c r="Q978" s="17">
        <f>(P978+'Advanced - Road'!$S$33)/2</f>
        <v>97.755263459335623</v>
      </c>
      <c r="R978" s="31">
        <f t="shared" ref="R978" si="9513">AVERAGE(H978,L979)</f>
        <v>0.50550000000000006</v>
      </c>
      <c r="S978" s="31">
        <f t="shared" ref="S978" si="9514">AVERAGE(I978,M979)</f>
        <v>0.26850000000000002</v>
      </c>
      <c r="T978" s="31">
        <f t="shared" ref="T978" si="9515">AVERAGE(J978,N979)</f>
        <v>0.14100000000000001</v>
      </c>
      <c r="U978" s="31">
        <f t="shared" ref="U978" si="9516">AVERAGE(K978,O979)</f>
        <v>0.21199999999999997</v>
      </c>
      <c r="V978" s="17">
        <f>Q978*Q979/'Advanced - Home'!$S$33</f>
        <v>97.367705843459348</v>
      </c>
      <c r="W978" s="17">
        <f t="shared" ref="W978" si="9517">AVERAGE(V978:V979)</f>
        <v>97.364405921698022</v>
      </c>
      <c r="X978" s="17">
        <f t="shared" si="8996"/>
        <v>0</v>
      </c>
      <c r="Y978" s="19">
        <f>ROUND(Regression!$B$17+Regression!$B$18*Games!R978+Regression!$B$19*Games!T978+Regression!$B$20*Games!U978+Regression!$B$21*Games!S978+Regression!$B$22*Games!W978,0)</f>
        <v>104</v>
      </c>
      <c r="Z978" s="19">
        <f t="shared" ref="Z978" si="9518">Y979-Y978</f>
        <v>3</v>
      </c>
      <c r="AA978" s="19">
        <f t="shared" ref="AA978" si="9519">Y978+Y979</f>
        <v>211</v>
      </c>
      <c r="AB978" s="4">
        <f t="shared" ref="AB978" si="9520">D978-Z978</f>
        <v>-3</v>
      </c>
      <c r="AC978" s="4">
        <f t="shared" ref="AC978" si="9521">AA978-E978</f>
        <v>211</v>
      </c>
      <c r="AD978" s="4">
        <f t="shared" si="9001"/>
        <v>104</v>
      </c>
    </row>
    <row r="979" spans="1:30" x14ac:dyDescent="0.3">
      <c r="A979" t="s">
        <v>134</v>
      </c>
      <c r="B979" s="8" t="s">
        <v>63</v>
      </c>
      <c r="C979" t="str">
        <f>VLOOKUP(B979,'Team Lookup'!A:B,2,FALSE)</f>
        <v>Detroit Pistons</v>
      </c>
      <c r="D979" s="9">
        <f t="shared" ref="D979" si="9522">D978*-1</f>
        <v>0</v>
      </c>
      <c r="E979" s="9">
        <f t="shared" ref="E979" si="9523">E978</f>
        <v>0</v>
      </c>
      <c r="F979" t="str">
        <f>B978</f>
        <v>MIL</v>
      </c>
      <c r="G979" t="str">
        <f t="shared" ref="G979" si="9524">C978</f>
        <v>Milwaukee Bucks</v>
      </c>
      <c r="H979" s="31">
        <f>VLOOKUP($C979,'Four Factors - Home'!$B:$O,7,FALSE)/100</f>
        <v>0.505</v>
      </c>
      <c r="I979" s="31">
        <f>VLOOKUP($C979,'Four Factors - Home'!$B:$O,8,FALSE)</f>
        <v>0.217</v>
      </c>
      <c r="J979" s="31">
        <f>VLOOKUP($C979,'Four Factors - Home'!$B:$O,9,FALSE)/100</f>
        <v>0.124</v>
      </c>
      <c r="K979" s="31">
        <f>VLOOKUP($C979,'Four Factors - Home'!$B:$O,10,FALSE)/100</f>
        <v>0.24299999999999999</v>
      </c>
      <c r="L979" s="31">
        <f>VLOOKUP($C979,'Four Factors - Home'!$B:$O,11,FALSE)/100</f>
        <v>0.48899999999999999</v>
      </c>
      <c r="M979" s="31">
        <f>VLOOKUP($C979,'Four Factors - Home'!$B:$O,12,FALSE)</f>
        <v>0.27100000000000002</v>
      </c>
      <c r="N979" s="31">
        <f>VLOOKUP($C979,'Four Factors - Home'!$B:$O,13,FALSE)/100</f>
        <v>0.13500000000000001</v>
      </c>
      <c r="O979" s="31">
        <f>VLOOKUP($C979,'Four Factors - Home'!$B:$O,14,FALSE)/100</f>
        <v>0.18899999999999997</v>
      </c>
      <c r="P979" s="17">
        <f>VLOOKUP($C979,'Advanced - Home'!B:T,18,FALSE)</f>
        <v>98.07</v>
      </c>
      <c r="Q979" s="17">
        <f>(P979+'Advanced - Home'!$S$33)/2</f>
        <v>98.46191294387171</v>
      </c>
      <c r="R979" s="31">
        <f t="shared" ref="R979" si="9525">AVERAGE(H979,L978)</f>
        <v>0.50900000000000001</v>
      </c>
      <c r="S979" s="31">
        <f t="shared" ref="S979" si="9526">AVERAGE(I979,M978)</f>
        <v>0.24199999999999999</v>
      </c>
      <c r="T979" s="31">
        <f t="shared" ref="T979" si="9527">AVERAGE(J979,N978)</f>
        <v>0.13200000000000001</v>
      </c>
      <c r="U979" s="31">
        <f t="shared" ref="U979" si="9528">AVERAGE(K979,O978)</f>
        <v>0.254</v>
      </c>
      <c r="V979" s="17">
        <f>Q979*Q978/'Advanced - Road'!$S$33</f>
        <v>97.361105999936697</v>
      </c>
      <c r="W979" s="17">
        <f t="shared" ref="W979" si="9529">W978</f>
        <v>97.364405921698022</v>
      </c>
      <c r="X979" s="17">
        <f t="shared" si="8996"/>
        <v>0</v>
      </c>
      <c r="Y979" s="19">
        <f>ROUND(Regression!$B$17+Regression!$B$18*Games!R979+Regression!$B$19*Games!T979+Regression!$B$20*Games!U979+Regression!$B$21*Games!S979+Regression!$B$22*Games!W979,0)</f>
        <v>107</v>
      </c>
      <c r="Z979" s="19">
        <f t="shared" ref="Z979" si="9530">-Z978</f>
        <v>-3</v>
      </c>
      <c r="AA979" s="19">
        <f t="shared" ref="AA979" si="9531">AA978</f>
        <v>211</v>
      </c>
      <c r="AB979" s="4"/>
      <c r="AC979" s="4"/>
      <c r="AD979" s="4">
        <f t="shared" si="9001"/>
        <v>107</v>
      </c>
    </row>
    <row r="980" spans="1:30" x14ac:dyDescent="0.3">
      <c r="A980" s="11" t="s">
        <v>133</v>
      </c>
      <c r="B980" s="14" t="s">
        <v>70</v>
      </c>
      <c r="C980" s="11" t="str">
        <f>VLOOKUP(B980,'Team Lookup'!A:B,2,FALSE)</f>
        <v>Milwaukee Bucks</v>
      </c>
      <c r="D980" s="12"/>
      <c r="E980" s="12"/>
      <c r="F980" s="13" t="str">
        <f>B981</f>
        <v>GSW</v>
      </c>
      <c r="G980" s="11" t="str">
        <f t="shared" ref="G980" si="9532">C981</f>
        <v>Golden State Warriors</v>
      </c>
      <c r="H980" s="32">
        <f>VLOOKUP($C980,'Four Factors - Road'!$B:$O,7,FALSE)/100</f>
        <v>0.52200000000000002</v>
      </c>
      <c r="I980" s="32">
        <f>VLOOKUP($C980,'Four Factors - Road'!$B:$O,8,FALSE)</f>
        <v>0.26600000000000001</v>
      </c>
      <c r="J980" s="32">
        <f>VLOOKUP($C980,'Four Factors - Road'!$B:$O,9,FALSE)/100</f>
        <v>0.14699999999999999</v>
      </c>
      <c r="K980" s="32">
        <f>VLOOKUP($C980,'Four Factors - Road'!$B:$O,10,FALSE)/100</f>
        <v>0.23499999999999999</v>
      </c>
      <c r="L980" s="32">
        <f>VLOOKUP($C980,'Four Factors - Road'!$B:$O,11,FALSE)/100</f>
        <v>0.51300000000000001</v>
      </c>
      <c r="M980" s="32">
        <f>VLOOKUP($C980,'Four Factors - Road'!$B:$O,12,FALSE)</f>
        <v>0.26700000000000002</v>
      </c>
      <c r="N980" s="32">
        <f>VLOOKUP($C980,'Four Factors - Road'!$B:$O,13,FALSE)/100</f>
        <v>0.14000000000000001</v>
      </c>
      <c r="O980" s="32">
        <f>VLOOKUP($C980,'Four Factors - Road'!$B:$O,14,FALSE)/100</f>
        <v>0.26500000000000001</v>
      </c>
      <c r="P980" s="21">
        <f>VLOOKUP($C980,'Advanced - Road'!B:T,18,FALSE)</f>
        <v>96.65</v>
      </c>
      <c r="Q980" s="21">
        <f>(P980+'Advanced - Road'!$S$33)/2</f>
        <v>97.755263459335623</v>
      </c>
      <c r="R980" s="32">
        <f t="shared" ref="R980" si="9533">AVERAGE(H980,L981)</f>
        <v>0.49950000000000006</v>
      </c>
      <c r="S980" s="32">
        <f t="shared" ref="S980" si="9534">AVERAGE(I980,M981)</f>
        <v>0.26</v>
      </c>
      <c r="T980" s="32">
        <f t="shared" ref="T980" si="9535">AVERAGE(J980,N981)</f>
        <v>0.14449999999999999</v>
      </c>
      <c r="U980" s="32">
        <f t="shared" ref="U980" si="9536">AVERAGE(K980,O981)</f>
        <v>0.23499999999999999</v>
      </c>
      <c r="V980" s="21">
        <f>Q980*Q981/'Advanced - Home'!$S$33</f>
        <v>99.66192368671409</v>
      </c>
      <c r="W980" s="21">
        <f t="shared" ref="W980" si="9537">AVERAGE(V980:V981)</f>
        <v>99.658546010841988</v>
      </c>
      <c r="X980" s="21">
        <f t="shared" si="8996"/>
        <v>0</v>
      </c>
      <c r="Y980" s="23">
        <f>ROUND(Regression!$B$17+Regression!$B$18*Games!R980+Regression!$B$19*Games!T980+Regression!$B$20*Games!U980+Regression!$B$21*Games!S980+Regression!$B$22*Games!W980,0)</f>
        <v>106</v>
      </c>
      <c r="Z980" s="23">
        <f t="shared" ref="Z980" si="9538">Y981-Y980</f>
        <v>8</v>
      </c>
      <c r="AA980" s="23">
        <f t="shared" ref="AA980" si="9539">Y980+Y981</f>
        <v>220</v>
      </c>
      <c r="AB980" s="22">
        <f t="shared" ref="AB980" si="9540">D980-Z980</f>
        <v>-8</v>
      </c>
      <c r="AC980" s="22">
        <f t="shared" ref="AC980" si="9541">AA980-E980</f>
        <v>220</v>
      </c>
      <c r="AD980" s="22">
        <f t="shared" si="9001"/>
        <v>106</v>
      </c>
    </row>
    <row r="981" spans="1:30" x14ac:dyDescent="0.3">
      <c r="A981" s="11" t="s">
        <v>134</v>
      </c>
      <c r="B981" s="14" t="s">
        <v>55</v>
      </c>
      <c r="C981" s="11" t="str">
        <f>VLOOKUP(B981,'Team Lookup'!A:B,2,FALSE)</f>
        <v>Golden State Warriors</v>
      </c>
      <c r="D981" s="15">
        <f t="shared" ref="D981" si="9542">D980*-1</f>
        <v>0</v>
      </c>
      <c r="E981" s="15">
        <f t="shared" ref="E981" si="9543">E980</f>
        <v>0</v>
      </c>
      <c r="F981" s="11" t="str">
        <f>B980</f>
        <v>MIL</v>
      </c>
      <c r="G981" s="11" t="str">
        <f t="shared" ref="G981" si="9544">C980</f>
        <v>Milwaukee Bucks</v>
      </c>
      <c r="H981" s="32">
        <f>VLOOKUP($C981,'Four Factors - Home'!$B:$O,7,FALSE)/100</f>
        <v>0.59099999999999997</v>
      </c>
      <c r="I981" s="32">
        <f>VLOOKUP($C981,'Four Factors - Home'!$B:$O,8,FALSE)</f>
        <v>0.255</v>
      </c>
      <c r="J981" s="32">
        <f>VLOOKUP($C981,'Four Factors - Home'!$B:$O,9,FALSE)/100</f>
        <v>0.14099999999999999</v>
      </c>
      <c r="K981" s="32">
        <f>VLOOKUP($C981,'Four Factors - Home'!$B:$O,10,FALSE)/100</f>
        <v>0.22600000000000001</v>
      </c>
      <c r="L981" s="32">
        <f>VLOOKUP($C981,'Four Factors - Home'!$B:$O,11,FALSE)/100</f>
        <v>0.47700000000000004</v>
      </c>
      <c r="M981" s="32">
        <f>VLOOKUP($C981,'Four Factors - Home'!$B:$O,12,FALSE)</f>
        <v>0.254</v>
      </c>
      <c r="N981" s="32">
        <f>VLOOKUP($C981,'Four Factors - Home'!$B:$O,13,FALSE)/100</f>
        <v>0.14199999999999999</v>
      </c>
      <c r="O981" s="32">
        <f>VLOOKUP($C981,'Four Factors - Home'!$B:$O,14,FALSE)/100</f>
        <v>0.23499999999999999</v>
      </c>
      <c r="P981" s="21">
        <f>VLOOKUP($C981,'Advanced - Home'!B:T,18,FALSE)</f>
        <v>102.71</v>
      </c>
      <c r="Q981" s="21">
        <f>(P981+'Advanced - Home'!$S$33)/2</f>
        <v>100.7819129438717</v>
      </c>
      <c r="R981" s="32">
        <f t="shared" ref="R981" si="9545">AVERAGE(H981,L980)</f>
        <v>0.55200000000000005</v>
      </c>
      <c r="S981" s="32">
        <f t="shared" ref="S981" si="9546">AVERAGE(I981,M980)</f>
        <v>0.26100000000000001</v>
      </c>
      <c r="T981" s="32">
        <f t="shared" ref="T981" si="9547">AVERAGE(J981,N980)</f>
        <v>0.14050000000000001</v>
      </c>
      <c r="U981" s="32">
        <f t="shared" ref="U981" si="9548">AVERAGE(K981,O980)</f>
        <v>0.2455</v>
      </c>
      <c r="V981" s="21">
        <f>Q981*Q980/'Advanced - Road'!$S$33</f>
        <v>99.655168334969886</v>
      </c>
      <c r="W981" s="21">
        <f t="shared" ref="W981" si="9549">W980</f>
        <v>99.658546010841988</v>
      </c>
      <c r="X981" s="21">
        <f t="shared" si="8996"/>
        <v>0</v>
      </c>
      <c r="Y981" s="23">
        <f>ROUND(Regression!$B$17+Regression!$B$18*Games!R981+Regression!$B$19*Games!T981+Regression!$B$20*Games!U981+Regression!$B$21*Games!S981+Regression!$B$22*Games!W981,0)</f>
        <v>114</v>
      </c>
      <c r="Z981" s="23">
        <f t="shared" ref="Z981" si="9550">-Z980</f>
        <v>-8</v>
      </c>
      <c r="AA981" s="23">
        <f t="shared" ref="AA981" si="9551">AA980</f>
        <v>220</v>
      </c>
      <c r="AB981" s="22"/>
      <c r="AC981" s="22"/>
      <c r="AD981" s="22">
        <f t="shared" si="9001"/>
        <v>114</v>
      </c>
    </row>
    <row r="982" spans="1:30" x14ac:dyDescent="0.3">
      <c r="A982" t="s">
        <v>133</v>
      </c>
      <c r="B982" s="5" t="s">
        <v>70</v>
      </c>
      <c r="C982" t="str">
        <f>VLOOKUP(B982,'Team Lookup'!A:B,2,FALSE)</f>
        <v>Milwaukee Bucks</v>
      </c>
      <c r="D982" s="6"/>
      <c r="E982" s="6"/>
      <c r="F982" s="7" t="str">
        <f>B983</f>
        <v>HOU</v>
      </c>
      <c r="G982" t="str">
        <f t="shared" ref="G982" si="9552">C983</f>
        <v>Houston Rockets</v>
      </c>
      <c r="H982" s="31">
        <f>VLOOKUP($C982,'Four Factors - Road'!$B:$O,7,FALSE)/100</f>
        <v>0.52200000000000002</v>
      </c>
      <c r="I982" s="31">
        <f>VLOOKUP($C982,'Four Factors - Road'!$B:$O,8,FALSE)</f>
        <v>0.26600000000000001</v>
      </c>
      <c r="J982" s="31">
        <f>VLOOKUP($C982,'Four Factors - Road'!$B:$O,9,FALSE)/100</f>
        <v>0.14699999999999999</v>
      </c>
      <c r="K982" s="31">
        <f>VLOOKUP($C982,'Four Factors - Road'!$B:$O,10,FALSE)/100</f>
        <v>0.23499999999999999</v>
      </c>
      <c r="L982" s="31">
        <f>VLOOKUP($C982,'Four Factors - Road'!$B:$O,11,FALSE)/100</f>
        <v>0.51300000000000001</v>
      </c>
      <c r="M982" s="31">
        <f>VLOOKUP($C982,'Four Factors - Road'!$B:$O,12,FALSE)</f>
        <v>0.26700000000000002</v>
      </c>
      <c r="N982" s="31">
        <f>VLOOKUP($C982,'Four Factors - Road'!$B:$O,13,FALSE)/100</f>
        <v>0.14000000000000001</v>
      </c>
      <c r="O982" s="31">
        <f>VLOOKUP($C982,'Four Factors - Road'!$B:$O,14,FALSE)/100</f>
        <v>0.26500000000000001</v>
      </c>
      <c r="P982" s="17">
        <f>VLOOKUP($C982,'Advanced - Road'!B:T,18,FALSE)</f>
        <v>96.65</v>
      </c>
      <c r="Q982" s="17">
        <f>(P982+'Advanced - Road'!$S$33)/2</f>
        <v>97.755263459335623</v>
      </c>
      <c r="R982" s="31">
        <f t="shared" ref="R982" si="9553">AVERAGE(H982,L983)</f>
        <v>0.51550000000000007</v>
      </c>
      <c r="S982" s="31">
        <f t="shared" ref="S982" si="9554">AVERAGE(I982,M983)</f>
        <v>0.251</v>
      </c>
      <c r="T982" s="31">
        <f t="shared" ref="T982" si="9555">AVERAGE(J982,N983)</f>
        <v>0.14849999999999999</v>
      </c>
      <c r="U982" s="31">
        <f t="shared" ref="U982" si="9556">AVERAGE(K982,O983)</f>
        <v>0.23699999999999999</v>
      </c>
      <c r="V982" s="17">
        <f>Q982*Q983/'Advanced - Home'!$S$33</f>
        <v>99.508646201496646</v>
      </c>
      <c r="W982" s="17">
        <f t="shared" ref="W982" si="9557">AVERAGE(V982:V983)</f>
        <v>99.505273720403494</v>
      </c>
      <c r="X982" s="17">
        <f t="shared" si="8996"/>
        <v>0</v>
      </c>
      <c r="Y982" s="19">
        <f>ROUND(Regression!$B$17+Regression!$B$18*Games!R982+Regression!$B$19*Games!T982+Regression!$B$20*Games!U982+Regression!$B$21*Games!S982+Regression!$B$22*Games!W982,0)</f>
        <v>107</v>
      </c>
      <c r="Z982" s="19">
        <f t="shared" ref="Z982" si="9558">Y983-Y982</f>
        <v>6</v>
      </c>
      <c r="AA982" s="19">
        <f t="shared" ref="AA982" si="9559">Y982+Y983</f>
        <v>220</v>
      </c>
      <c r="AB982" s="4">
        <f t="shared" ref="AB982" si="9560">D982-Z982</f>
        <v>-6</v>
      </c>
      <c r="AC982" s="4">
        <f t="shared" ref="AC982" si="9561">AA982-E982</f>
        <v>220</v>
      </c>
      <c r="AD982" s="4">
        <f t="shared" si="9001"/>
        <v>107</v>
      </c>
    </row>
    <row r="983" spans="1:30" x14ac:dyDescent="0.3">
      <c r="A983" t="s">
        <v>134</v>
      </c>
      <c r="B983" s="8" t="s">
        <v>64</v>
      </c>
      <c r="C983" t="str">
        <f>VLOOKUP(B983,'Team Lookup'!A:B,2,FALSE)</f>
        <v>Houston Rockets</v>
      </c>
      <c r="D983" s="9">
        <f t="shared" ref="D983" si="9562">D982*-1</f>
        <v>0</v>
      </c>
      <c r="E983" s="9">
        <f t="shared" ref="E983" si="9563">E982</f>
        <v>0</v>
      </c>
      <c r="F983" t="str">
        <f>B982</f>
        <v>MIL</v>
      </c>
      <c r="G983" t="str">
        <f t="shared" ref="G983" si="9564">C982</f>
        <v>Milwaukee Bucks</v>
      </c>
      <c r="H983" s="31">
        <f>VLOOKUP($C983,'Four Factors - Home'!$B:$O,7,FALSE)/100</f>
        <v>0.54799999999999993</v>
      </c>
      <c r="I983" s="31">
        <f>VLOOKUP($C983,'Four Factors - Home'!$B:$O,8,FALSE)</f>
        <v>0.30199999999999999</v>
      </c>
      <c r="J983" s="31">
        <f>VLOOKUP($C983,'Four Factors - Home'!$B:$O,9,FALSE)/100</f>
        <v>0.13900000000000001</v>
      </c>
      <c r="K983" s="31">
        <f>VLOOKUP($C983,'Four Factors - Home'!$B:$O,10,FALSE)/100</f>
        <v>0.252</v>
      </c>
      <c r="L983" s="31">
        <f>VLOOKUP($C983,'Four Factors - Home'!$B:$O,11,FALSE)/100</f>
        <v>0.50900000000000001</v>
      </c>
      <c r="M983" s="31">
        <f>VLOOKUP($C983,'Four Factors - Home'!$B:$O,12,FALSE)</f>
        <v>0.23599999999999999</v>
      </c>
      <c r="N983" s="31">
        <f>VLOOKUP($C983,'Four Factors - Home'!$B:$O,13,FALSE)/100</f>
        <v>0.15</v>
      </c>
      <c r="O983" s="31">
        <f>VLOOKUP($C983,'Four Factors - Home'!$B:$O,14,FALSE)/100</f>
        <v>0.23899999999999999</v>
      </c>
      <c r="P983" s="17">
        <f>VLOOKUP($C983,'Advanced - Home'!B:T,18,FALSE)</f>
        <v>102.4</v>
      </c>
      <c r="Q983" s="17">
        <f>(P983+'Advanced - Home'!$S$33)/2</f>
        <v>100.6269129438717</v>
      </c>
      <c r="R983" s="31">
        <f t="shared" ref="R983" si="9565">AVERAGE(H983,L982)</f>
        <v>0.53049999999999997</v>
      </c>
      <c r="S983" s="31">
        <f t="shared" ref="S983" si="9566">AVERAGE(I983,M982)</f>
        <v>0.28449999999999998</v>
      </c>
      <c r="T983" s="31">
        <f t="shared" ref="T983" si="9567">AVERAGE(J983,N982)</f>
        <v>0.13950000000000001</v>
      </c>
      <c r="U983" s="31">
        <f t="shared" ref="U983" si="9568">AVERAGE(K983,O982)</f>
        <v>0.25850000000000001</v>
      </c>
      <c r="V983" s="17">
        <f>Q983*Q982/'Advanced - Road'!$S$33</f>
        <v>99.501901239310342</v>
      </c>
      <c r="W983" s="17">
        <f t="shared" ref="W983" si="9569">W982</f>
        <v>99.505273720403494</v>
      </c>
      <c r="X983" s="17">
        <f t="shared" si="8996"/>
        <v>0</v>
      </c>
      <c r="Y983" s="19">
        <f>ROUND(Regression!$B$17+Regression!$B$18*Games!R983+Regression!$B$19*Games!T983+Regression!$B$20*Games!U983+Regression!$B$21*Games!S983+Regression!$B$22*Games!W983,0)</f>
        <v>113</v>
      </c>
      <c r="Z983" s="19">
        <f t="shared" ref="Z983" si="9570">-Z982</f>
        <v>-6</v>
      </c>
      <c r="AA983" s="19">
        <f t="shared" ref="AA983" si="9571">AA982</f>
        <v>220</v>
      </c>
      <c r="AB983" s="4"/>
      <c r="AC983" s="4"/>
      <c r="AD983" s="4">
        <f t="shared" si="9001"/>
        <v>113</v>
      </c>
    </row>
    <row r="984" spans="1:30" x14ac:dyDescent="0.3">
      <c r="A984" s="11" t="s">
        <v>133</v>
      </c>
      <c r="B984" s="10" t="s">
        <v>70</v>
      </c>
      <c r="C984" s="11" t="str">
        <f>VLOOKUP(B984,'Team Lookup'!A:B,2,FALSE)</f>
        <v>Milwaukee Bucks</v>
      </c>
      <c r="D984" s="12"/>
      <c r="E984" s="12"/>
      <c r="F984" s="13" t="str">
        <f>B985</f>
        <v>IND</v>
      </c>
      <c r="G984" s="11" t="str">
        <f t="shared" ref="G984" si="9572">C985</f>
        <v>Indiana Pacers</v>
      </c>
      <c r="H984" s="32">
        <f>VLOOKUP($C984,'Four Factors - Road'!$B:$O,7,FALSE)/100</f>
        <v>0.52200000000000002</v>
      </c>
      <c r="I984" s="32">
        <f>VLOOKUP($C984,'Four Factors - Road'!$B:$O,8,FALSE)</f>
        <v>0.26600000000000001</v>
      </c>
      <c r="J984" s="32">
        <f>VLOOKUP($C984,'Four Factors - Road'!$B:$O,9,FALSE)/100</f>
        <v>0.14699999999999999</v>
      </c>
      <c r="K984" s="32">
        <f>VLOOKUP($C984,'Four Factors - Road'!$B:$O,10,FALSE)/100</f>
        <v>0.23499999999999999</v>
      </c>
      <c r="L984" s="32">
        <f>VLOOKUP($C984,'Four Factors - Road'!$B:$O,11,FALSE)/100</f>
        <v>0.51300000000000001</v>
      </c>
      <c r="M984" s="32">
        <f>VLOOKUP($C984,'Four Factors - Road'!$B:$O,12,FALSE)</f>
        <v>0.26700000000000002</v>
      </c>
      <c r="N984" s="32">
        <f>VLOOKUP($C984,'Four Factors - Road'!$B:$O,13,FALSE)/100</f>
        <v>0.14000000000000001</v>
      </c>
      <c r="O984" s="32">
        <f>VLOOKUP($C984,'Four Factors - Road'!$B:$O,14,FALSE)/100</f>
        <v>0.26500000000000001</v>
      </c>
      <c r="P984" s="21">
        <f>VLOOKUP($C984,'Advanced - Road'!B:T,18,FALSE)</f>
        <v>96.65</v>
      </c>
      <c r="Q984" s="21">
        <f>(P984+'Advanced - Road'!$S$33)/2</f>
        <v>97.755263459335623</v>
      </c>
      <c r="R984" s="32">
        <f t="shared" ref="R984" si="9573">AVERAGE(H984,L985)</f>
        <v>0.50950000000000006</v>
      </c>
      <c r="S984" s="32">
        <f t="shared" ref="S984" si="9574">AVERAGE(I984,M985)</f>
        <v>0.27350000000000002</v>
      </c>
      <c r="T984" s="32">
        <f t="shared" ref="T984" si="9575">AVERAGE(J984,N985)</f>
        <v>0.14849999999999999</v>
      </c>
      <c r="U984" s="32">
        <f t="shared" ref="U984" si="9576">AVERAGE(K984,O985)</f>
        <v>0.23699999999999999</v>
      </c>
      <c r="V984" s="21">
        <f>Q984*Q985/'Advanced - Home'!$S$33</f>
        <v>97.654483073866189</v>
      </c>
      <c r="W984" s="21">
        <f t="shared" ref="W984" si="9577">AVERAGE(V984:V985)</f>
        <v>97.651173432841006</v>
      </c>
      <c r="X984" s="21">
        <f t="shared" si="8996"/>
        <v>0</v>
      </c>
      <c r="Y984" s="23">
        <f>ROUND(Regression!$B$17+Regression!$B$18*Games!R984+Regression!$B$19*Games!T984+Regression!$B$20*Games!U984+Regression!$B$21*Games!S984+Regression!$B$22*Games!W984,0)</f>
        <v>105</v>
      </c>
      <c r="Z984" s="23">
        <f t="shared" ref="Z984" si="9578">Y985-Y984</f>
        <v>2</v>
      </c>
      <c r="AA984" s="23">
        <f t="shared" ref="AA984" si="9579">Y984+Y985</f>
        <v>212</v>
      </c>
      <c r="AB984" s="22">
        <f t="shared" ref="AB984" si="9580">D984-Z984</f>
        <v>-2</v>
      </c>
      <c r="AC984" s="22">
        <f t="shared" ref="AC984" si="9581">AA984-E984</f>
        <v>212</v>
      </c>
      <c r="AD984" s="22">
        <f t="shared" si="9001"/>
        <v>105</v>
      </c>
    </row>
    <row r="985" spans="1:30" x14ac:dyDescent="0.3">
      <c r="A985" s="11" t="s">
        <v>134</v>
      </c>
      <c r="B985" s="14" t="s">
        <v>65</v>
      </c>
      <c r="C985" s="11" t="str">
        <f>VLOOKUP(B985,'Team Lookup'!A:B,2,FALSE)</f>
        <v>Indiana Pacers</v>
      </c>
      <c r="D985" s="15">
        <f t="shared" ref="D985" si="9582">D984*-1</f>
        <v>0</v>
      </c>
      <c r="E985" s="15">
        <f t="shared" ref="E985" si="9583">E984</f>
        <v>0</v>
      </c>
      <c r="F985" s="11" t="str">
        <f>B984</f>
        <v>MIL</v>
      </c>
      <c r="G985" s="11" t="str">
        <f t="shared" ref="G985" si="9584">C984</f>
        <v>Milwaukee Bucks</v>
      </c>
      <c r="H985" s="32">
        <f>VLOOKUP($C985,'Four Factors - Home'!$B:$O,7,FALSE)/100</f>
        <v>0.52400000000000002</v>
      </c>
      <c r="I985" s="32">
        <f>VLOOKUP($C985,'Four Factors - Home'!$B:$O,8,FALSE)</f>
        <v>0.251</v>
      </c>
      <c r="J985" s="32">
        <f>VLOOKUP($C985,'Four Factors - Home'!$B:$O,9,FALSE)/100</f>
        <v>0.13200000000000001</v>
      </c>
      <c r="K985" s="32">
        <f>VLOOKUP($C985,'Four Factors - Home'!$B:$O,10,FALSE)/100</f>
        <v>0.19600000000000001</v>
      </c>
      <c r="L985" s="32">
        <f>VLOOKUP($C985,'Four Factors - Home'!$B:$O,11,FALSE)/100</f>
        <v>0.49700000000000005</v>
      </c>
      <c r="M985" s="32">
        <f>VLOOKUP($C985,'Four Factors - Home'!$B:$O,12,FALSE)</f>
        <v>0.28100000000000003</v>
      </c>
      <c r="N985" s="32">
        <f>VLOOKUP($C985,'Four Factors - Home'!$B:$O,13,FALSE)/100</f>
        <v>0.15</v>
      </c>
      <c r="O985" s="32">
        <f>VLOOKUP($C985,'Four Factors - Home'!$B:$O,14,FALSE)/100</f>
        <v>0.23899999999999999</v>
      </c>
      <c r="P985" s="21">
        <f>VLOOKUP($C985,'Advanced - Home'!B:T,18,FALSE)</f>
        <v>98.65</v>
      </c>
      <c r="Q985" s="21">
        <f>(P985+'Advanced - Home'!$S$33)/2</f>
        <v>98.751912943871702</v>
      </c>
      <c r="R985" s="32">
        <f t="shared" ref="R985" si="9585">AVERAGE(H985,L984)</f>
        <v>0.51849999999999996</v>
      </c>
      <c r="S985" s="32">
        <f t="shared" ref="S985" si="9586">AVERAGE(I985,M984)</f>
        <v>0.25900000000000001</v>
      </c>
      <c r="T985" s="32">
        <f t="shared" ref="T985" si="9587">AVERAGE(J985,N984)</f>
        <v>0.13600000000000001</v>
      </c>
      <c r="U985" s="32">
        <f t="shared" ref="U985" si="9588">AVERAGE(K985,O984)</f>
        <v>0.23050000000000001</v>
      </c>
      <c r="V985" s="21">
        <f>Q985*Q984/'Advanced - Road'!$S$33</f>
        <v>97.647863791815837</v>
      </c>
      <c r="W985" s="21">
        <f t="shared" ref="W985" si="9589">W984</f>
        <v>97.651173432841006</v>
      </c>
      <c r="X985" s="21">
        <f t="shared" si="8996"/>
        <v>0</v>
      </c>
      <c r="Y985" s="23">
        <f>ROUND(Regression!$B$17+Regression!$B$18*Games!R985+Regression!$B$19*Games!T985+Regression!$B$20*Games!U985+Regression!$B$21*Games!S985+Regression!$B$22*Games!W985,0)</f>
        <v>107</v>
      </c>
      <c r="Z985" s="23">
        <f t="shared" ref="Z985" si="9590">-Z984</f>
        <v>-2</v>
      </c>
      <c r="AA985" s="23">
        <f t="shared" ref="AA985" si="9591">AA984</f>
        <v>212</v>
      </c>
      <c r="AB985" s="22"/>
      <c r="AC985" s="22"/>
      <c r="AD985" s="22">
        <f t="shared" si="9001"/>
        <v>107</v>
      </c>
    </row>
    <row r="986" spans="1:30" x14ac:dyDescent="0.3">
      <c r="A986" t="s">
        <v>133</v>
      </c>
      <c r="B986" s="5" t="s">
        <v>70</v>
      </c>
      <c r="C986" t="str">
        <f>VLOOKUP(B986,'Team Lookup'!A:B,2,FALSE)</f>
        <v>Milwaukee Bucks</v>
      </c>
      <c r="D986" s="6"/>
      <c r="E986" s="6"/>
      <c r="F986" s="7" t="str">
        <f>B987</f>
        <v>LAC</v>
      </c>
      <c r="G986" t="str">
        <f t="shared" ref="G986" si="9592">C987</f>
        <v>LA Clippers</v>
      </c>
      <c r="H986" s="31">
        <f>VLOOKUP($C986,'Four Factors - Road'!$B:$O,7,FALSE)/100</f>
        <v>0.52200000000000002</v>
      </c>
      <c r="I986" s="31">
        <f>VLOOKUP($C986,'Four Factors - Road'!$B:$O,8,FALSE)</f>
        <v>0.26600000000000001</v>
      </c>
      <c r="J986" s="31">
        <f>VLOOKUP($C986,'Four Factors - Road'!$B:$O,9,FALSE)/100</f>
        <v>0.14699999999999999</v>
      </c>
      <c r="K986" s="31">
        <f>VLOOKUP($C986,'Four Factors - Road'!$B:$O,10,FALSE)/100</f>
        <v>0.23499999999999999</v>
      </c>
      <c r="L986" s="31">
        <f>VLOOKUP($C986,'Four Factors - Road'!$B:$O,11,FALSE)/100</f>
        <v>0.51300000000000001</v>
      </c>
      <c r="M986" s="31">
        <f>VLOOKUP($C986,'Four Factors - Road'!$B:$O,12,FALSE)</f>
        <v>0.26700000000000002</v>
      </c>
      <c r="N986" s="31">
        <f>VLOOKUP($C986,'Four Factors - Road'!$B:$O,13,FALSE)/100</f>
        <v>0.14000000000000001</v>
      </c>
      <c r="O986" s="31">
        <f>VLOOKUP($C986,'Four Factors - Road'!$B:$O,14,FALSE)/100</f>
        <v>0.26500000000000001</v>
      </c>
      <c r="P986" s="17">
        <f>VLOOKUP($C986,'Advanced - Road'!B:T,18,FALSE)</f>
        <v>96.65</v>
      </c>
      <c r="Q986" s="17">
        <f>(P986+'Advanced - Road'!$S$33)/2</f>
        <v>97.755263459335623</v>
      </c>
      <c r="R986" s="31">
        <f t="shared" ref="R986" si="9593">AVERAGE(H986,L987)</f>
        <v>0.50249999999999995</v>
      </c>
      <c r="S986" s="31">
        <f t="shared" ref="S986" si="9594">AVERAGE(I986,M987)</f>
        <v>0.27</v>
      </c>
      <c r="T986" s="31">
        <f t="shared" ref="T986" si="9595">AVERAGE(J986,N987)</f>
        <v>0.14849999999999999</v>
      </c>
      <c r="U986" s="31">
        <f t="shared" ref="U986" si="9596">AVERAGE(K986,O987)</f>
        <v>0.24</v>
      </c>
      <c r="V986" s="17">
        <f>Q986*Q987/'Advanced - Home'!$S$33</f>
        <v>97.61492759381008</v>
      </c>
      <c r="W986" s="17">
        <f t="shared" ref="W986" si="9597">AVERAGE(V986:V987)</f>
        <v>97.611619293373025</v>
      </c>
      <c r="X986" s="17">
        <f t="shared" si="8996"/>
        <v>0</v>
      </c>
      <c r="Y986" s="19">
        <f>ROUND(Regression!$B$17+Regression!$B$18*Games!R986+Regression!$B$19*Games!T986+Regression!$B$20*Games!U986+Regression!$B$21*Games!S986+Regression!$B$22*Games!W986,0)</f>
        <v>104</v>
      </c>
      <c r="Z986" s="19">
        <f t="shared" ref="Z986" si="9598">Y987-Y986</f>
        <v>5</v>
      </c>
      <c r="AA986" s="19">
        <f t="shared" ref="AA986" si="9599">Y986+Y987</f>
        <v>213</v>
      </c>
      <c r="AB986" s="4">
        <f t="shared" ref="AB986" si="9600">D986-Z986</f>
        <v>-5</v>
      </c>
      <c r="AC986" s="4">
        <f t="shared" ref="AC986" si="9601">AA986-E986</f>
        <v>213</v>
      </c>
      <c r="AD986" s="4">
        <f t="shared" si="9001"/>
        <v>104</v>
      </c>
    </row>
    <row r="987" spans="1:30" x14ac:dyDescent="0.3">
      <c r="A987" t="s">
        <v>134</v>
      </c>
      <c r="B987" s="8" t="s">
        <v>66</v>
      </c>
      <c r="C987" t="str">
        <f>VLOOKUP(B987,'Team Lookup'!A:B,2,FALSE)</f>
        <v>LA Clippers</v>
      </c>
      <c r="D987" s="9">
        <f t="shared" ref="D987" si="9602">D986*-1</f>
        <v>0</v>
      </c>
      <c r="E987" s="9">
        <f t="shared" ref="E987" si="9603">E986</f>
        <v>0</v>
      </c>
      <c r="F987" t="str">
        <f>B986</f>
        <v>MIL</v>
      </c>
      <c r="G987" t="str">
        <f t="shared" ref="G987" si="9604">C986</f>
        <v>Milwaukee Bucks</v>
      </c>
      <c r="H987" s="31">
        <f>VLOOKUP($C987,'Four Factors - Home'!$B:$O,7,FALSE)/100</f>
        <v>0.54100000000000004</v>
      </c>
      <c r="I987" s="31">
        <f>VLOOKUP($C987,'Four Factors - Home'!$B:$O,8,FALSE)</f>
        <v>0.3</v>
      </c>
      <c r="J987" s="31">
        <f>VLOOKUP($C987,'Four Factors - Home'!$B:$O,9,FALSE)/100</f>
        <v>0.14099999999999999</v>
      </c>
      <c r="K987" s="31">
        <f>VLOOKUP($C987,'Four Factors - Home'!$B:$O,10,FALSE)/100</f>
        <v>0.22</v>
      </c>
      <c r="L987" s="31">
        <f>VLOOKUP($C987,'Four Factors - Home'!$B:$O,11,FALSE)/100</f>
        <v>0.48299999999999998</v>
      </c>
      <c r="M987" s="31">
        <f>VLOOKUP($C987,'Four Factors - Home'!$B:$O,12,FALSE)</f>
        <v>0.27400000000000002</v>
      </c>
      <c r="N987" s="31">
        <f>VLOOKUP($C987,'Four Factors - Home'!$B:$O,13,FALSE)/100</f>
        <v>0.15</v>
      </c>
      <c r="O987" s="31">
        <f>VLOOKUP($C987,'Four Factors - Home'!$B:$O,14,FALSE)/100</f>
        <v>0.245</v>
      </c>
      <c r="P987" s="17">
        <f>VLOOKUP($C987,'Advanced - Home'!B:T,18,FALSE)</f>
        <v>98.57</v>
      </c>
      <c r="Q987" s="17">
        <f>(P987+'Advanced - Home'!$S$33)/2</f>
        <v>98.71191294387171</v>
      </c>
      <c r="R987" s="31">
        <f t="shared" ref="R987" si="9605">AVERAGE(H987,L986)</f>
        <v>0.52700000000000002</v>
      </c>
      <c r="S987" s="31">
        <f t="shared" ref="S987" si="9606">AVERAGE(I987,M986)</f>
        <v>0.28349999999999997</v>
      </c>
      <c r="T987" s="31">
        <f t="shared" ref="T987" si="9607">AVERAGE(J987,N986)</f>
        <v>0.14050000000000001</v>
      </c>
      <c r="U987" s="31">
        <f t="shared" ref="U987" si="9608">AVERAGE(K987,O986)</f>
        <v>0.24249999999999999</v>
      </c>
      <c r="V987" s="17">
        <f>Q987*Q986/'Advanced - Road'!$S$33</f>
        <v>97.608310992935969</v>
      </c>
      <c r="W987" s="17">
        <f t="shared" ref="W987" si="9609">W986</f>
        <v>97.611619293373025</v>
      </c>
      <c r="X987" s="17">
        <f t="shared" si="8996"/>
        <v>0</v>
      </c>
      <c r="Y987" s="19">
        <f>ROUND(Regression!$B$17+Regression!$B$18*Games!R987+Regression!$B$19*Games!T987+Regression!$B$20*Games!U987+Regression!$B$21*Games!S987+Regression!$B$22*Games!W987,0)</f>
        <v>109</v>
      </c>
      <c r="Z987" s="19">
        <f t="shared" ref="Z987" si="9610">-Z986</f>
        <v>-5</v>
      </c>
      <c r="AA987" s="19">
        <f t="shared" ref="AA987" si="9611">AA986</f>
        <v>213</v>
      </c>
      <c r="AB987" s="4"/>
      <c r="AC987" s="4"/>
      <c r="AD987" s="4">
        <f t="shared" si="9001"/>
        <v>109</v>
      </c>
    </row>
    <row r="988" spans="1:30" x14ac:dyDescent="0.3">
      <c r="A988" s="11" t="s">
        <v>133</v>
      </c>
      <c r="B988" s="10" t="s">
        <v>70</v>
      </c>
      <c r="C988" s="11" t="str">
        <f>VLOOKUP(B988,'Team Lookup'!A:B,2,FALSE)</f>
        <v>Milwaukee Bucks</v>
      </c>
      <c r="D988" s="12"/>
      <c r="E988" s="12"/>
      <c r="F988" s="13" t="str">
        <f>B989</f>
        <v>LAL</v>
      </c>
      <c r="G988" s="11" t="str">
        <f t="shared" ref="G988" si="9612">C989</f>
        <v>Los Angeles Lakers</v>
      </c>
      <c r="H988" s="32">
        <f>VLOOKUP($C988,'Four Factors - Road'!$B:$O,7,FALSE)/100</f>
        <v>0.52200000000000002</v>
      </c>
      <c r="I988" s="32">
        <f>VLOOKUP($C988,'Four Factors - Road'!$B:$O,8,FALSE)</f>
        <v>0.26600000000000001</v>
      </c>
      <c r="J988" s="32">
        <f>VLOOKUP($C988,'Four Factors - Road'!$B:$O,9,FALSE)/100</f>
        <v>0.14699999999999999</v>
      </c>
      <c r="K988" s="32">
        <f>VLOOKUP($C988,'Four Factors - Road'!$B:$O,10,FALSE)/100</f>
        <v>0.23499999999999999</v>
      </c>
      <c r="L988" s="32">
        <f>VLOOKUP($C988,'Four Factors - Road'!$B:$O,11,FALSE)/100</f>
        <v>0.51300000000000001</v>
      </c>
      <c r="M988" s="32">
        <f>VLOOKUP($C988,'Four Factors - Road'!$B:$O,12,FALSE)</f>
        <v>0.26700000000000002</v>
      </c>
      <c r="N988" s="32">
        <f>VLOOKUP($C988,'Four Factors - Road'!$B:$O,13,FALSE)/100</f>
        <v>0.14000000000000001</v>
      </c>
      <c r="O988" s="32">
        <f>VLOOKUP($C988,'Four Factors - Road'!$B:$O,14,FALSE)/100</f>
        <v>0.26500000000000001</v>
      </c>
      <c r="P988" s="21">
        <f>VLOOKUP($C988,'Advanced - Road'!B:T,18,FALSE)</f>
        <v>96.65</v>
      </c>
      <c r="Q988" s="21">
        <f>(P988+'Advanced - Road'!$S$33)/2</f>
        <v>97.755263459335623</v>
      </c>
      <c r="R988" s="32">
        <f t="shared" ref="R988" si="9613">AVERAGE(H988,L989)</f>
        <v>0.52649999999999997</v>
      </c>
      <c r="S988" s="32">
        <f t="shared" ref="S988" si="9614">AVERAGE(I988,M989)</f>
        <v>0.26650000000000001</v>
      </c>
      <c r="T988" s="32">
        <f t="shared" ref="T988" si="9615">AVERAGE(J988,N989)</f>
        <v>0.14599999999999999</v>
      </c>
      <c r="U988" s="32">
        <f t="shared" ref="U988" si="9616">AVERAGE(K988,O989)</f>
        <v>0.23299999999999998</v>
      </c>
      <c r="V988" s="21">
        <f>Q988*Q989/'Advanced - Home'!$S$33</f>
        <v>98.410981629939428</v>
      </c>
      <c r="W988" s="21">
        <f t="shared" ref="W988" si="9617">AVERAGE(V988:V989)</f>
        <v>98.407646350166516</v>
      </c>
      <c r="X988" s="21">
        <f t="shared" si="8996"/>
        <v>0</v>
      </c>
      <c r="Y988" s="23">
        <f>ROUND(Regression!$B$17+Regression!$B$18*Games!R988+Regression!$B$19*Games!T988+Regression!$B$20*Games!U988+Regression!$B$21*Games!S988+Regression!$B$22*Games!W988,0)</f>
        <v>108</v>
      </c>
      <c r="Z988" s="23">
        <f t="shared" ref="Z988" si="9618">Y989-Y988</f>
        <v>1</v>
      </c>
      <c r="AA988" s="23">
        <f t="shared" ref="AA988" si="9619">Y988+Y989</f>
        <v>217</v>
      </c>
      <c r="AB988" s="22">
        <f t="shared" ref="AB988" si="9620">D988-Z988</f>
        <v>-1</v>
      </c>
      <c r="AC988" s="22">
        <f t="shared" ref="AC988" si="9621">AA988-E988</f>
        <v>217</v>
      </c>
      <c r="AD988" s="22">
        <f t="shared" si="9001"/>
        <v>108</v>
      </c>
    </row>
    <row r="989" spans="1:30" x14ac:dyDescent="0.3">
      <c r="A989" s="11" t="s">
        <v>134</v>
      </c>
      <c r="B989" s="14" t="s">
        <v>67</v>
      </c>
      <c r="C989" s="11" t="str">
        <f>VLOOKUP(B989,'Team Lookup'!A:B,2,FALSE)</f>
        <v>Los Angeles Lakers</v>
      </c>
      <c r="D989" s="15">
        <f t="shared" ref="D989" si="9622">D988*-1</f>
        <v>0</v>
      </c>
      <c r="E989" s="15">
        <f t="shared" ref="E989" si="9623">E988</f>
        <v>0</v>
      </c>
      <c r="F989" s="11" t="str">
        <f>B988</f>
        <v>MIL</v>
      </c>
      <c r="G989" s="11" t="str">
        <f t="shared" ref="G989" si="9624">C988</f>
        <v>Milwaukee Bucks</v>
      </c>
      <c r="H989" s="32">
        <f>VLOOKUP($C989,'Four Factors - Home'!$B:$O,7,FALSE)/100</f>
        <v>0.51600000000000001</v>
      </c>
      <c r="I989" s="32">
        <f>VLOOKUP($C989,'Four Factors - Home'!$B:$O,8,FALSE)</f>
        <v>0.27200000000000002</v>
      </c>
      <c r="J989" s="32">
        <f>VLOOKUP($C989,'Four Factors - Home'!$B:$O,9,FALSE)/100</f>
        <v>0.14300000000000002</v>
      </c>
      <c r="K989" s="32">
        <f>VLOOKUP($C989,'Four Factors - Home'!$B:$O,10,FALSE)/100</f>
        <v>0.27300000000000002</v>
      </c>
      <c r="L989" s="32">
        <f>VLOOKUP($C989,'Four Factors - Home'!$B:$O,11,FALSE)/100</f>
        <v>0.53100000000000003</v>
      </c>
      <c r="M989" s="32">
        <f>VLOOKUP($C989,'Four Factors - Home'!$B:$O,12,FALSE)</f>
        <v>0.26700000000000002</v>
      </c>
      <c r="N989" s="32">
        <f>VLOOKUP($C989,'Four Factors - Home'!$B:$O,13,FALSE)/100</f>
        <v>0.14499999999999999</v>
      </c>
      <c r="O989" s="32">
        <f>VLOOKUP($C989,'Four Factors - Home'!$B:$O,14,FALSE)/100</f>
        <v>0.23100000000000001</v>
      </c>
      <c r="P989" s="21">
        <f>VLOOKUP($C989,'Advanced - Home'!B:T,18,FALSE)</f>
        <v>100.18</v>
      </c>
      <c r="Q989" s="21">
        <f>(P989+'Advanced - Home'!$S$33)/2</f>
        <v>99.516912943871716</v>
      </c>
      <c r="R989" s="32">
        <f t="shared" ref="R989" si="9625">AVERAGE(H989,L988)</f>
        <v>0.51449999999999996</v>
      </c>
      <c r="S989" s="32">
        <f t="shared" ref="S989" si="9626">AVERAGE(I989,M988)</f>
        <v>0.26950000000000002</v>
      </c>
      <c r="T989" s="32">
        <f t="shared" ref="T989" si="9627">AVERAGE(J989,N988)</f>
        <v>0.14150000000000001</v>
      </c>
      <c r="U989" s="32">
        <f t="shared" ref="U989" si="9628">AVERAGE(K989,O988)</f>
        <v>0.26900000000000002</v>
      </c>
      <c r="V989" s="21">
        <f>Q989*Q988/'Advanced - Road'!$S$33</f>
        <v>98.404311070393604</v>
      </c>
      <c r="W989" s="21">
        <f t="shared" ref="W989" si="9629">W988</f>
        <v>98.407646350166516</v>
      </c>
      <c r="X989" s="21">
        <f t="shared" si="8996"/>
        <v>0</v>
      </c>
      <c r="Y989" s="23">
        <f>ROUND(Regression!$B$17+Regression!$B$18*Games!R989+Regression!$B$19*Games!T989+Regression!$B$20*Games!U989+Regression!$B$21*Games!S989+Regression!$B$22*Games!W989,0)</f>
        <v>109</v>
      </c>
      <c r="Z989" s="23">
        <f t="shared" ref="Z989" si="9630">-Z988</f>
        <v>-1</v>
      </c>
      <c r="AA989" s="23">
        <f t="shared" ref="AA989" si="9631">AA988</f>
        <v>217</v>
      </c>
      <c r="AB989" s="22"/>
      <c r="AC989" s="22"/>
      <c r="AD989" s="22">
        <f t="shared" si="9001"/>
        <v>109</v>
      </c>
    </row>
    <row r="990" spans="1:30" x14ac:dyDescent="0.3">
      <c r="A990" t="s">
        <v>133</v>
      </c>
      <c r="B990" s="8" t="s">
        <v>70</v>
      </c>
      <c r="C990" t="str">
        <f>VLOOKUP(B990,'Team Lookup'!A:B,2,FALSE)</f>
        <v>Milwaukee Bucks</v>
      </c>
      <c r="D990" s="6"/>
      <c r="E990" s="6"/>
      <c r="F990" s="7" t="str">
        <f>B991</f>
        <v>MEM</v>
      </c>
      <c r="G990" t="str">
        <f t="shared" ref="G990" si="9632">C991</f>
        <v>Memphis Grizzlies</v>
      </c>
      <c r="H990" s="31">
        <f>VLOOKUP($C990,'Four Factors - Road'!$B:$O,7,FALSE)/100</f>
        <v>0.52200000000000002</v>
      </c>
      <c r="I990" s="31">
        <f>VLOOKUP($C990,'Four Factors - Road'!$B:$O,8,FALSE)</f>
        <v>0.26600000000000001</v>
      </c>
      <c r="J990" s="31">
        <f>VLOOKUP($C990,'Four Factors - Road'!$B:$O,9,FALSE)/100</f>
        <v>0.14699999999999999</v>
      </c>
      <c r="K990" s="31">
        <f>VLOOKUP($C990,'Four Factors - Road'!$B:$O,10,FALSE)/100</f>
        <v>0.23499999999999999</v>
      </c>
      <c r="L990" s="31">
        <f>VLOOKUP($C990,'Four Factors - Road'!$B:$O,11,FALSE)/100</f>
        <v>0.51300000000000001</v>
      </c>
      <c r="M990" s="31">
        <f>VLOOKUP($C990,'Four Factors - Road'!$B:$O,12,FALSE)</f>
        <v>0.26700000000000002</v>
      </c>
      <c r="N990" s="31">
        <f>VLOOKUP($C990,'Four Factors - Road'!$B:$O,13,FALSE)/100</f>
        <v>0.14000000000000001</v>
      </c>
      <c r="O990" s="31">
        <f>VLOOKUP($C990,'Four Factors - Road'!$B:$O,14,FALSE)/100</f>
        <v>0.26500000000000001</v>
      </c>
      <c r="P990" s="17">
        <f>VLOOKUP($C990,'Advanced - Road'!B:T,18,FALSE)</f>
        <v>96.65</v>
      </c>
      <c r="Q990" s="17">
        <f>(P990+'Advanced - Road'!$S$33)/2</f>
        <v>97.755263459335623</v>
      </c>
      <c r="R990" s="31">
        <f t="shared" ref="R990" si="9633">AVERAGE(H990,L991)</f>
        <v>0.498</v>
      </c>
      <c r="S990" s="31">
        <f t="shared" ref="S990" si="9634">AVERAGE(I990,M991)</f>
        <v>0.31</v>
      </c>
      <c r="T990" s="31">
        <f t="shared" ref="T990" si="9635">AVERAGE(J990,N991)</f>
        <v>0.14949999999999999</v>
      </c>
      <c r="U990" s="31">
        <f t="shared" ref="U990" si="9636">AVERAGE(K990,O991)</f>
        <v>0.223</v>
      </c>
      <c r="V990" s="17">
        <f>Q990*Q991/'Advanced - Home'!$S$33</f>
        <v>96.265096836895097</v>
      </c>
      <c r="W990" s="17">
        <f t="shared" ref="W990" si="9637">AVERAGE(V990:V991)</f>
        <v>96.261834284027529</v>
      </c>
      <c r="X990" s="17">
        <f t="shared" ref="X990:X1053" si="9638">E990/2-D990/2</f>
        <v>0</v>
      </c>
      <c r="Y990" s="19">
        <f>ROUND(Regression!$B$17+Regression!$B$18*Games!R990+Regression!$B$19*Games!T990+Regression!$B$20*Games!U990+Regression!$B$21*Games!S990+Regression!$B$22*Games!W990,0)</f>
        <v>102</v>
      </c>
      <c r="Z990" s="19">
        <f t="shared" ref="Z990" si="9639">Y991-Y990</f>
        <v>1</v>
      </c>
      <c r="AA990" s="19">
        <f t="shared" ref="AA990" si="9640">Y990+Y991</f>
        <v>205</v>
      </c>
      <c r="AB990" s="4">
        <f t="shared" ref="AB990" si="9641">D990-Z990</f>
        <v>-1</v>
      </c>
      <c r="AC990" s="4">
        <f t="shared" ref="AC990" si="9642">AA990-E990</f>
        <v>205</v>
      </c>
      <c r="AD990" s="4">
        <f t="shared" ref="AD990:AD1053" si="9643">Y990-X990</f>
        <v>102</v>
      </c>
    </row>
    <row r="991" spans="1:30" x14ac:dyDescent="0.3">
      <c r="A991" t="s">
        <v>134</v>
      </c>
      <c r="B991" s="8" t="s">
        <v>68</v>
      </c>
      <c r="C991" t="str">
        <f>VLOOKUP(B991,'Team Lookup'!A:B,2,FALSE)</f>
        <v>Memphis Grizzlies</v>
      </c>
      <c r="D991" s="9">
        <f t="shared" ref="D991" si="9644">D990*-1</f>
        <v>0</v>
      </c>
      <c r="E991" s="9">
        <f t="shared" ref="E991" si="9645">E990</f>
        <v>0</v>
      </c>
      <c r="F991" t="str">
        <f>B990</f>
        <v>MIL</v>
      </c>
      <c r="G991" t="str">
        <f t="shared" ref="G991" si="9646">C990</f>
        <v>Milwaukee Bucks</v>
      </c>
      <c r="H991" s="31">
        <f>VLOOKUP($C991,'Four Factors - Home'!$B:$O,7,FALSE)/100</f>
        <v>0.46299999999999997</v>
      </c>
      <c r="I991" s="31">
        <f>VLOOKUP($C991,'Four Factors - Home'!$B:$O,8,FALSE)</f>
        <v>0.29599999999999999</v>
      </c>
      <c r="J991" s="31">
        <f>VLOOKUP($C991,'Four Factors - Home'!$B:$O,9,FALSE)/100</f>
        <v>0.14400000000000002</v>
      </c>
      <c r="K991" s="31">
        <f>VLOOKUP($C991,'Four Factors - Home'!$B:$O,10,FALSE)/100</f>
        <v>0.27300000000000002</v>
      </c>
      <c r="L991" s="31">
        <f>VLOOKUP($C991,'Four Factors - Home'!$B:$O,11,FALSE)/100</f>
        <v>0.47399999999999998</v>
      </c>
      <c r="M991" s="31">
        <f>VLOOKUP($C991,'Four Factors - Home'!$B:$O,12,FALSE)</f>
        <v>0.35399999999999998</v>
      </c>
      <c r="N991" s="31">
        <f>VLOOKUP($C991,'Four Factors - Home'!$B:$O,13,FALSE)/100</f>
        <v>0.152</v>
      </c>
      <c r="O991" s="31">
        <f>VLOOKUP($C991,'Four Factors - Home'!$B:$O,14,FALSE)/100</f>
        <v>0.21100000000000002</v>
      </c>
      <c r="P991" s="17">
        <f>VLOOKUP($C991,'Advanced - Home'!B:T,18,FALSE)</f>
        <v>95.84</v>
      </c>
      <c r="Q991" s="17">
        <f>(P991+'Advanced - Home'!$S$33)/2</f>
        <v>97.3469129438717</v>
      </c>
      <c r="R991" s="31">
        <f t="shared" ref="R991" si="9647">AVERAGE(H991,L990)</f>
        <v>0.48799999999999999</v>
      </c>
      <c r="S991" s="31">
        <f t="shared" ref="S991" si="9648">AVERAGE(I991,M990)</f>
        <v>0.28149999999999997</v>
      </c>
      <c r="T991" s="31">
        <f t="shared" ref="T991" si="9649">AVERAGE(J991,N990)</f>
        <v>0.14200000000000002</v>
      </c>
      <c r="U991" s="31">
        <f t="shared" ref="U991" si="9650">AVERAGE(K991,O990)</f>
        <v>0.26900000000000002</v>
      </c>
      <c r="V991" s="17">
        <f>Q991*Q990/'Advanced - Road'!$S$33</f>
        <v>96.258571731159961</v>
      </c>
      <c r="W991" s="17">
        <f t="shared" ref="W991" si="9651">W990</f>
        <v>96.261834284027529</v>
      </c>
      <c r="X991" s="17">
        <f t="shared" si="9638"/>
        <v>0</v>
      </c>
      <c r="Y991" s="19">
        <f>ROUND(Regression!$B$17+Regression!$B$18*Games!R991+Regression!$B$19*Games!T991+Regression!$B$20*Games!U991+Regression!$B$21*Games!S991+Regression!$B$22*Games!W991,0)</f>
        <v>103</v>
      </c>
      <c r="Z991" s="19">
        <f t="shared" ref="Z991" si="9652">-Z990</f>
        <v>-1</v>
      </c>
      <c r="AA991" s="19">
        <f t="shared" ref="AA991" si="9653">AA990</f>
        <v>205</v>
      </c>
      <c r="AB991" s="4"/>
      <c r="AC991" s="4"/>
      <c r="AD991" s="4">
        <f t="shared" si="9643"/>
        <v>103</v>
      </c>
    </row>
    <row r="992" spans="1:30" x14ac:dyDescent="0.3">
      <c r="A992" s="11" t="s">
        <v>133</v>
      </c>
      <c r="B992" s="14" t="s">
        <v>70</v>
      </c>
      <c r="C992" s="11" t="str">
        <f>VLOOKUP(B992,'Team Lookup'!A:B,2,FALSE)</f>
        <v>Milwaukee Bucks</v>
      </c>
      <c r="D992" s="12"/>
      <c r="E992" s="12"/>
      <c r="F992" s="13" t="str">
        <f>B993</f>
        <v>MIA</v>
      </c>
      <c r="G992" s="11" t="str">
        <f t="shared" ref="G992" si="9654">C993</f>
        <v>Miami Heat</v>
      </c>
      <c r="H992" s="32">
        <f>VLOOKUP($C992,'Four Factors - Road'!$B:$O,7,FALSE)/100</f>
        <v>0.52200000000000002</v>
      </c>
      <c r="I992" s="32">
        <f>VLOOKUP($C992,'Four Factors - Road'!$B:$O,8,FALSE)</f>
        <v>0.26600000000000001</v>
      </c>
      <c r="J992" s="32">
        <f>VLOOKUP($C992,'Four Factors - Road'!$B:$O,9,FALSE)/100</f>
        <v>0.14699999999999999</v>
      </c>
      <c r="K992" s="32">
        <f>VLOOKUP($C992,'Four Factors - Road'!$B:$O,10,FALSE)/100</f>
        <v>0.23499999999999999</v>
      </c>
      <c r="L992" s="32">
        <f>VLOOKUP($C992,'Four Factors - Road'!$B:$O,11,FALSE)/100</f>
        <v>0.51300000000000001</v>
      </c>
      <c r="M992" s="32">
        <f>VLOOKUP($C992,'Four Factors - Road'!$B:$O,12,FALSE)</f>
        <v>0.26700000000000002</v>
      </c>
      <c r="N992" s="32">
        <f>VLOOKUP($C992,'Four Factors - Road'!$B:$O,13,FALSE)/100</f>
        <v>0.14000000000000001</v>
      </c>
      <c r="O992" s="32">
        <f>VLOOKUP($C992,'Four Factors - Road'!$B:$O,14,FALSE)/100</f>
        <v>0.26500000000000001</v>
      </c>
      <c r="P992" s="21">
        <f>VLOOKUP($C992,'Advanced - Road'!B:T,18,FALSE)</f>
        <v>96.65</v>
      </c>
      <c r="Q992" s="21">
        <f>(P992+'Advanced - Road'!$S$33)/2</f>
        <v>97.755263459335623</v>
      </c>
      <c r="R992" s="32">
        <f t="shared" ref="R992" si="9655">AVERAGE(H992,L993)</f>
        <v>0.505</v>
      </c>
      <c r="S992" s="32">
        <f t="shared" ref="S992" si="9656">AVERAGE(I992,M993)</f>
        <v>0.26400000000000001</v>
      </c>
      <c r="T992" s="32">
        <f t="shared" ref="T992" si="9657">AVERAGE(J992,N993)</f>
        <v>0.13900000000000001</v>
      </c>
      <c r="U992" s="32">
        <f t="shared" ref="U992" si="9658">AVERAGE(K992,O993)</f>
        <v>0.22899999999999998</v>
      </c>
      <c r="V992" s="21">
        <f>Q992*Q993/'Advanced - Home'!$S$33</f>
        <v>97.486372283627702</v>
      </c>
      <c r="W992" s="21">
        <f t="shared" ref="W992" si="9659">AVERAGE(V992:V993)</f>
        <v>97.483068340102022</v>
      </c>
      <c r="X992" s="21">
        <f t="shared" si="9638"/>
        <v>0</v>
      </c>
      <c r="Y992" s="23">
        <f>ROUND(Regression!$B$17+Regression!$B$18*Games!R992+Regression!$B$19*Games!T992+Regression!$B$20*Games!U992+Regression!$B$21*Games!S992+Regression!$B$22*Games!W992,0)</f>
        <v>105</v>
      </c>
      <c r="Z992" s="23">
        <f t="shared" ref="Z992" si="9660">Y993-Y992</f>
        <v>3</v>
      </c>
      <c r="AA992" s="23">
        <f t="shared" ref="AA992" si="9661">Y992+Y993</f>
        <v>213</v>
      </c>
      <c r="AB992" s="22">
        <f t="shared" ref="AB992" si="9662">D992-Z992</f>
        <v>-3</v>
      </c>
      <c r="AC992" s="22">
        <f t="shared" ref="AC992" si="9663">AA992-E992</f>
        <v>213</v>
      </c>
      <c r="AD992" s="22">
        <f t="shared" si="9643"/>
        <v>105</v>
      </c>
    </row>
    <row r="993" spans="1:30" x14ac:dyDescent="0.3">
      <c r="A993" s="11" t="s">
        <v>134</v>
      </c>
      <c r="B993" s="14" t="s">
        <v>69</v>
      </c>
      <c r="C993" s="11" t="str">
        <f>VLOOKUP(B993,'Team Lookup'!A:B,2,FALSE)</f>
        <v>Miami Heat</v>
      </c>
      <c r="D993" s="15">
        <f t="shared" ref="D993" si="9664">D992*-1</f>
        <v>0</v>
      </c>
      <c r="E993" s="15">
        <f t="shared" ref="E993" si="9665">E992</f>
        <v>0</v>
      </c>
      <c r="F993" s="11" t="str">
        <f>B992</f>
        <v>MIL</v>
      </c>
      <c r="G993" s="11" t="str">
        <f t="shared" ref="G993" si="9666">C992</f>
        <v>Milwaukee Bucks</v>
      </c>
      <c r="H993" s="32">
        <f>VLOOKUP($C993,'Four Factors - Home'!$B:$O,7,FALSE)/100</f>
        <v>0.52500000000000002</v>
      </c>
      <c r="I993" s="32">
        <f>VLOOKUP($C993,'Four Factors - Home'!$B:$O,8,FALSE)</f>
        <v>0.27700000000000002</v>
      </c>
      <c r="J993" s="32">
        <f>VLOOKUP($C993,'Four Factors - Home'!$B:$O,9,FALSE)/100</f>
        <v>0.14000000000000001</v>
      </c>
      <c r="K993" s="32">
        <f>VLOOKUP($C993,'Four Factors - Home'!$B:$O,10,FALSE)/100</f>
        <v>0.217</v>
      </c>
      <c r="L993" s="32">
        <f>VLOOKUP($C993,'Four Factors - Home'!$B:$O,11,FALSE)/100</f>
        <v>0.48799999999999999</v>
      </c>
      <c r="M993" s="32">
        <f>VLOOKUP($C993,'Four Factors - Home'!$B:$O,12,FALSE)</f>
        <v>0.26200000000000001</v>
      </c>
      <c r="N993" s="32">
        <f>VLOOKUP($C993,'Four Factors - Home'!$B:$O,13,FALSE)/100</f>
        <v>0.13100000000000001</v>
      </c>
      <c r="O993" s="32">
        <f>VLOOKUP($C993,'Four Factors - Home'!$B:$O,14,FALSE)/100</f>
        <v>0.223</v>
      </c>
      <c r="P993" s="21">
        <f>VLOOKUP($C993,'Advanced - Home'!B:T,18,FALSE)</f>
        <v>98.31</v>
      </c>
      <c r="Q993" s="21">
        <f>(P993+'Advanced - Home'!$S$33)/2</f>
        <v>98.581912943871714</v>
      </c>
      <c r="R993" s="32">
        <f t="shared" ref="R993" si="9667">AVERAGE(H993,L992)</f>
        <v>0.51900000000000002</v>
      </c>
      <c r="S993" s="32">
        <f t="shared" ref="S993" si="9668">AVERAGE(I993,M992)</f>
        <v>0.27200000000000002</v>
      </c>
      <c r="T993" s="32">
        <f t="shared" ref="T993" si="9669">AVERAGE(J993,N992)</f>
        <v>0.14000000000000001</v>
      </c>
      <c r="U993" s="32">
        <f t="shared" ref="U993" si="9670">AVERAGE(K993,O992)</f>
        <v>0.24099999999999999</v>
      </c>
      <c r="V993" s="21">
        <f>Q993*Q992/'Advanced - Road'!$S$33</f>
        <v>97.479764396576357</v>
      </c>
      <c r="W993" s="21">
        <f t="shared" ref="W993" si="9671">W992</f>
        <v>97.483068340102022</v>
      </c>
      <c r="X993" s="21">
        <f t="shared" si="9638"/>
        <v>0</v>
      </c>
      <c r="Y993" s="23">
        <f>ROUND(Regression!$B$17+Regression!$B$18*Games!R993+Regression!$B$19*Games!T993+Regression!$B$20*Games!U993+Regression!$B$21*Games!S993+Regression!$B$22*Games!W993,0)</f>
        <v>108</v>
      </c>
      <c r="Z993" s="23">
        <f t="shared" ref="Z993" si="9672">-Z992</f>
        <v>-3</v>
      </c>
      <c r="AA993" s="23">
        <f t="shared" ref="AA993" si="9673">AA992</f>
        <v>213</v>
      </c>
      <c r="AB993" s="22"/>
      <c r="AC993" s="22"/>
      <c r="AD993" s="22">
        <f t="shared" si="9643"/>
        <v>108</v>
      </c>
    </row>
    <row r="994" spans="1:30" x14ac:dyDescent="0.3">
      <c r="A994" t="s">
        <v>133</v>
      </c>
      <c r="B994" s="8" t="s">
        <v>70</v>
      </c>
      <c r="C994" t="str">
        <f>VLOOKUP(B994,'Team Lookup'!A:B,2,FALSE)</f>
        <v>Milwaukee Bucks</v>
      </c>
      <c r="D994" s="6"/>
      <c r="E994" s="6"/>
      <c r="F994" s="7" t="str">
        <f>B995</f>
        <v>MIL</v>
      </c>
      <c r="G994" t="str">
        <f t="shared" ref="G994" si="9674">C995</f>
        <v>Milwaukee Bucks</v>
      </c>
      <c r="H994" s="31">
        <f>VLOOKUP($C994,'Four Factors - Road'!$B:$O,7,FALSE)/100</f>
        <v>0.52200000000000002</v>
      </c>
      <c r="I994" s="31">
        <f>VLOOKUP($C994,'Four Factors - Road'!$B:$O,8,FALSE)</f>
        <v>0.26600000000000001</v>
      </c>
      <c r="J994" s="31">
        <f>VLOOKUP($C994,'Four Factors - Road'!$B:$O,9,FALSE)/100</f>
        <v>0.14699999999999999</v>
      </c>
      <c r="K994" s="31">
        <f>VLOOKUP($C994,'Four Factors - Road'!$B:$O,10,FALSE)/100</f>
        <v>0.23499999999999999</v>
      </c>
      <c r="L994" s="31">
        <f>VLOOKUP($C994,'Four Factors - Road'!$B:$O,11,FALSE)/100</f>
        <v>0.51300000000000001</v>
      </c>
      <c r="M994" s="31">
        <f>VLOOKUP($C994,'Four Factors - Road'!$B:$O,12,FALSE)</f>
        <v>0.26700000000000002</v>
      </c>
      <c r="N994" s="31">
        <f>VLOOKUP($C994,'Four Factors - Road'!$B:$O,13,FALSE)/100</f>
        <v>0.14000000000000001</v>
      </c>
      <c r="O994" s="31">
        <f>VLOOKUP($C994,'Four Factors - Road'!$B:$O,14,FALSE)/100</f>
        <v>0.26500000000000001</v>
      </c>
      <c r="P994" s="17">
        <f>VLOOKUP($C994,'Advanced - Road'!B:T,18,FALSE)</f>
        <v>96.65</v>
      </c>
      <c r="Q994" s="17">
        <f>(P994+'Advanced - Road'!$S$33)/2</f>
        <v>97.755263459335623</v>
      </c>
      <c r="R994" s="31">
        <f t="shared" ref="R994" si="9675">AVERAGE(H994,L995)</f>
        <v>0.52150000000000007</v>
      </c>
      <c r="S994" s="31">
        <f t="shared" ref="S994" si="9676">AVERAGE(I994,M995)</f>
        <v>0.28449999999999998</v>
      </c>
      <c r="T994" s="31">
        <f t="shared" ref="T994" si="9677">AVERAGE(J994,N995)</f>
        <v>0.153</v>
      </c>
      <c r="U994" s="31">
        <f t="shared" ref="U994" si="9678">AVERAGE(K994,O995)</f>
        <v>0.23349999999999999</v>
      </c>
      <c r="V994" s="17">
        <f>Q994*Q995/'Advanced - Home'!$S$33</f>
        <v>97.694038553922297</v>
      </c>
      <c r="W994" s="17">
        <f t="shared" ref="W994" si="9679">AVERAGE(V994:V995)</f>
        <v>97.690727572309015</v>
      </c>
      <c r="X994" s="17">
        <f t="shared" si="9638"/>
        <v>0</v>
      </c>
      <c r="Y994" s="19">
        <f>ROUND(Regression!$B$17+Regression!$B$18*Games!R994+Regression!$B$19*Games!T994+Regression!$B$20*Games!U994+Regression!$B$21*Games!S994+Regression!$B$22*Games!W994,0)</f>
        <v>106</v>
      </c>
      <c r="Z994" s="19">
        <f t="shared" ref="Z994" si="9680">Y995-Y994</f>
        <v>3</v>
      </c>
      <c r="AA994" s="19">
        <f t="shared" ref="AA994" si="9681">Y994+Y995</f>
        <v>215</v>
      </c>
      <c r="AB994" s="4">
        <f t="shared" ref="AB994" si="9682">D994-Z994</f>
        <v>-3</v>
      </c>
      <c r="AC994" s="4">
        <f t="shared" ref="AC994" si="9683">AA994-E994</f>
        <v>215</v>
      </c>
      <c r="AD994" s="4">
        <f t="shared" si="9643"/>
        <v>106</v>
      </c>
    </row>
    <row r="995" spans="1:30" x14ac:dyDescent="0.3">
      <c r="A995" t="s">
        <v>134</v>
      </c>
      <c r="B995" s="8" t="s">
        <v>70</v>
      </c>
      <c r="C995" t="str">
        <f>VLOOKUP(B995,'Team Lookup'!A:B,2,FALSE)</f>
        <v>Milwaukee Bucks</v>
      </c>
      <c r="D995" s="9">
        <f t="shared" ref="D995" si="9684">D994*-1</f>
        <v>0</v>
      </c>
      <c r="E995" s="9">
        <f t="shared" ref="E995" si="9685">E994</f>
        <v>0</v>
      </c>
      <c r="F995" t="str">
        <f>B994</f>
        <v>MIL</v>
      </c>
      <c r="G995" t="str">
        <f t="shared" ref="G995" si="9686">C994</f>
        <v>Milwaukee Bucks</v>
      </c>
      <c r="H995" s="31">
        <f>VLOOKUP($C995,'Four Factors - Home'!$B:$O,7,FALSE)/100</f>
        <v>0.53500000000000003</v>
      </c>
      <c r="I995" s="31">
        <f>VLOOKUP($C995,'Four Factors - Home'!$B:$O,8,FALSE)</f>
        <v>0.307</v>
      </c>
      <c r="J995" s="31">
        <f>VLOOKUP($C995,'Four Factors - Home'!$B:$O,9,FALSE)/100</f>
        <v>0.14199999999999999</v>
      </c>
      <c r="K995" s="31">
        <f>VLOOKUP($C995,'Four Factors - Home'!$B:$O,10,FALSE)/100</f>
        <v>0.21600000000000003</v>
      </c>
      <c r="L995" s="31">
        <f>VLOOKUP($C995,'Four Factors - Home'!$B:$O,11,FALSE)/100</f>
        <v>0.52100000000000002</v>
      </c>
      <c r="M995" s="31">
        <f>VLOOKUP($C995,'Four Factors - Home'!$B:$O,12,FALSE)</f>
        <v>0.30299999999999999</v>
      </c>
      <c r="N995" s="31">
        <f>VLOOKUP($C995,'Four Factors - Home'!$B:$O,13,FALSE)/100</f>
        <v>0.159</v>
      </c>
      <c r="O995" s="31">
        <f>VLOOKUP($C995,'Four Factors - Home'!$B:$O,14,FALSE)/100</f>
        <v>0.23199999999999998</v>
      </c>
      <c r="P995" s="17">
        <f>VLOOKUP($C995,'Advanced - Home'!B:T,18,FALSE)</f>
        <v>98.73</v>
      </c>
      <c r="Q995" s="17">
        <f>(P995+'Advanced - Home'!$S$33)/2</f>
        <v>98.791912943871708</v>
      </c>
      <c r="R995" s="31">
        <f t="shared" ref="R995" si="9687">AVERAGE(H995,L994)</f>
        <v>0.52400000000000002</v>
      </c>
      <c r="S995" s="31">
        <f t="shared" ref="S995" si="9688">AVERAGE(I995,M994)</f>
        <v>0.28700000000000003</v>
      </c>
      <c r="T995" s="31">
        <f t="shared" ref="T995" si="9689">AVERAGE(J995,N994)</f>
        <v>0.14100000000000001</v>
      </c>
      <c r="U995" s="31">
        <f t="shared" ref="U995" si="9690">AVERAGE(K995,O994)</f>
        <v>0.24050000000000002</v>
      </c>
      <c r="V995" s="17">
        <f>Q995*Q994/'Advanced - Road'!$S$33</f>
        <v>97.687416590695719</v>
      </c>
      <c r="W995" s="17">
        <f t="shared" ref="W995" si="9691">W994</f>
        <v>97.690727572309015</v>
      </c>
      <c r="X995" s="17">
        <f t="shared" si="9638"/>
        <v>0</v>
      </c>
      <c r="Y995" s="19">
        <f>ROUND(Regression!$B$17+Regression!$B$18*Games!R995+Regression!$B$19*Games!T995+Regression!$B$20*Games!U995+Regression!$B$21*Games!S995+Regression!$B$22*Games!W995,0)</f>
        <v>109</v>
      </c>
      <c r="Z995" s="19">
        <f t="shared" ref="Z995" si="9692">-Z994</f>
        <v>-3</v>
      </c>
      <c r="AA995" s="19">
        <f t="shared" ref="AA995" si="9693">AA994</f>
        <v>215</v>
      </c>
      <c r="AB995" s="4"/>
      <c r="AC995" s="4"/>
      <c r="AD995" s="4">
        <f t="shared" si="9643"/>
        <v>109</v>
      </c>
    </row>
    <row r="996" spans="1:30" x14ac:dyDescent="0.3">
      <c r="A996" s="11" t="s">
        <v>133</v>
      </c>
      <c r="B996" s="14" t="s">
        <v>70</v>
      </c>
      <c r="C996" s="11" t="str">
        <f>VLOOKUP(B996,'Team Lookup'!A:B,2,FALSE)</f>
        <v>Milwaukee Bucks</v>
      </c>
      <c r="D996" s="12"/>
      <c r="E996" s="12"/>
      <c r="F996" s="13" t="str">
        <f>B997</f>
        <v>MIN</v>
      </c>
      <c r="G996" s="11" t="str">
        <f t="shared" ref="G996" si="9694">C997</f>
        <v>Minnesota Timberwolves</v>
      </c>
      <c r="H996" s="32">
        <f>VLOOKUP($C996,'Four Factors - Road'!$B:$O,7,FALSE)/100</f>
        <v>0.52200000000000002</v>
      </c>
      <c r="I996" s="32">
        <f>VLOOKUP($C996,'Four Factors - Road'!$B:$O,8,FALSE)</f>
        <v>0.26600000000000001</v>
      </c>
      <c r="J996" s="32">
        <f>VLOOKUP($C996,'Four Factors - Road'!$B:$O,9,FALSE)/100</f>
        <v>0.14699999999999999</v>
      </c>
      <c r="K996" s="32">
        <f>VLOOKUP($C996,'Four Factors - Road'!$B:$O,10,FALSE)/100</f>
        <v>0.23499999999999999</v>
      </c>
      <c r="L996" s="32">
        <f>VLOOKUP($C996,'Four Factors - Road'!$B:$O,11,FALSE)/100</f>
        <v>0.51300000000000001</v>
      </c>
      <c r="M996" s="32">
        <f>VLOOKUP($C996,'Four Factors - Road'!$B:$O,12,FALSE)</f>
        <v>0.26700000000000002</v>
      </c>
      <c r="N996" s="32">
        <f>VLOOKUP($C996,'Four Factors - Road'!$B:$O,13,FALSE)/100</f>
        <v>0.14000000000000001</v>
      </c>
      <c r="O996" s="32">
        <f>VLOOKUP($C996,'Four Factors - Road'!$B:$O,14,FALSE)/100</f>
        <v>0.26500000000000001</v>
      </c>
      <c r="P996" s="21">
        <f>VLOOKUP($C996,'Advanced - Road'!B:T,18,FALSE)</f>
        <v>96.65</v>
      </c>
      <c r="Q996" s="21">
        <f>(P996+'Advanced - Road'!$S$33)/2</f>
        <v>97.755263459335623</v>
      </c>
      <c r="R996" s="32">
        <f t="shared" ref="R996" si="9695">AVERAGE(H996,L997)</f>
        <v>0.52600000000000002</v>
      </c>
      <c r="S996" s="32">
        <f t="shared" ref="S996" si="9696">AVERAGE(I996,M997)</f>
        <v>0.26950000000000002</v>
      </c>
      <c r="T996" s="32">
        <f t="shared" ref="T996" si="9697">AVERAGE(J996,N997)</f>
        <v>0.14949999999999999</v>
      </c>
      <c r="U996" s="32">
        <f t="shared" ref="U996" si="9698">AVERAGE(K996,O997)</f>
        <v>0.22599999999999998</v>
      </c>
      <c r="V996" s="21">
        <f>Q996*Q997/'Advanced - Home'!$S$33</f>
        <v>96.660651637456269</v>
      </c>
      <c r="W996" s="21">
        <f t="shared" ref="W996" si="9699">AVERAGE(V996:V997)</f>
        <v>96.657375678707524</v>
      </c>
      <c r="X996" s="21">
        <f t="shared" si="9638"/>
        <v>0</v>
      </c>
      <c r="Y996" s="23">
        <f>ROUND(Regression!$B$17+Regression!$B$18*Games!R996+Regression!$B$19*Games!T996+Regression!$B$20*Games!U996+Regression!$B$21*Games!S996+Regression!$B$22*Games!W996,0)</f>
        <v>106</v>
      </c>
      <c r="Z996" s="23">
        <f t="shared" ref="Z996" si="9700">Y997-Y996</f>
        <v>2</v>
      </c>
      <c r="AA996" s="23">
        <f t="shared" ref="AA996" si="9701">Y996+Y997</f>
        <v>214</v>
      </c>
      <c r="AB996" s="22">
        <f t="shared" ref="AB996" si="9702">D996-Z996</f>
        <v>-2</v>
      </c>
      <c r="AC996" s="22">
        <f t="shared" ref="AC996" si="9703">AA996-E996</f>
        <v>214</v>
      </c>
      <c r="AD996" s="22">
        <f t="shared" si="9643"/>
        <v>106</v>
      </c>
    </row>
    <row r="997" spans="1:30" x14ac:dyDescent="0.3">
      <c r="A997" s="11" t="s">
        <v>134</v>
      </c>
      <c r="B997" s="14" t="s">
        <v>34</v>
      </c>
      <c r="C997" s="11" t="str">
        <f>VLOOKUP(B997,'Team Lookup'!A:B,2,FALSE)</f>
        <v>Minnesota Timberwolves</v>
      </c>
      <c r="D997" s="15">
        <f t="shared" ref="D997" si="9704">D996*-1</f>
        <v>0</v>
      </c>
      <c r="E997" s="15">
        <f t="shared" ref="E997" si="9705">E996</f>
        <v>0</v>
      </c>
      <c r="F997" s="11" t="str">
        <f>B996</f>
        <v>MIL</v>
      </c>
      <c r="G997" s="11" t="str">
        <f t="shared" ref="G997" si="9706">C996</f>
        <v>Milwaukee Bucks</v>
      </c>
      <c r="H997" s="32">
        <f>VLOOKUP($C997,'Four Factors - Home'!$B:$O,7,FALSE)/100</f>
        <v>0.52400000000000002</v>
      </c>
      <c r="I997" s="32">
        <f>VLOOKUP($C997,'Four Factors - Home'!$B:$O,8,FALSE)</f>
        <v>0.29599999999999999</v>
      </c>
      <c r="J997" s="32">
        <f>VLOOKUP($C997,'Four Factors - Home'!$B:$O,9,FALSE)/100</f>
        <v>0.15</v>
      </c>
      <c r="K997" s="32">
        <f>VLOOKUP($C997,'Four Factors - Home'!$B:$O,10,FALSE)/100</f>
        <v>0.26899999999999996</v>
      </c>
      <c r="L997" s="32">
        <f>VLOOKUP($C997,'Four Factors - Home'!$B:$O,11,FALSE)/100</f>
        <v>0.53</v>
      </c>
      <c r="M997" s="32">
        <f>VLOOKUP($C997,'Four Factors - Home'!$B:$O,12,FALSE)</f>
        <v>0.27300000000000002</v>
      </c>
      <c r="N997" s="32">
        <f>VLOOKUP($C997,'Four Factors - Home'!$B:$O,13,FALSE)/100</f>
        <v>0.152</v>
      </c>
      <c r="O997" s="32">
        <f>VLOOKUP($C997,'Four Factors - Home'!$B:$O,14,FALSE)/100</f>
        <v>0.217</v>
      </c>
      <c r="P997" s="21">
        <f>VLOOKUP($C997,'Advanced - Home'!B:T,18,FALSE)</f>
        <v>96.64</v>
      </c>
      <c r="Q997" s="21">
        <f>(P997+'Advanced - Home'!$S$33)/2</f>
        <v>97.746912943871706</v>
      </c>
      <c r="R997" s="32">
        <f t="shared" ref="R997" si="9707">AVERAGE(H997,L996)</f>
        <v>0.51849999999999996</v>
      </c>
      <c r="S997" s="32">
        <f t="shared" ref="S997" si="9708">AVERAGE(I997,M996)</f>
        <v>0.28149999999999997</v>
      </c>
      <c r="T997" s="32">
        <f t="shared" ref="T997" si="9709">AVERAGE(J997,N996)</f>
        <v>0.14500000000000002</v>
      </c>
      <c r="U997" s="32">
        <f t="shared" ref="U997" si="9710">AVERAGE(K997,O996)</f>
        <v>0.26700000000000002</v>
      </c>
      <c r="V997" s="21">
        <f>Q997*Q996/'Advanced - Road'!$S$33</f>
        <v>96.654099719958793</v>
      </c>
      <c r="W997" s="21">
        <f t="shared" ref="W997" si="9711">W996</f>
        <v>96.657375678707524</v>
      </c>
      <c r="X997" s="21">
        <f t="shared" si="9638"/>
        <v>0</v>
      </c>
      <c r="Y997" s="23">
        <f>ROUND(Regression!$B$17+Regression!$B$18*Games!R997+Regression!$B$19*Games!T997+Regression!$B$20*Games!U997+Regression!$B$21*Games!S997+Regression!$B$22*Games!W997,0)</f>
        <v>108</v>
      </c>
      <c r="Z997" s="23">
        <f t="shared" ref="Z997" si="9712">-Z996</f>
        <v>-2</v>
      </c>
      <c r="AA997" s="23">
        <f t="shared" ref="AA997" si="9713">AA996</f>
        <v>214</v>
      </c>
      <c r="AB997" s="22"/>
      <c r="AC997" s="22"/>
      <c r="AD997" s="22">
        <f t="shared" si="9643"/>
        <v>108</v>
      </c>
    </row>
    <row r="998" spans="1:30" x14ac:dyDescent="0.3">
      <c r="A998" t="s">
        <v>133</v>
      </c>
      <c r="B998" s="8" t="s">
        <v>70</v>
      </c>
      <c r="C998" t="str">
        <f>VLOOKUP(B998,'Team Lookup'!A:B,2,FALSE)</f>
        <v>Milwaukee Bucks</v>
      </c>
      <c r="D998" s="6"/>
      <c r="E998" s="6"/>
      <c r="F998" s="7" t="str">
        <f>B999</f>
        <v>NOP</v>
      </c>
      <c r="G998" t="str">
        <f t="shared" ref="G998" si="9714">C999</f>
        <v>New Orleans Pelicans</v>
      </c>
      <c r="H998" s="31">
        <f>VLOOKUP($C998,'Four Factors - Road'!$B:$O,7,FALSE)/100</f>
        <v>0.52200000000000002</v>
      </c>
      <c r="I998" s="31">
        <f>VLOOKUP($C998,'Four Factors - Road'!$B:$O,8,FALSE)</f>
        <v>0.26600000000000001</v>
      </c>
      <c r="J998" s="31">
        <f>VLOOKUP($C998,'Four Factors - Road'!$B:$O,9,FALSE)/100</f>
        <v>0.14699999999999999</v>
      </c>
      <c r="K998" s="31">
        <f>VLOOKUP($C998,'Four Factors - Road'!$B:$O,10,FALSE)/100</f>
        <v>0.23499999999999999</v>
      </c>
      <c r="L998" s="31">
        <f>VLOOKUP($C998,'Four Factors - Road'!$B:$O,11,FALSE)/100</f>
        <v>0.51300000000000001</v>
      </c>
      <c r="M998" s="31">
        <f>VLOOKUP($C998,'Four Factors - Road'!$B:$O,12,FALSE)</f>
        <v>0.26700000000000002</v>
      </c>
      <c r="N998" s="31">
        <f>VLOOKUP($C998,'Four Factors - Road'!$B:$O,13,FALSE)/100</f>
        <v>0.14000000000000001</v>
      </c>
      <c r="O998" s="31">
        <f>VLOOKUP($C998,'Four Factors - Road'!$B:$O,14,FALSE)/100</f>
        <v>0.26500000000000001</v>
      </c>
      <c r="P998" s="17">
        <f>VLOOKUP($C998,'Advanced - Road'!B:T,18,FALSE)</f>
        <v>96.65</v>
      </c>
      <c r="Q998" s="17">
        <f>(P998+'Advanced - Road'!$S$33)/2</f>
        <v>97.755263459335623</v>
      </c>
      <c r="R998" s="31">
        <f t="shared" ref="R998" si="9715">AVERAGE(H998,L999)</f>
        <v>0.51550000000000007</v>
      </c>
      <c r="S998" s="31">
        <f t="shared" ref="S998" si="9716">AVERAGE(I998,M999)</f>
        <v>0.254</v>
      </c>
      <c r="T998" s="31">
        <f t="shared" ref="T998" si="9717">AVERAGE(J998,N999)</f>
        <v>0.14050000000000001</v>
      </c>
      <c r="U998" s="31">
        <f t="shared" ref="U998" si="9718">AVERAGE(K998,O999)</f>
        <v>0.22849999999999998</v>
      </c>
      <c r="V998" s="17">
        <f>Q998*Q999/'Advanced - Home'!$S$33</f>
        <v>98.851036345563699</v>
      </c>
      <c r="W998" s="17">
        <f t="shared" ref="W998" si="9719">AVERAGE(V998:V999)</f>
        <v>98.847686151747993</v>
      </c>
      <c r="X998" s="17">
        <f t="shared" si="9638"/>
        <v>0</v>
      </c>
      <c r="Y998" s="19">
        <f>ROUND(Regression!$B$17+Regression!$B$18*Games!R998+Regression!$B$19*Games!T998+Regression!$B$20*Games!U998+Regression!$B$21*Games!S998+Regression!$B$22*Games!W998,0)</f>
        <v>107</v>
      </c>
      <c r="Z998" s="19">
        <f t="shared" ref="Z998" si="9720">Y999-Y998</f>
        <v>1</v>
      </c>
      <c r="AA998" s="19">
        <f t="shared" ref="AA998" si="9721">Y998+Y999</f>
        <v>215</v>
      </c>
      <c r="AB998" s="4">
        <f t="shared" ref="AB998" si="9722">D998-Z998</f>
        <v>-1</v>
      </c>
      <c r="AC998" s="4">
        <f t="shared" ref="AC998" si="9723">AA998-E998</f>
        <v>215</v>
      </c>
      <c r="AD998" s="4">
        <f t="shared" si="9643"/>
        <v>107</v>
      </c>
    </row>
    <row r="999" spans="1:30" x14ac:dyDescent="0.3">
      <c r="A999" t="s">
        <v>134</v>
      </c>
      <c r="B999" s="8" t="s">
        <v>71</v>
      </c>
      <c r="C999" t="str">
        <f>VLOOKUP(B999,'Team Lookup'!A:B,2,FALSE)</f>
        <v>New Orleans Pelicans</v>
      </c>
      <c r="D999" s="9">
        <f t="shared" ref="D999" si="9724">D998*-1</f>
        <v>0</v>
      </c>
      <c r="E999" s="9">
        <f t="shared" ref="E999" si="9725">E998</f>
        <v>0</v>
      </c>
      <c r="F999" t="str">
        <f>B998</f>
        <v>MIL</v>
      </c>
      <c r="G999" t="str">
        <f t="shared" ref="G999" si="9726">C998</f>
        <v>Milwaukee Bucks</v>
      </c>
      <c r="H999" s="31">
        <f>VLOOKUP($C999,'Four Factors - Home'!$B:$O,7,FALSE)/100</f>
        <v>0.504</v>
      </c>
      <c r="I999" s="31">
        <f>VLOOKUP($C999,'Four Factors - Home'!$B:$O,8,FALSE)</f>
        <v>0.26200000000000001</v>
      </c>
      <c r="J999" s="31">
        <f>VLOOKUP($C999,'Four Factors - Home'!$B:$O,9,FALSE)/100</f>
        <v>0.121</v>
      </c>
      <c r="K999" s="31">
        <f>VLOOKUP($C999,'Four Factors - Home'!$B:$O,10,FALSE)/100</f>
        <v>0.184</v>
      </c>
      <c r="L999" s="31">
        <f>VLOOKUP($C999,'Four Factors - Home'!$B:$O,11,FALSE)/100</f>
        <v>0.50900000000000001</v>
      </c>
      <c r="M999" s="31">
        <f>VLOOKUP($C999,'Four Factors - Home'!$B:$O,12,FALSE)</f>
        <v>0.24199999999999999</v>
      </c>
      <c r="N999" s="31">
        <f>VLOOKUP($C999,'Four Factors - Home'!$B:$O,13,FALSE)/100</f>
        <v>0.13400000000000001</v>
      </c>
      <c r="O999" s="31">
        <f>VLOOKUP($C999,'Four Factors - Home'!$B:$O,14,FALSE)/100</f>
        <v>0.222</v>
      </c>
      <c r="P999" s="17">
        <f>VLOOKUP($C999,'Advanced - Home'!B:T,18,FALSE)</f>
        <v>101.07</v>
      </c>
      <c r="Q999" s="17">
        <f>(P999+'Advanced - Home'!$S$33)/2</f>
        <v>99.96191294387171</v>
      </c>
      <c r="R999" s="31">
        <f t="shared" ref="R999" si="9727">AVERAGE(H999,L998)</f>
        <v>0.50849999999999995</v>
      </c>
      <c r="S999" s="31">
        <f t="shared" ref="S999" si="9728">AVERAGE(I999,M998)</f>
        <v>0.26450000000000001</v>
      </c>
      <c r="T999" s="31">
        <f t="shared" ref="T999" si="9729">AVERAGE(J999,N998)</f>
        <v>0.1305</v>
      </c>
      <c r="U999" s="31">
        <f t="shared" ref="U999" si="9730">AVERAGE(K999,O998)</f>
        <v>0.22450000000000001</v>
      </c>
      <c r="V999" s="17">
        <f>Q999*Q998/'Advanced - Road'!$S$33</f>
        <v>98.844335957932287</v>
      </c>
      <c r="W999" s="17">
        <f t="shared" ref="W999" si="9731">W998</f>
        <v>98.847686151747993</v>
      </c>
      <c r="X999" s="17">
        <f t="shared" si="9638"/>
        <v>0</v>
      </c>
      <c r="Y999" s="19">
        <f>ROUND(Regression!$B$17+Regression!$B$18*Games!R999+Regression!$B$19*Games!T999+Regression!$B$20*Games!U999+Regression!$B$21*Games!S999+Regression!$B$22*Games!W999,0)</f>
        <v>108</v>
      </c>
      <c r="Z999" s="19">
        <f t="shared" ref="Z999" si="9732">-Z998</f>
        <v>-1</v>
      </c>
      <c r="AA999" s="19">
        <f t="shared" ref="AA999" si="9733">AA998</f>
        <v>215</v>
      </c>
      <c r="AB999" s="4"/>
      <c r="AC999" s="4"/>
      <c r="AD999" s="4">
        <f t="shared" si="9643"/>
        <v>108</v>
      </c>
    </row>
    <row r="1000" spans="1:30" x14ac:dyDescent="0.3">
      <c r="A1000" s="11" t="s">
        <v>133</v>
      </c>
      <c r="B1000" s="14" t="s">
        <v>70</v>
      </c>
      <c r="C1000" s="11" t="str">
        <f>VLOOKUP(B1000,'Team Lookup'!A:B,2,FALSE)</f>
        <v>Milwaukee Bucks</v>
      </c>
      <c r="D1000" s="12"/>
      <c r="E1000" s="12"/>
      <c r="F1000" s="13" t="str">
        <f>B1001</f>
        <v>NYK</v>
      </c>
      <c r="G1000" s="11" t="str">
        <f t="shared" ref="G1000" si="9734">C1001</f>
        <v>New York Knicks</v>
      </c>
      <c r="H1000" s="32">
        <f>VLOOKUP($C1000,'Four Factors - Road'!$B:$O,7,FALSE)/100</f>
        <v>0.52200000000000002</v>
      </c>
      <c r="I1000" s="32">
        <f>VLOOKUP($C1000,'Four Factors - Road'!$B:$O,8,FALSE)</f>
        <v>0.26600000000000001</v>
      </c>
      <c r="J1000" s="32">
        <f>VLOOKUP($C1000,'Four Factors - Road'!$B:$O,9,FALSE)/100</f>
        <v>0.14699999999999999</v>
      </c>
      <c r="K1000" s="32">
        <f>VLOOKUP($C1000,'Four Factors - Road'!$B:$O,10,FALSE)/100</f>
        <v>0.23499999999999999</v>
      </c>
      <c r="L1000" s="32">
        <f>VLOOKUP($C1000,'Four Factors - Road'!$B:$O,11,FALSE)/100</f>
        <v>0.51300000000000001</v>
      </c>
      <c r="M1000" s="32">
        <f>VLOOKUP($C1000,'Four Factors - Road'!$B:$O,12,FALSE)</f>
        <v>0.26700000000000002</v>
      </c>
      <c r="N1000" s="32">
        <f>VLOOKUP($C1000,'Four Factors - Road'!$B:$O,13,FALSE)/100</f>
        <v>0.14000000000000001</v>
      </c>
      <c r="O1000" s="32">
        <f>VLOOKUP($C1000,'Four Factors - Road'!$B:$O,14,FALSE)/100</f>
        <v>0.26500000000000001</v>
      </c>
      <c r="P1000" s="21">
        <f>VLOOKUP($C1000,'Advanced - Road'!B:T,18,FALSE)</f>
        <v>96.65</v>
      </c>
      <c r="Q1000" s="21">
        <f>(P1000+'Advanced - Road'!$S$33)/2</f>
        <v>97.755263459335623</v>
      </c>
      <c r="R1000" s="32">
        <f t="shared" ref="R1000" si="9735">AVERAGE(H1000,L1001)</f>
        <v>0.51550000000000007</v>
      </c>
      <c r="S1000" s="32">
        <f t="shared" ref="S1000" si="9736">AVERAGE(I1000,M1001)</f>
        <v>0.26400000000000001</v>
      </c>
      <c r="T1000" s="32">
        <f t="shared" ref="T1000" si="9737">AVERAGE(J1000,N1001)</f>
        <v>0.13850000000000001</v>
      </c>
      <c r="U1000" s="32">
        <f t="shared" ref="U1000" si="9738">AVERAGE(K1000,O1001)</f>
        <v>0.2525</v>
      </c>
      <c r="V1000" s="21">
        <f>Q1000*Q1001/'Advanced - Home'!$S$33</f>
        <v>97.555594373725896</v>
      </c>
      <c r="W1000" s="21">
        <f t="shared" ref="W1000" si="9739">AVERAGE(V1000:V1001)</f>
        <v>97.55228808417101</v>
      </c>
      <c r="X1000" s="21">
        <f t="shared" si="9638"/>
        <v>0</v>
      </c>
      <c r="Y1000" s="23">
        <f>ROUND(Regression!$B$17+Regression!$B$18*Games!R1000+Regression!$B$19*Games!T1000+Regression!$B$20*Games!U1000+Regression!$B$21*Games!S1000+Regression!$B$22*Games!W1000,0)</f>
        <v>108</v>
      </c>
      <c r="Z1000" s="23">
        <f t="shared" ref="Z1000" si="9740">Y1001-Y1000</f>
        <v>0</v>
      </c>
      <c r="AA1000" s="23">
        <f t="shared" ref="AA1000" si="9741">Y1000+Y1001</f>
        <v>216</v>
      </c>
      <c r="AB1000" s="22">
        <f t="shared" ref="AB1000" si="9742">D1000-Z1000</f>
        <v>0</v>
      </c>
      <c r="AC1000" s="22">
        <f t="shared" ref="AC1000" si="9743">AA1000-E1000</f>
        <v>216</v>
      </c>
      <c r="AD1000" s="22">
        <f t="shared" si="9643"/>
        <v>108</v>
      </c>
    </row>
    <row r="1001" spans="1:30" x14ac:dyDescent="0.3">
      <c r="A1001" s="11" t="s">
        <v>134</v>
      </c>
      <c r="B1001" s="14" t="s">
        <v>72</v>
      </c>
      <c r="C1001" s="11" t="str">
        <f>VLOOKUP(B1001,'Team Lookup'!A:B,2,FALSE)</f>
        <v>New York Knicks</v>
      </c>
      <c r="D1001" s="15">
        <f t="shared" ref="D1001" si="9744">D1000*-1</f>
        <v>0</v>
      </c>
      <c r="E1001" s="15">
        <f t="shared" ref="E1001" si="9745">E1000</f>
        <v>0</v>
      </c>
      <c r="F1001" s="11" t="str">
        <f>B1000</f>
        <v>MIL</v>
      </c>
      <c r="G1001" s="11" t="str">
        <f t="shared" ref="G1001" si="9746">C1000</f>
        <v>Milwaukee Bucks</v>
      </c>
      <c r="H1001" s="32">
        <f>VLOOKUP($C1001,'Four Factors - Home'!$B:$O,7,FALSE)/100</f>
        <v>0.52</v>
      </c>
      <c r="I1001" s="32">
        <f>VLOOKUP($C1001,'Four Factors - Home'!$B:$O,8,FALSE)</f>
        <v>0.22700000000000001</v>
      </c>
      <c r="J1001" s="32">
        <f>VLOOKUP($C1001,'Four Factors - Home'!$B:$O,9,FALSE)/100</f>
        <v>0.14300000000000002</v>
      </c>
      <c r="K1001" s="32">
        <f>VLOOKUP($C1001,'Four Factors - Home'!$B:$O,10,FALSE)/100</f>
        <v>0.27399999999999997</v>
      </c>
      <c r="L1001" s="32">
        <f>VLOOKUP($C1001,'Four Factors - Home'!$B:$O,11,FALSE)/100</f>
        <v>0.50900000000000001</v>
      </c>
      <c r="M1001" s="32">
        <f>VLOOKUP($C1001,'Four Factors - Home'!$B:$O,12,FALSE)</f>
        <v>0.26200000000000001</v>
      </c>
      <c r="N1001" s="32">
        <f>VLOOKUP($C1001,'Four Factors - Home'!$B:$O,13,FALSE)/100</f>
        <v>0.13</v>
      </c>
      <c r="O1001" s="32">
        <f>VLOOKUP($C1001,'Four Factors - Home'!$B:$O,14,FALSE)/100</f>
        <v>0.27</v>
      </c>
      <c r="P1001" s="21">
        <f>VLOOKUP($C1001,'Advanced - Home'!B:T,18,FALSE)</f>
        <v>98.45</v>
      </c>
      <c r="Q1001" s="21">
        <f>(P1001+'Advanced - Home'!$S$33)/2</f>
        <v>98.651912943871707</v>
      </c>
      <c r="R1001" s="32">
        <f t="shared" ref="R1001" si="9747">AVERAGE(H1001,L1000)</f>
        <v>0.51649999999999996</v>
      </c>
      <c r="S1001" s="32">
        <f t="shared" ref="S1001" si="9748">AVERAGE(I1001,M1000)</f>
        <v>0.247</v>
      </c>
      <c r="T1001" s="32">
        <f t="shared" ref="T1001" si="9749">AVERAGE(J1001,N1000)</f>
        <v>0.14150000000000001</v>
      </c>
      <c r="U1001" s="32">
        <f t="shared" ref="U1001" si="9750">AVERAGE(K1001,O1000)</f>
        <v>0.26949999999999996</v>
      </c>
      <c r="V1001" s="21">
        <f>Q1001*Q1000/'Advanced - Road'!$S$33</f>
        <v>97.548981794616139</v>
      </c>
      <c r="W1001" s="21">
        <f t="shared" ref="W1001" si="9751">W1000</f>
        <v>97.55228808417101</v>
      </c>
      <c r="X1001" s="21">
        <f t="shared" si="9638"/>
        <v>0</v>
      </c>
      <c r="Y1001" s="23">
        <f>ROUND(Regression!$B$17+Regression!$B$18*Games!R1001+Regression!$B$19*Games!T1001+Regression!$B$20*Games!U1001+Regression!$B$21*Games!S1001+Regression!$B$22*Games!W1001,0)</f>
        <v>108</v>
      </c>
      <c r="Z1001" s="23">
        <f t="shared" ref="Z1001" si="9752">-Z1000</f>
        <v>0</v>
      </c>
      <c r="AA1001" s="23">
        <f t="shared" ref="AA1001" si="9753">AA1000</f>
        <v>216</v>
      </c>
      <c r="AB1001" s="22"/>
      <c r="AC1001" s="22"/>
      <c r="AD1001" s="22">
        <f t="shared" si="9643"/>
        <v>108</v>
      </c>
    </row>
    <row r="1002" spans="1:30" x14ac:dyDescent="0.3">
      <c r="A1002" t="s">
        <v>133</v>
      </c>
      <c r="B1002" s="8" t="s">
        <v>70</v>
      </c>
      <c r="C1002" t="str">
        <f>VLOOKUP(B1002,'Team Lookup'!A:B,2,FALSE)</f>
        <v>Milwaukee Bucks</v>
      </c>
      <c r="D1002" s="6"/>
      <c r="E1002" s="6"/>
      <c r="F1002" s="7" t="str">
        <f>B1003</f>
        <v>OKC</v>
      </c>
      <c r="G1002" t="str">
        <f t="shared" ref="G1002" si="9754">C1003</f>
        <v>Oklahoma City Thunder</v>
      </c>
      <c r="H1002" s="31">
        <f>VLOOKUP($C1002,'Four Factors - Road'!$B:$O,7,FALSE)/100</f>
        <v>0.52200000000000002</v>
      </c>
      <c r="I1002" s="31">
        <f>VLOOKUP($C1002,'Four Factors - Road'!$B:$O,8,FALSE)</f>
        <v>0.26600000000000001</v>
      </c>
      <c r="J1002" s="31">
        <f>VLOOKUP($C1002,'Four Factors - Road'!$B:$O,9,FALSE)/100</f>
        <v>0.14699999999999999</v>
      </c>
      <c r="K1002" s="31">
        <f>VLOOKUP($C1002,'Four Factors - Road'!$B:$O,10,FALSE)/100</f>
        <v>0.23499999999999999</v>
      </c>
      <c r="L1002" s="31">
        <f>VLOOKUP($C1002,'Four Factors - Road'!$B:$O,11,FALSE)/100</f>
        <v>0.51300000000000001</v>
      </c>
      <c r="M1002" s="31">
        <f>VLOOKUP($C1002,'Four Factors - Road'!$B:$O,12,FALSE)</f>
        <v>0.26700000000000002</v>
      </c>
      <c r="N1002" s="31">
        <f>VLOOKUP($C1002,'Four Factors - Road'!$B:$O,13,FALSE)/100</f>
        <v>0.14000000000000001</v>
      </c>
      <c r="O1002" s="31">
        <f>VLOOKUP($C1002,'Four Factors - Road'!$B:$O,14,FALSE)/100</f>
        <v>0.26500000000000001</v>
      </c>
      <c r="P1002" s="17">
        <f>VLOOKUP($C1002,'Advanced - Road'!B:T,18,FALSE)</f>
        <v>96.65</v>
      </c>
      <c r="Q1002" s="17">
        <f>(P1002+'Advanced - Road'!$S$33)/2</f>
        <v>97.755263459335623</v>
      </c>
      <c r="R1002" s="31">
        <f t="shared" ref="R1002" si="9755">AVERAGE(H1002,L1003)</f>
        <v>0.50900000000000001</v>
      </c>
      <c r="S1002" s="31">
        <f t="shared" ref="S1002" si="9756">AVERAGE(I1002,M1003)</f>
        <v>0.26550000000000001</v>
      </c>
      <c r="T1002" s="31">
        <f t="shared" ref="T1002" si="9757">AVERAGE(J1002,N1003)</f>
        <v>0.14199999999999999</v>
      </c>
      <c r="U1002" s="31">
        <f t="shared" ref="U1002" si="9758">AVERAGE(K1002,O1003)</f>
        <v>0.22949999999999998</v>
      </c>
      <c r="V1002" s="17">
        <f>Q1002*Q1003/'Advanced - Home'!$S$33</f>
        <v>98.816425300514609</v>
      </c>
      <c r="W1002" s="17">
        <f t="shared" ref="W1002" si="9759">AVERAGE(V1002:V1003)</f>
        <v>98.813076279713499</v>
      </c>
      <c r="X1002" s="17">
        <f t="shared" si="9638"/>
        <v>0</v>
      </c>
      <c r="Y1002" s="19">
        <f>ROUND(Regression!$B$17+Regression!$B$18*Games!R1002+Regression!$B$19*Games!T1002+Regression!$B$20*Games!U1002+Regression!$B$21*Games!S1002+Regression!$B$22*Games!W1002,0)</f>
        <v>106</v>
      </c>
      <c r="Z1002" s="19">
        <f t="shared" ref="Z1002" si="9760">Y1003-Y1002</f>
        <v>3</v>
      </c>
      <c r="AA1002" s="19">
        <f t="shared" ref="AA1002" si="9761">Y1002+Y1003</f>
        <v>215</v>
      </c>
      <c r="AB1002" s="4">
        <f t="shared" ref="AB1002" si="9762">D1002-Z1002</f>
        <v>-3</v>
      </c>
      <c r="AC1002" s="4">
        <f t="shared" ref="AC1002" si="9763">AA1002-E1002</f>
        <v>215</v>
      </c>
      <c r="AD1002" s="4">
        <f t="shared" si="9643"/>
        <v>106</v>
      </c>
    </row>
    <row r="1003" spans="1:30" x14ac:dyDescent="0.3">
      <c r="A1003" t="s">
        <v>134</v>
      </c>
      <c r="B1003" s="8" t="s">
        <v>73</v>
      </c>
      <c r="C1003" t="str">
        <f>VLOOKUP(B1003,'Team Lookup'!A:B,2,FALSE)</f>
        <v>Oklahoma City Thunder</v>
      </c>
      <c r="D1003" s="9">
        <f t="shared" ref="D1003" si="9764">D1002*-1</f>
        <v>0</v>
      </c>
      <c r="E1003" s="9">
        <f t="shared" ref="E1003" si="9765">E1002</f>
        <v>0</v>
      </c>
      <c r="F1003" t="str">
        <f>B1002</f>
        <v>MIL</v>
      </c>
      <c r="G1003" t="str">
        <f t="shared" ref="G1003" si="9766">C1002</f>
        <v>Milwaukee Bucks</v>
      </c>
      <c r="H1003" s="31">
        <f>VLOOKUP($C1003,'Four Factors - Home'!$B:$O,7,FALSE)/100</f>
        <v>0.51700000000000002</v>
      </c>
      <c r="I1003" s="31">
        <f>VLOOKUP($C1003,'Four Factors - Home'!$B:$O,8,FALSE)</f>
        <v>0.29799999999999999</v>
      </c>
      <c r="J1003" s="31">
        <f>VLOOKUP($C1003,'Four Factors - Home'!$B:$O,9,FALSE)/100</f>
        <v>0.14800000000000002</v>
      </c>
      <c r="K1003" s="31">
        <f>VLOOKUP($C1003,'Four Factors - Home'!$B:$O,10,FALSE)/100</f>
        <v>0.26600000000000001</v>
      </c>
      <c r="L1003" s="31">
        <f>VLOOKUP($C1003,'Four Factors - Home'!$B:$O,11,FALSE)/100</f>
        <v>0.496</v>
      </c>
      <c r="M1003" s="31">
        <f>VLOOKUP($C1003,'Four Factors - Home'!$B:$O,12,FALSE)</f>
        <v>0.26500000000000001</v>
      </c>
      <c r="N1003" s="31">
        <f>VLOOKUP($C1003,'Four Factors - Home'!$B:$O,13,FALSE)/100</f>
        <v>0.13699999999999998</v>
      </c>
      <c r="O1003" s="31">
        <f>VLOOKUP($C1003,'Four Factors - Home'!$B:$O,14,FALSE)/100</f>
        <v>0.22399999999999998</v>
      </c>
      <c r="P1003" s="17">
        <f>VLOOKUP($C1003,'Advanced - Home'!B:T,18,FALSE)</f>
        <v>101</v>
      </c>
      <c r="Q1003" s="17">
        <f>(P1003+'Advanced - Home'!$S$33)/2</f>
        <v>99.926912943871713</v>
      </c>
      <c r="R1003" s="31">
        <f t="shared" ref="R1003" si="9767">AVERAGE(H1003,L1002)</f>
        <v>0.51500000000000001</v>
      </c>
      <c r="S1003" s="31">
        <f t="shared" ref="S1003" si="9768">AVERAGE(I1003,M1002)</f>
        <v>0.28249999999999997</v>
      </c>
      <c r="T1003" s="31">
        <f t="shared" ref="T1003" si="9769">AVERAGE(J1003,N1002)</f>
        <v>0.14400000000000002</v>
      </c>
      <c r="U1003" s="31">
        <f t="shared" ref="U1003" si="9770">AVERAGE(K1003,O1002)</f>
        <v>0.26550000000000001</v>
      </c>
      <c r="V1003" s="17">
        <f>Q1003*Q1002/'Advanced - Road'!$S$33</f>
        <v>98.809727258912403</v>
      </c>
      <c r="W1003" s="17">
        <f t="shared" ref="W1003" si="9771">W1002</f>
        <v>98.813076279713499</v>
      </c>
      <c r="X1003" s="17">
        <f t="shared" si="9638"/>
        <v>0</v>
      </c>
      <c r="Y1003" s="19">
        <f>ROUND(Regression!$B$17+Regression!$B$18*Games!R1003+Regression!$B$19*Games!T1003+Regression!$B$20*Games!U1003+Regression!$B$21*Games!S1003+Regression!$B$22*Games!W1003,0)</f>
        <v>109</v>
      </c>
      <c r="Z1003" s="19">
        <f t="shared" ref="Z1003" si="9772">-Z1002</f>
        <v>-3</v>
      </c>
      <c r="AA1003" s="19">
        <f t="shared" ref="AA1003" si="9773">AA1002</f>
        <v>215</v>
      </c>
      <c r="AB1003" s="4"/>
      <c r="AC1003" s="4"/>
      <c r="AD1003" s="4">
        <f t="shared" si="9643"/>
        <v>109</v>
      </c>
    </row>
    <row r="1004" spans="1:30" x14ac:dyDescent="0.3">
      <c r="A1004" s="11" t="s">
        <v>133</v>
      </c>
      <c r="B1004" s="14" t="s">
        <v>70</v>
      </c>
      <c r="C1004" s="11" t="str">
        <f>VLOOKUP(B1004,'Team Lookup'!A:B,2,FALSE)</f>
        <v>Milwaukee Bucks</v>
      </c>
      <c r="D1004" s="12"/>
      <c r="E1004" s="12"/>
      <c r="F1004" s="13" t="str">
        <f>B1005</f>
        <v>ORL</v>
      </c>
      <c r="G1004" s="11" t="str">
        <f t="shared" ref="G1004" si="9774">C1005</f>
        <v>Orlando Magic</v>
      </c>
      <c r="H1004" s="32">
        <f>VLOOKUP($C1004,'Four Factors - Road'!$B:$O,7,FALSE)/100</f>
        <v>0.52200000000000002</v>
      </c>
      <c r="I1004" s="32">
        <f>VLOOKUP($C1004,'Four Factors - Road'!$B:$O,8,FALSE)</f>
        <v>0.26600000000000001</v>
      </c>
      <c r="J1004" s="32">
        <f>VLOOKUP($C1004,'Four Factors - Road'!$B:$O,9,FALSE)/100</f>
        <v>0.14699999999999999</v>
      </c>
      <c r="K1004" s="32">
        <f>VLOOKUP($C1004,'Four Factors - Road'!$B:$O,10,FALSE)/100</f>
        <v>0.23499999999999999</v>
      </c>
      <c r="L1004" s="32">
        <f>VLOOKUP($C1004,'Four Factors - Road'!$B:$O,11,FALSE)/100</f>
        <v>0.51300000000000001</v>
      </c>
      <c r="M1004" s="32">
        <f>VLOOKUP($C1004,'Four Factors - Road'!$B:$O,12,FALSE)</f>
        <v>0.26700000000000002</v>
      </c>
      <c r="N1004" s="32">
        <f>VLOOKUP($C1004,'Four Factors - Road'!$B:$O,13,FALSE)/100</f>
        <v>0.14000000000000001</v>
      </c>
      <c r="O1004" s="32">
        <f>VLOOKUP($C1004,'Four Factors - Road'!$B:$O,14,FALSE)/100</f>
        <v>0.26500000000000001</v>
      </c>
      <c r="P1004" s="21">
        <f>VLOOKUP($C1004,'Advanced - Road'!B:T,18,FALSE)</f>
        <v>96.65</v>
      </c>
      <c r="Q1004" s="21">
        <f>(P1004+'Advanced - Road'!$S$33)/2</f>
        <v>97.755263459335623</v>
      </c>
      <c r="R1004" s="32">
        <f t="shared" ref="R1004" si="9775">AVERAGE(H1004,L1005)</f>
        <v>0.51750000000000007</v>
      </c>
      <c r="S1004" s="32">
        <f t="shared" ref="S1004" si="9776">AVERAGE(I1004,M1005)</f>
        <v>0.26750000000000002</v>
      </c>
      <c r="T1004" s="32">
        <f t="shared" ref="T1004" si="9777">AVERAGE(J1004,N1005)</f>
        <v>0.14449999999999999</v>
      </c>
      <c r="U1004" s="32">
        <f t="shared" ref="U1004" si="9778">AVERAGE(K1004,O1005)</f>
        <v>0.22999999999999998</v>
      </c>
      <c r="V1004" s="21">
        <f>Q1004*Q1005/'Advanced - Home'!$S$33</f>
        <v>97.110595223094592</v>
      </c>
      <c r="W1004" s="21">
        <f t="shared" ref="W1004" si="9779">AVERAGE(V1004:V1005)</f>
        <v>97.107304015156018</v>
      </c>
      <c r="X1004" s="21">
        <f t="shared" si="9638"/>
        <v>0</v>
      </c>
      <c r="Y1004" s="23">
        <f>ROUND(Regression!$B$17+Regression!$B$18*Games!R1004+Regression!$B$19*Games!T1004+Regression!$B$20*Games!U1004+Regression!$B$21*Games!S1004+Regression!$B$22*Games!W1004,0)</f>
        <v>106</v>
      </c>
      <c r="Z1004" s="23">
        <f t="shared" ref="Z1004" si="9780">Y1005-Y1004</f>
        <v>-2</v>
      </c>
      <c r="AA1004" s="23">
        <f t="shared" ref="AA1004" si="9781">Y1004+Y1005</f>
        <v>210</v>
      </c>
      <c r="AB1004" s="22">
        <f t="shared" ref="AB1004" si="9782">D1004-Z1004</f>
        <v>2</v>
      </c>
      <c r="AC1004" s="22">
        <f t="shared" ref="AC1004" si="9783">AA1004-E1004</f>
        <v>210</v>
      </c>
      <c r="AD1004" s="22">
        <f t="shared" si="9643"/>
        <v>106</v>
      </c>
    </row>
    <row r="1005" spans="1:30" x14ac:dyDescent="0.3">
      <c r="A1005" s="11" t="s">
        <v>134</v>
      </c>
      <c r="B1005" s="14" t="s">
        <v>74</v>
      </c>
      <c r="C1005" s="11" t="str">
        <f>VLOOKUP(B1005,'Team Lookup'!A:B,2,FALSE)</f>
        <v>Orlando Magic</v>
      </c>
      <c r="D1005" s="15">
        <f t="shared" ref="D1005" si="9784">D1004*-1</f>
        <v>0</v>
      </c>
      <c r="E1005" s="15">
        <f t="shared" ref="E1005" si="9785">E1004</f>
        <v>0</v>
      </c>
      <c r="F1005" s="11" t="str">
        <f>B1004</f>
        <v>MIL</v>
      </c>
      <c r="G1005" s="11" t="str">
        <f t="shared" ref="G1005" si="9786">C1004</f>
        <v>Milwaukee Bucks</v>
      </c>
      <c r="H1005" s="32">
        <f>VLOOKUP($C1005,'Four Factors - Home'!$B:$O,7,FALSE)/100</f>
        <v>0.47799999999999998</v>
      </c>
      <c r="I1005" s="32">
        <f>VLOOKUP($C1005,'Four Factors - Home'!$B:$O,8,FALSE)</f>
        <v>0.26</v>
      </c>
      <c r="J1005" s="32">
        <f>VLOOKUP($C1005,'Four Factors - Home'!$B:$O,9,FALSE)/100</f>
        <v>0.13500000000000001</v>
      </c>
      <c r="K1005" s="32">
        <f>VLOOKUP($C1005,'Four Factors - Home'!$B:$O,10,FALSE)/100</f>
        <v>0.23</v>
      </c>
      <c r="L1005" s="32">
        <f>VLOOKUP($C1005,'Four Factors - Home'!$B:$O,11,FALSE)/100</f>
        <v>0.51300000000000001</v>
      </c>
      <c r="M1005" s="32">
        <f>VLOOKUP($C1005,'Four Factors - Home'!$B:$O,12,FALSE)</f>
        <v>0.26900000000000002</v>
      </c>
      <c r="N1005" s="32">
        <f>VLOOKUP($C1005,'Four Factors - Home'!$B:$O,13,FALSE)/100</f>
        <v>0.14199999999999999</v>
      </c>
      <c r="O1005" s="32">
        <f>VLOOKUP($C1005,'Four Factors - Home'!$B:$O,14,FALSE)/100</f>
        <v>0.22500000000000001</v>
      </c>
      <c r="P1005" s="21">
        <f>VLOOKUP($C1005,'Advanced - Home'!B:T,18,FALSE)</f>
        <v>97.55</v>
      </c>
      <c r="Q1005" s="21">
        <f>(P1005+'Advanced - Home'!$S$33)/2</f>
        <v>98.201912943871704</v>
      </c>
      <c r="R1005" s="32">
        <f t="shared" ref="R1005" si="9787">AVERAGE(H1005,L1004)</f>
        <v>0.4955</v>
      </c>
      <c r="S1005" s="32">
        <f t="shared" ref="S1005" si="9788">AVERAGE(I1005,M1004)</f>
        <v>0.26350000000000001</v>
      </c>
      <c r="T1005" s="32">
        <f t="shared" ref="T1005" si="9789">AVERAGE(J1005,N1004)</f>
        <v>0.13750000000000001</v>
      </c>
      <c r="U1005" s="32">
        <f t="shared" ref="U1005" si="9790">AVERAGE(K1005,O1004)</f>
        <v>0.2475</v>
      </c>
      <c r="V1005" s="21">
        <f>Q1005*Q1004/'Advanced - Road'!$S$33</f>
        <v>97.104012807217458</v>
      </c>
      <c r="W1005" s="21">
        <f t="shared" ref="W1005" si="9791">W1004</f>
        <v>97.107304015156018</v>
      </c>
      <c r="X1005" s="21">
        <f t="shared" si="9638"/>
        <v>0</v>
      </c>
      <c r="Y1005" s="23">
        <f>ROUND(Regression!$B$17+Regression!$B$18*Games!R1005+Regression!$B$19*Games!T1005+Regression!$B$20*Games!U1005+Regression!$B$21*Games!S1005+Regression!$B$22*Games!W1005,0)</f>
        <v>104</v>
      </c>
      <c r="Z1005" s="23">
        <f t="shared" ref="Z1005" si="9792">-Z1004</f>
        <v>2</v>
      </c>
      <c r="AA1005" s="23">
        <f t="shared" ref="AA1005" si="9793">AA1004</f>
        <v>210</v>
      </c>
      <c r="AB1005" s="22"/>
      <c r="AC1005" s="22"/>
      <c r="AD1005" s="22">
        <f t="shared" si="9643"/>
        <v>104</v>
      </c>
    </row>
    <row r="1006" spans="1:30" x14ac:dyDescent="0.3">
      <c r="A1006" t="s">
        <v>133</v>
      </c>
      <c r="B1006" s="8" t="s">
        <v>70</v>
      </c>
      <c r="C1006" t="str">
        <f>VLOOKUP(B1006,'Team Lookup'!A:B,2,FALSE)</f>
        <v>Milwaukee Bucks</v>
      </c>
      <c r="D1006" s="6"/>
      <c r="E1006" s="6"/>
      <c r="F1006" s="7" t="str">
        <f>B1007</f>
        <v>PHI</v>
      </c>
      <c r="G1006" t="str">
        <f t="shared" ref="G1006" si="9794">C1007</f>
        <v>Philadelphia 76ers</v>
      </c>
      <c r="H1006" s="31">
        <f>VLOOKUP($C1006,'Four Factors - Road'!$B:$O,7,FALSE)/100</f>
        <v>0.52200000000000002</v>
      </c>
      <c r="I1006" s="31">
        <f>VLOOKUP($C1006,'Four Factors - Road'!$B:$O,8,FALSE)</f>
        <v>0.26600000000000001</v>
      </c>
      <c r="J1006" s="31">
        <f>VLOOKUP($C1006,'Four Factors - Road'!$B:$O,9,FALSE)/100</f>
        <v>0.14699999999999999</v>
      </c>
      <c r="K1006" s="31">
        <f>VLOOKUP($C1006,'Four Factors - Road'!$B:$O,10,FALSE)/100</f>
        <v>0.23499999999999999</v>
      </c>
      <c r="L1006" s="31">
        <f>VLOOKUP($C1006,'Four Factors - Road'!$B:$O,11,FALSE)/100</f>
        <v>0.51300000000000001</v>
      </c>
      <c r="M1006" s="31">
        <f>VLOOKUP($C1006,'Four Factors - Road'!$B:$O,12,FALSE)</f>
        <v>0.26700000000000002</v>
      </c>
      <c r="N1006" s="31">
        <f>VLOOKUP($C1006,'Four Factors - Road'!$B:$O,13,FALSE)/100</f>
        <v>0.14000000000000001</v>
      </c>
      <c r="O1006" s="31">
        <f>VLOOKUP($C1006,'Four Factors - Road'!$B:$O,14,FALSE)/100</f>
        <v>0.26500000000000001</v>
      </c>
      <c r="P1006" s="17">
        <f>VLOOKUP($C1006,'Advanced - Road'!B:T,18,FALSE)</f>
        <v>96.65</v>
      </c>
      <c r="Q1006" s="17">
        <f>(P1006+'Advanced - Road'!$S$33)/2</f>
        <v>97.755263459335623</v>
      </c>
      <c r="R1006" s="31">
        <f t="shared" ref="R1006" si="9795">AVERAGE(H1006,L1007)</f>
        <v>0.50800000000000001</v>
      </c>
      <c r="S1006" s="31">
        <f t="shared" ref="S1006" si="9796">AVERAGE(I1006,M1007)</f>
        <v>0.28900000000000003</v>
      </c>
      <c r="T1006" s="31">
        <f t="shared" ref="T1006" si="9797">AVERAGE(J1006,N1007)</f>
        <v>0.14649999999999999</v>
      </c>
      <c r="U1006" s="31">
        <f t="shared" ref="U1006" si="9798">AVERAGE(K1006,O1007)</f>
        <v>0.23499999999999999</v>
      </c>
      <c r="V1006" s="17">
        <f>Q1006*Q1007/'Advanced - Home'!$S$33</f>
        <v>98.534592505114787</v>
      </c>
      <c r="W1006" s="17">
        <f t="shared" ref="W1006" si="9799">AVERAGE(V1006:V1007)</f>
        <v>98.531253036004017</v>
      </c>
      <c r="X1006" s="17">
        <f t="shared" si="9638"/>
        <v>0</v>
      </c>
      <c r="Y1006" s="19">
        <f>ROUND(Regression!$B$17+Regression!$B$18*Games!R1006+Regression!$B$19*Games!T1006+Regression!$B$20*Games!U1006+Regression!$B$21*Games!S1006+Regression!$B$22*Games!W1006,0)</f>
        <v>106</v>
      </c>
      <c r="Z1006" s="19">
        <f t="shared" ref="Z1006" si="9800">Y1007-Y1006</f>
        <v>-1</v>
      </c>
      <c r="AA1006" s="19">
        <f t="shared" ref="AA1006" si="9801">Y1006+Y1007</f>
        <v>211</v>
      </c>
      <c r="AB1006" s="4">
        <f t="shared" ref="AB1006" si="9802">D1006-Z1006</f>
        <v>1</v>
      </c>
      <c r="AC1006" s="4">
        <f t="shared" ref="AC1006" si="9803">AA1006-E1006</f>
        <v>211</v>
      </c>
      <c r="AD1006" s="4">
        <f t="shared" si="9643"/>
        <v>106</v>
      </c>
    </row>
    <row r="1007" spans="1:30" x14ac:dyDescent="0.3">
      <c r="A1007" t="s">
        <v>134</v>
      </c>
      <c r="B1007" s="8" t="s">
        <v>75</v>
      </c>
      <c r="C1007" t="str">
        <f>VLOOKUP(B1007,'Team Lookup'!A:B,2,FALSE)</f>
        <v>Philadelphia 76ers</v>
      </c>
      <c r="D1007" s="9">
        <f t="shared" ref="D1007" si="9804">D1006*-1</f>
        <v>0</v>
      </c>
      <c r="E1007" s="9">
        <f t="shared" ref="E1007" si="9805">E1006</f>
        <v>0</v>
      </c>
      <c r="F1007" t="str">
        <f>B1006</f>
        <v>MIL</v>
      </c>
      <c r="G1007" t="str">
        <f t="shared" ref="G1007" si="9806">C1006</f>
        <v>Milwaukee Bucks</v>
      </c>
      <c r="H1007" s="31">
        <f>VLOOKUP($C1007,'Four Factors - Home'!$B:$O,7,FALSE)/100</f>
        <v>0.504</v>
      </c>
      <c r="I1007" s="31">
        <f>VLOOKUP($C1007,'Four Factors - Home'!$B:$O,8,FALSE)</f>
        <v>0.27</v>
      </c>
      <c r="J1007" s="31">
        <f>VLOOKUP($C1007,'Four Factors - Home'!$B:$O,9,FALSE)/100</f>
        <v>0.16300000000000001</v>
      </c>
      <c r="K1007" s="31">
        <f>VLOOKUP($C1007,'Four Factors - Home'!$B:$O,10,FALSE)/100</f>
        <v>0.21199999999999999</v>
      </c>
      <c r="L1007" s="31">
        <f>VLOOKUP($C1007,'Four Factors - Home'!$B:$O,11,FALSE)/100</f>
        <v>0.49399999999999999</v>
      </c>
      <c r="M1007" s="31">
        <f>VLOOKUP($C1007,'Four Factors - Home'!$B:$O,12,FALSE)</f>
        <v>0.312</v>
      </c>
      <c r="N1007" s="31">
        <f>VLOOKUP($C1007,'Four Factors - Home'!$B:$O,13,FALSE)/100</f>
        <v>0.14599999999999999</v>
      </c>
      <c r="O1007" s="31">
        <f>VLOOKUP($C1007,'Four Factors - Home'!$B:$O,14,FALSE)/100</f>
        <v>0.23499999999999999</v>
      </c>
      <c r="P1007" s="17">
        <f>VLOOKUP($C1007,'Advanced - Home'!B:T,18,FALSE)</f>
        <v>100.43</v>
      </c>
      <c r="Q1007" s="17">
        <f>(P1007+'Advanced - Home'!$S$33)/2</f>
        <v>99.641912943871716</v>
      </c>
      <c r="R1007" s="31">
        <f t="shared" ref="R1007" si="9807">AVERAGE(H1007,L1006)</f>
        <v>0.50849999999999995</v>
      </c>
      <c r="S1007" s="31">
        <f t="shared" ref="S1007" si="9808">AVERAGE(I1007,M1006)</f>
        <v>0.26850000000000002</v>
      </c>
      <c r="T1007" s="31">
        <f t="shared" ref="T1007" si="9809">AVERAGE(J1007,N1006)</f>
        <v>0.15150000000000002</v>
      </c>
      <c r="U1007" s="31">
        <f t="shared" ref="U1007" si="9810">AVERAGE(K1007,O1006)</f>
        <v>0.23849999999999999</v>
      </c>
      <c r="V1007" s="17">
        <f>Q1007*Q1006/'Advanced - Road'!$S$33</f>
        <v>98.527913566893233</v>
      </c>
      <c r="W1007" s="17">
        <f t="shared" ref="W1007" si="9811">W1006</f>
        <v>98.531253036004017</v>
      </c>
      <c r="X1007" s="17">
        <f t="shared" si="9638"/>
        <v>0</v>
      </c>
      <c r="Y1007" s="19">
        <f>ROUND(Regression!$B$17+Regression!$B$18*Games!R1007+Regression!$B$19*Games!T1007+Regression!$B$20*Games!U1007+Regression!$B$21*Games!S1007+Regression!$B$22*Games!W1007,0)</f>
        <v>105</v>
      </c>
      <c r="Z1007" s="19">
        <f t="shared" ref="Z1007" si="9812">-Z1006</f>
        <v>1</v>
      </c>
      <c r="AA1007" s="19">
        <f t="shared" ref="AA1007" si="9813">AA1006</f>
        <v>211</v>
      </c>
      <c r="AB1007" s="4"/>
      <c r="AC1007" s="4"/>
      <c r="AD1007" s="4">
        <f t="shared" si="9643"/>
        <v>105</v>
      </c>
    </row>
    <row r="1008" spans="1:30" x14ac:dyDescent="0.3">
      <c r="A1008" s="11" t="s">
        <v>133</v>
      </c>
      <c r="B1008" s="14" t="s">
        <v>70</v>
      </c>
      <c r="C1008" s="11" t="str">
        <f>VLOOKUP(B1008,'Team Lookup'!A:B,2,FALSE)</f>
        <v>Milwaukee Bucks</v>
      </c>
      <c r="D1008" s="12"/>
      <c r="E1008" s="12"/>
      <c r="F1008" s="13" t="str">
        <f>B1009</f>
        <v>PHO</v>
      </c>
      <c r="G1008" s="11" t="str">
        <f t="shared" ref="G1008" si="9814">C1009</f>
        <v>Phoenix Suns</v>
      </c>
      <c r="H1008" s="32">
        <f>VLOOKUP($C1008,'Four Factors - Road'!$B:$O,7,FALSE)/100</f>
        <v>0.52200000000000002</v>
      </c>
      <c r="I1008" s="32">
        <f>VLOOKUP($C1008,'Four Factors - Road'!$B:$O,8,FALSE)</f>
        <v>0.26600000000000001</v>
      </c>
      <c r="J1008" s="32">
        <f>VLOOKUP($C1008,'Four Factors - Road'!$B:$O,9,FALSE)/100</f>
        <v>0.14699999999999999</v>
      </c>
      <c r="K1008" s="32">
        <f>VLOOKUP($C1008,'Four Factors - Road'!$B:$O,10,FALSE)/100</f>
        <v>0.23499999999999999</v>
      </c>
      <c r="L1008" s="32">
        <f>VLOOKUP($C1008,'Four Factors - Road'!$B:$O,11,FALSE)/100</f>
        <v>0.51300000000000001</v>
      </c>
      <c r="M1008" s="32">
        <f>VLOOKUP($C1008,'Four Factors - Road'!$B:$O,12,FALSE)</f>
        <v>0.26700000000000002</v>
      </c>
      <c r="N1008" s="32">
        <f>VLOOKUP($C1008,'Four Factors - Road'!$B:$O,13,FALSE)/100</f>
        <v>0.14000000000000001</v>
      </c>
      <c r="O1008" s="32">
        <f>VLOOKUP($C1008,'Four Factors - Road'!$B:$O,14,FALSE)/100</f>
        <v>0.26500000000000001</v>
      </c>
      <c r="P1008" s="21">
        <f>VLOOKUP($C1008,'Advanced - Road'!B:T,18,FALSE)</f>
        <v>96.65</v>
      </c>
      <c r="Q1008" s="21">
        <f>(P1008+'Advanced - Road'!$S$33)/2</f>
        <v>97.755263459335623</v>
      </c>
      <c r="R1008" s="32">
        <f t="shared" ref="R1008" si="9815">AVERAGE(H1008,L1009)</f>
        <v>0.52100000000000002</v>
      </c>
      <c r="S1008" s="32">
        <f t="shared" ref="S1008" si="9816">AVERAGE(I1008,M1009)</f>
        <v>0.29749999999999999</v>
      </c>
      <c r="T1008" s="32">
        <f t="shared" ref="T1008" si="9817">AVERAGE(J1008,N1009)</f>
        <v>0.14649999999999999</v>
      </c>
      <c r="U1008" s="32">
        <f t="shared" ref="U1008" si="9818">AVERAGE(K1008,O1009)</f>
        <v>0.22849999999999998</v>
      </c>
      <c r="V1008" s="21">
        <f>Q1008*Q1009/'Advanced - Home'!$S$33</f>
        <v>99.073535920879365</v>
      </c>
      <c r="W1008" s="21">
        <f t="shared" ref="W1008" si="9819">AVERAGE(V1008:V1009)</f>
        <v>99.070178186255504</v>
      </c>
      <c r="X1008" s="21">
        <f t="shared" si="9638"/>
        <v>0</v>
      </c>
      <c r="Y1008" s="23">
        <f>ROUND(Regression!$B$17+Regression!$B$18*Games!R1008+Regression!$B$19*Games!T1008+Regression!$B$20*Games!U1008+Regression!$B$21*Games!S1008+Regression!$B$22*Games!W1008,0)</f>
        <v>109</v>
      </c>
      <c r="Z1008" s="23">
        <f t="shared" ref="Z1008" si="9820">Y1009-Y1008</f>
        <v>-1</v>
      </c>
      <c r="AA1008" s="23">
        <f t="shared" ref="AA1008" si="9821">Y1008+Y1009</f>
        <v>217</v>
      </c>
      <c r="AB1008" s="22">
        <f t="shared" ref="AB1008" si="9822">D1008-Z1008</f>
        <v>1</v>
      </c>
      <c r="AC1008" s="22">
        <f t="shared" ref="AC1008" si="9823">AA1008-E1008</f>
        <v>217</v>
      </c>
      <c r="AD1008" s="22">
        <f t="shared" si="9643"/>
        <v>109</v>
      </c>
    </row>
    <row r="1009" spans="1:30" x14ac:dyDescent="0.3">
      <c r="A1009" s="11" t="s">
        <v>134</v>
      </c>
      <c r="B1009" s="14" t="s">
        <v>76</v>
      </c>
      <c r="C1009" s="11" t="str">
        <f>VLOOKUP(B1009,'Team Lookup'!A:B,2,FALSE)</f>
        <v>Phoenix Suns</v>
      </c>
      <c r="D1009" s="15">
        <f t="shared" ref="D1009" si="9824">D1008*-1</f>
        <v>0</v>
      </c>
      <c r="E1009" s="15">
        <f t="shared" ref="E1009" si="9825">E1008</f>
        <v>0</v>
      </c>
      <c r="F1009" s="11" t="str">
        <f>B1008</f>
        <v>MIL</v>
      </c>
      <c r="G1009" s="11" t="str">
        <f t="shared" ref="G1009" si="9826">C1008</f>
        <v>Milwaukee Bucks</v>
      </c>
      <c r="H1009" s="32">
        <f>VLOOKUP($C1009,'Four Factors - Home'!$B:$O,7,FALSE)/100</f>
        <v>0.496</v>
      </c>
      <c r="I1009" s="32">
        <f>VLOOKUP($C1009,'Four Factors - Home'!$B:$O,8,FALSE)</f>
        <v>0.30099999999999999</v>
      </c>
      <c r="J1009" s="32">
        <f>VLOOKUP($C1009,'Four Factors - Home'!$B:$O,9,FALSE)/100</f>
        <v>0.152</v>
      </c>
      <c r="K1009" s="32">
        <f>VLOOKUP($C1009,'Four Factors - Home'!$B:$O,10,FALSE)/100</f>
        <v>0.27500000000000002</v>
      </c>
      <c r="L1009" s="32">
        <f>VLOOKUP($C1009,'Four Factors - Home'!$B:$O,11,FALSE)/100</f>
        <v>0.52</v>
      </c>
      <c r="M1009" s="32">
        <f>VLOOKUP($C1009,'Four Factors - Home'!$B:$O,12,FALSE)</f>
        <v>0.32900000000000001</v>
      </c>
      <c r="N1009" s="32">
        <f>VLOOKUP($C1009,'Four Factors - Home'!$B:$O,13,FALSE)/100</f>
        <v>0.14599999999999999</v>
      </c>
      <c r="O1009" s="32">
        <f>VLOOKUP($C1009,'Four Factors - Home'!$B:$O,14,FALSE)/100</f>
        <v>0.222</v>
      </c>
      <c r="P1009" s="21">
        <f>VLOOKUP($C1009,'Advanced - Home'!B:T,18,FALSE)</f>
        <v>101.52</v>
      </c>
      <c r="Q1009" s="21">
        <f>(P1009+'Advanced - Home'!$S$33)/2</f>
        <v>100.1869129438717</v>
      </c>
      <c r="R1009" s="32">
        <f t="shared" ref="R1009" si="9827">AVERAGE(H1009,L1008)</f>
        <v>0.50449999999999995</v>
      </c>
      <c r="S1009" s="32">
        <f t="shared" ref="S1009" si="9828">AVERAGE(I1009,M1008)</f>
        <v>0.28400000000000003</v>
      </c>
      <c r="T1009" s="32">
        <f t="shared" ref="T1009" si="9829">AVERAGE(J1009,N1008)</f>
        <v>0.14600000000000002</v>
      </c>
      <c r="U1009" s="32">
        <f t="shared" ref="U1009" si="9830">AVERAGE(K1009,O1008)</f>
        <v>0.27</v>
      </c>
      <c r="V1009" s="21">
        <f>Q1009*Q1008/'Advanced - Road'!$S$33</f>
        <v>99.066820451631642</v>
      </c>
      <c r="W1009" s="21">
        <f t="shared" ref="W1009" si="9831">W1008</f>
        <v>99.070178186255504</v>
      </c>
      <c r="X1009" s="21">
        <f t="shared" si="9638"/>
        <v>0</v>
      </c>
      <c r="Y1009" s="23">
        <f>ROUND(Regression!$B$17+Regression!$B$18*Games!R1009+Regression!$B$19*Games!T1009+Regression!$B$20*Games!U1009+Regression!$B$21*Games!S1009+Regression!$B$22*Games!W1009,0)</f>
        <v>108</v>
      </c>
      <c r="Z1009" s="23">
        <f t="shared" ref="Z1009" si="9832">-Z1008</f>
        <v>1</v>
      </c>
      <c r="AA1009" s="23">
        <f t="shared" ref="AA1009" si="9833">AA1008</f>
        <v>217</v>
      </c>
      <c r="AB1009" s="22"/>
      <c r="AC1009" s="22"/>
      <c r="AD1009" s="22">
        <f t="shared" si="9643"/>
        <v>108</v>
      </c>
    </row>
    <row r="1010" spans="1:30" x14ac:dyDescent="0.3">
      <c r="A1010" t="s">
        <v>133</v>
      </c>
      <c r="B1010" s="5" t="s">
        <v>70</v>
      </c>
      <c r="C1010" t="str">
        <f>VLOOKUP(B1010,'Team Lookup'!A:B,2,FALSE)</f>
        <v>Milwaukee Bucks</v>
      </c>
      <c r="D1010" s="6"/>
      <c r="E1010" s="6"/>
      <c r="F1010" s="7" t="str">
        <f>B1011</f>
        <v>POR</v>
      </c>
      <c r="G1010" t="str">
        <f t="shared" ref="G1010" si="9834">C1011</f>
        <v>Portland Trail Blazers</v>
      </c>
      <c r="H1010" s="31">
        <f>VLOOKUP($C1010,'Four Factors - Road'!$B:$O,7,FALSE)/100</f>
        <v>0.52200000000000002</v>
      </c>
      <c r="I1010" s="31">
        <f>VLOOKUP($C1010,'Four Factors - Road'!$B:$O,8,FALSE)</f>
        <v>0.26600000000000001</v>
      </c>
      <c r="J1010" s="31">
        <f>VLOOKUP($C1010,'Four Factors - Road'!$B:$O,9,FALSE)/100</f>
        <v>0.14699999999999999</v>
      </c>
      <c r="K1010" s="31">
        <f>VLOOKUP($C1010,'Four Factors - Road'!$B:$O,10,FALSE)/100</f>
        <v>0.23499999999999999</v>
      </c>
      <c r="L1010" s="31">
        <f>VLOOKUP($C1010,'Four Factors - Road'!$B:$O,11,FALSE)/100</f>
        <v>0.51300000000000001</v>
      </c>
      <c r="M1010" s="31">
        <f>VLOOKUP($C1010,'Four Factors - Road'!$B:$O,12,FALSE)</f>
        <v>0.26700000000000002</v>
      </c>
      <c r="N1010" s="31">
        <f>VLOOKUP($C1010,'Four Factors - Road'!$B:$O,13,FALSE)/100</f>
        <v>0.14000000000000001</v>
      </c>
      <c r="O1010" s="31">
        <f>VLOOKUP($C1010,'Four Factors - Road'!$B:$O,14,FALSE)/100</f>
        <v>0.26500000000000001</v>
      </c>
      <c r="P1010" s="17">
        <f>VLOOKUP($C1010,'Advanced - Road'!B:T,18,FALSE)</f>
        <v>96.65</v>
      </c>
      <c r="Q1010" s="17">
        <f>(P1010+'Advanced - Road'!$S$33)/2</f>
        <v>97.755263459335623</v>
      </c>
      <c r="R1010" s="31">
        <f t="shared" ref="R1010" si="9835">AVERAGE(H1010,L1011)</f>
        <v>0.51249999999999996</v>
      </c>
      <c r="S1010" s="31">
        <f t="shared" ref="S1010" si="9836">AVERAGE(I1010,M1011)</f>
        <v>0.29449999999999998</v>
      </c>
      <c r="T1010" s="31">
        <f t="shared" ref="T1010" si="9837">AVERAGE(J1010,N1011)</f>
        <v>0.13800000000000001</v>
      </c>
      <c r="U1010" s="31">
        <f t="shared" ref="U1010" si="9838">AVERAGE(K1010,O1011)</f>
        <v>0.23199999999999998</v>
      </c>
      <c r="V1010" s="17">
        <f>Q1010*Q1011/'Advanced - Home'!$S$33</f>
        <v>97.847316039139756</v>
      </c>
      <c r="W1010" s="17">
        <f t="shared" ref="W1010" si="9839">AVERAGE(V1010:V1011)</f>
        <v>97.843999862747509</v>
      </c>
      <c r="X1010" s="17">
        <f t="shared" si="9638"/>
        <v>0</v>
      </c>
      <c r="Y1010" s="19">
        <f>ROUND(Regression!$B$17+Regression!$B$18*Games!R1010+Regression!$B$19*Games!T1010+Regression!$B$20*Games!U1010+Regression!$B$21*Games!S1010+Regression!$B$22*Games!W1010,0)</f>
        <v>107</v>
      </c>
      <c r="Z1010" s="19">
        <f t="shared" ref="Z1010" si="9840">Y1011-Y1010</f>
        <v>1</v>
      </c>
      <c r="AA1010" s="19">
        <f t="shared" ref="AA1010" si="9841">Y1010+Y1011</f>
        <v>215</v>
      </c>
      <c r="AB1010" s="4">
        <f t="shared" ref="AB1010" si="9842">D1010-Z1010</f>
        <v>-1</v>
      </c>
      <c r="AC1010" s="4">
        <f t="shared" ref="AC1010" si="9843">AA1010-E1010</f>
        <v>215</v>
      </c>
      <c r="AD1010" s="4">
        <f t="shared" si="9643"/>
        <v>107</v>
      </c>
    </row>
    <row r="1011" spans="1:30" x14ac:dyDescent="0.3">
      <c r="A1011" t="s">
        <v>134</v>
      </c>
      <c r="B1011" s="8" t="s">
        <v>77</v>
      </c>
      <c r="C1011" t="str">
        <f>VLOOKUP(B1011,'Team Lookup'!A:B,2,FALSE)</f>
        <v>Portland Trail Blazers</v>
      </c>
      <c r="D1011" s="9">
        <f t="shared" ref="D1011" si="9844">D1010*-1</f>
        <v>0</v>
      </c>
      <c r="E1011" s="9">
        <f t="shared" ref="E1011" si="9845">E1010</f>
        <v>0</v>
      </c>
      <c r="F1011" t="str">
        <f>B1010</f>
        <v>MIL</v>
      </c>
      <c r="G1011" t="str">
        <f t="shared" ref="G1011" si="9846">C1010</f>
        <v>Milwaukee Bucks</v>
      </c>
      <c r="H1011" s="31">
        <f>VLOOKUP($C1011,'Four Factors - Home'!$B:$O,7,FALSE)/100</f>
        <v>0.52500000000000002</v>
      </c>
      <c r="I1011" s="31">
        <f>VLOOKUP($C1011,'Four Factors - Home'!$B:$O,8,FALSE)</f>
        <v>0.26100000000000001</v>
      </c>
      <c r="J1011" s="31">
        <f>VLOOKUP($C1011,'Four Factors - Home'!$B:$O,9,FALSE)/100</f>
        <v>0.13500000000000001</v>
      </c>
      <c r="K1011" s="31">
        <f>VLOOKUP($C1011,'Four Factors - Home'!$B:$O,10,FALSE)/100</f>
        <v>0.23</v>
      </c>
      <c r="L1011" s="31">
        <f>VLOOKUP($C1011,'Four Factors - Home'!$B:$O,11,FALSE)/100</f>
        <v>0.503</v>
      </c>
      <c r="M1011" s="31">
        <f>VLOOKUP($C1011,'Four Factors - Home'!$B:$O,12,FALSE)</f>
        <v>0.32300000000000001</v>
      </c>
      <c r="N1011" s="31">
        <f>VLOOKUP($C1011,'Four Factors - Home'!$B:$O,13,FALSE)/100</f>
        <v>0.129</v>
      </c>
      <c r="O1011" s="31">
        <f>VLOOKUP($C1011,'Four Factors - Home'!$B:$O,14,FALSE)/100</f>
        <v>0.22899999999999998</v>
      </c>
      <c r="P1011" s="17">
        <f>VLOOKUP($C1011,'Advanced - Home'!B:T,18,FALSE)</f>
        <v>99.04</v>
      </c>
      <c r="Q1011" s="17">
        <f>(P1011+'Advanced - Home'!$S$33)/2</f>
        <v>98.946912943871709</v>
      </c>
      <c r="R1011" s="31">
        <f t="shared" ref="R1011" si="9847">AVERAGE(H1011,L1010)</f>
        <v>0.51900000000000002</v>
      </c>
      <c r="S1011" s="31">
        <f t="shared" ref="S1011" si="9848">AVERAGE(I1011,M1010)</f>
        <v>0.26400000000000001</v>
      </c>
      <c r="T1011" s="31">
        <f t="shared" ref="T1011" si="9849">AVERAGE(J1011,N1010)</f>
        <v>0.13750000000000001</v>
      </c>
      <c r="U1011" s="31">
        <f t="shared" ref="U1011" si="9850">AVERAGE(K1011,O1010)</f>
        <v>0.2475</v>
      </c>
      <c r="V1011" s="17">
        <f>Q1011*Q1010/'Advanced - Road'!$S$33</f>
        <v>97.840683686355263</v>
      </c>
      <c r="W1011" s="17">
        <f t="shared" ref="W1011" si="9851">W1010</f>
        <v>97.843999862747509</v>
      </c>
      <c r="X1011" s="17">
        <f t="shared" si="9638"/>
        <v>0</v>
      </c>
      <c r="Y1011" s="19">
        <f>ROUND(Regression!$B$17+Regression!$B$18*Games!R1011+Regression!$B$19*Games!T1011+Regression!$B$20*Games!U1011+Regression!$B$21*Games!S1011+Regression!$B$22*Games!W1011,0)</f>
        <v>108</v>
      </c>
      <c r="Z1011" s="19">
        <f t="shared" ref="Z1011" si="9852">-Z1010</f>
        <v>-1</v>
      </c>
      <c r="AA1011" s="19">
        <f t="shared" ref="AA1011" si="9853">AA1010</f>
        <v>215</v>
      </c>
      <c r="AB1011" s="4"/>
      <c r="AC1011" s="4"/>
      <c r="AD1011" s="4">
        <f t="shared" si="9643"/>
        <v>108</v>
      </c>
    </row>
    <row r="1012" spans="1:30" x14ac:dyDescent="0.3">
      <c r="A1012" s="11" t="s">
        <v>133</v>
      </c>
      <c r="B1012" s="10" t="s">
        <v>70</v>
      </c>
      <c r="C1012" s="11" t="str">
        <f>VLOOKUP(B1012,'Team Lookup'!A:B,2,FALSE)</f>
        <v>Milwaukee Bucks</v>
      </c>
      <c r="D1012" s="12"/>
      <c r="E1012" s="12"/>
      <c r="F1012" s="13" t="str">
        <f>B1013</f>
        <v>SAC</v>
      </c>
      <c r="G1012" s="11" t="str">
        <f t="shared" ref="G1012" si="9854">C1013</f>
        <v>Sacramento Kings</v>
      </c>
      <c r="H1012" s="32">
        <f>VLOOKUP($C1012,'Four Factors - Road'!$B:$O,7,FALSE)/100</f>
        <v>0.52200000000000002</v>
      </c>
      <c r="I1012" s="32">
        <f>VLOOKUP($C1012,'Four Factors - Road'!$B:$O,8,FALSE)</f>
        <v>0.26600000000000001</v>
      </c>
      <c r="J1012" s="32">
        <f>VLOOKUP($C1012,'Four Factors - Road'!$B:$O,9,FALSE)/100</f>
        <v>0.14699999999999999</v>
      </c>
      <c r="K1012" s="32">
        <f>VLOOKUP($C1012,'Four Factors - Road'!$B:$O,10,FALSE)/100</f>
        <v>0.23499999999999999</v>
      </c>
      <c r="L1012" s="32">
        <f>VLOOKUP($C1012,'Four Factors - Road'!$B:$O,11,FALSE)/100</f>
        <v>0.51300000000000001</v>
      </c>
      <c r="M1012" s="32">
        <f>VLOOKUP($C1012,'Four Factors - Road'!$B:$O,12,FALSE)</f>
        <v>0.26700000000000002</v>
      </c>
      <c r="N1012" s="32">
        <f>VLOOKUP($C1012,'Four Factors - Road'!$B:$O,13,FALSE)/100</f>
        <v>0.14000000000000001</v>
      </c>
      <c r="O1012" s="32">
        <f>VLOOKUP($C1012,'Four Factors - Road'!$B:$O,14,FALSE)/100</f>
        <v>0.26500000000000001</v>
      </c>
      <c r="P1012" s="21">
        <f>VLOOKUP($C1012,'Advanced - Road'!B:T,18,FALSE)</f>
        <v>96.65</v>
      </c>
      <c r="Q1012" s="21">
        <f>(P1012+'Advanced - Road'!$S$33)/2</f>
        <v>97.755263459335623</v>
      </c>
      <c r="R1012" s="32">
        <f t="shared" ref="R1012" si="9855">AVERAGE(H1012,L1013)</f>
        <v>0.52550000000000008</v>
      </c>
      <c r="S1012" s="32">
        <f t="shared" ref="S1012" si="9856">AVERAGE(I1012,M1013)</f>
        <v>0.28549999999999998</v>
      </c>
      <c r="T1012" s="32">
        <f t="shared" ref="T1012" si="9857">AVERAGE(J1012,N1013)</f>
        <v>0.14699999999999999</v>
      </c>
      <c r="U1012" s="32">
        <f t="shared" ref="U1012" si="9858">AVERAGE(K1012,O1013)</f>
        <v>0.22849999999999998</v>
      </c>
      <c r="V1012" s="21">
        <f>Q1012*Q1013/'Advanced - Home'!$S$33</f>
        <v>97.224317228255927</v>
      </c>
      <c r="W1012" s="21">
        <f t="shared" ref="W1012" si="9859">AVERAGE(V1012:V1013)</f>
        <v>97.221022166126517</v>
      </c>
      <c r="X1012" s="21">
        <f t="shared" si="9638"/>
        <v>0</v>
      </c>
      <c r="Y1012" s="23">
        <f>ROUND(Regression!$B$17+Regression!$B$18*Games!R1012+Regression!$B$19*Games!T1012+Regression!$B$20*Games!U1012+Regression!$B$21*Games!S1012+Regression!$B$22*Games!W1012,0)</f>
        <v>107</v>
      </c>
      <c r="Z1012" s="23">
        <f t="shared" ref="Z1012" si="9860">Y1013-Y1012</f>
        <v>0</v>
      </c>
      <c r="AA1012" s="23">
        <f t="shared" ref="AA1012" si="9861">Y1012+Y1013</f>
        <v>214</v>
      </c>
      <c r="AB1012" s="22">
        <f t="shared" ref="AB1012" si="9862">D1012-Z1012</f>
        <v>0</v>
      </c>
      <c r="AC1012" s="22">
        <f t="shared" ref="AC1012" si="9863">AA1012-E1012</f>
        <v>214</v>
      </c>
      <c r="AD1012" s="22">
        <f t="shared" si="9643"/>
        <v>107</v>
      </c>
    </row>
    <row r="1013" spans="1:30" x14ac:dyDescent="0.3">
      <c r="A1013" s="11" t="s">
        <v>134</v>
      </c>
      <c r="B1013" s="14" t="s">
        <v>78</v>
      </c>
      <c r="C1013" s="11" t="str">
        <f>VLOOKUP(B1013,'Team Lookup'!A:B,2,FALSE)</f>
        <v>Sacramento Kings</v>
      </c>
      <c r="D1013" s="15">
        <f t="shared" ref="D1013" si="9864">D1012*-1</f>
        <v>0</v>
      </c>
      <c r="E1013" s="15">
        <f t="shared" ref="E1013" si="9865">E1012</f>
        <v>0</v>
      </c>
      <c r="F1013" s="11" t="str">
        <f>B1012</f>
        <v>MIL</v>
      </c>
      <c r="G1013" s="11" t="str">
        <f t="shared" ref="G1013" si="9866">C1012</f>
        <v>Milwaukee Bucks</v>
      </c>
      <c r="H1013" s="32">
        <f>VLOOKUP($C1013,'Four Factors - Home'!$B:$O,7,FALSE)/100</f>
        <v>0.52700000000000002</v>
      </c>
      <c r="I1013" s="32">
        <f>VLOOKUP($C1013,'Four Factors - Home'!$B:$O,8,FALSE)</f>
        <v>0.30199999999999999</v>
      </c>
      <c r="J1013" s="32">
        <f>VLOOKUP($C1013,'Four Factors - Home'!$B:$O,9,FALSE)/100</f>
        <v>0.157</v>
      </c>
      <c r="K1013" s="32">
        <f>VLOOKUP($C1013,'Four Factors - Home'!$B:$O,10,FALSE)/100</f>
        <v>0.21100000000000002</v>
      </c>
      <c r="L1013" s="32">
        <f>VLOOKUP($C1013,'Four Factors - Home'!$B:$O,11,FALSE)/100</f>
        <v>0.52900000000000003</v>
      </c>
      <c r="M1013" s="32">
        <f>VLOOKUP($C1013,'Four Factors - Home'!$B:$O,12,FALSE)</f>
        <v>0.30499999999999999</v>
      </c>
      <c r="N1013" s="32">
        <f>VLOOKUP($C1013,'Four Factors - Home'!$B:$O,13,FALSE)/100</f>
        <v>0.14699999999999999</v>
      </c>
      <c r="O1013" s="32">
        <f>VLOOKUP($C1013,'Four Factors - Home'!$B:$O,14,FALSE)/100</f>
        <v>0.222</v>
      </c>
      <c r="P1013" s="21">
        <f>VLOOKUP($C1013,'Advanced - Home'!B:T,18,FALSE)</f>
        <v>97.78</v>
      </c>
      <c r="Q1013" s="21">
        <f>(P1013+'Advanced - Home'!$S$33)/2</f>
        <v>98.316912943871699</v>
      </c>
      <c r="R1013" s="32">
        <f t="shared" ref="R1013" si="9867">AVERAGE(H1013,L1012)</f>
        <v>0.52</v>
      </c>
      <c r="S1013" s="32">
        <f t="shared" ref="S1013" si="9868">AVERAGE(I1013,M1012)</f>
        <v>0.28449999999999998</v>
      </c>
      <c r="T1013" s="32">
        <f t="shared" ref="T1013" si="9869">AVERAGE(J1013,N1012)</f>
        <v>0.14850000000000002</v>
      </c>
      <c r="U1013" s="32">
        <f t="shared" ref="U1013" si="9870">AVERAGE(K1013,O1012)</f>
        <v>0.23800000000000002</v>
      </c>
      <c r="V1013" s="21">
        <f>Q1013*Q1012/'Advanced - Road'!$S$33</f>
        <v>97.21772710399712</v>
      </c>
      <c r="W1013" s="21">
        <f t="shared" ref="W1013" si="9871">W1012</f>
        <v>97.221022166126517</v>
      </c>
      <c r="X1013" s="21">
        <f t="shared" si="9638"/>
        <v>0</v>
      </c>
      <c r="Y1013" s="23">
        <f>ROUND(Regression!$B$17+Regression!$B$18*Games!R1013+Regression!$B$19*Games!T1013+Regression!$B$20*Games!U1013+Regression!$B$21*Games!S1013+Regression!$B$22*Games!W1013,0)</f>
        <v>107</v>
      </c>
      <c r="Z1013" s="23">
        <f t="shared" ref="Z1013" si="9872">-Z1012</f>
        <v>0</v>
      </c>
      <c r="AA1013" s="23">
        <f t="shared" ref="AA1013" si="9873">AA1012</f>
        <v>214</v>
      </c>
      <c r="AB1013" s="22"/>
      <c r="AC1013" s="22"/>
      <c r="AD1013" s="22">
        <f t="shared" si="9643"/>
        <v>107</v>
      </c>
    </row>
    <row r="1014" spans="1:30" x14ac:dyDescent="0.3">
      <c r="A1014" t="s">
        <v>133</v>
      </c>
      <c r="B1014" s="5" t="s">
        <v>70</v>
      </c>
      <c r="C1014" t="str">
        <f>VLOOKUP(B1014,'Team Lookup'!A:B,2,FALSE)</f>
        <v>Milwaukee Bucks</v>
      </c>
      <c r="D1014" s="6"/>
      <c r="E1014" s="6"/>
      <c r="F1014" s="7" t="str">
        <f>B1015</f>
        <v>SAS</v>
      </c>
      <c r="G1014" t="str">
        <f t="shared" ref="G1014" si="9874">C1015</f>
        <v>San Antonio Spurs</v>
      </c>
      <c r="H1014" s="31">
        <f>VLOOKUP($C1014,'Four Factors - Road'!$B:$O,7,FALSE)/100</f>
        <v>0.52200000000000002</v>
      </c>
      <c r="I1014" s="31">
        <f>VLOOKUP($C1014,'Four Factors - Road'!$B:$O,8,FALSE)</f>
        <v>0.26600000000000001</v>
      </c>
      <c r="J1014" s="31">
        <f>VLOOKUP($C1014,'Four Factors - Road'!$B:$O,9,FALSE)/100</f>
        <v>0.14699999999999999</v>
      </c>
      <c r="K1014" s="31">
        <f>VLOOKUP($C1014,'Four Factors - Road'!$B:$O,10,FALSE)/100</f>
        <v>0.23499999999999999</v>
      </c>
      <c r="L1014" s="31">
        <f>VLOOKUP($C1014,'Four Factors - Road'!$B:$O,11,FALSE)/100</f>
        <v>0.51300000000000001</v>
      </c>
      <c r="M1014" s="31">
        <f>VLOOKUP($C1014,'Four Factors - Road'!$B:$O,12,FALSE)</f>
        <v>0.26700000000000002</v>
      </c>
      <c r="N1014" s="31">
        <f>VLOOKUP($C1014,'Four Factors - Road'!$B:$O,13,FALSE)/100</f>
        <v>0.14000000000000001</v>
      </c>
      <c r="O1014" s="31">
        <f>VLOOKUP($C1014,'Four Factors - Road'!$B:$O,14,FALSE)/100</f>
        <v>0.26500000000000001</v>
      </c>
      <c r="P1014" s="17">
        <f>VLOOKUP($C1014,'Advanced - Road'!B:T,18,FALSE)</f>
        <v>96.65</v>
      </c>
      <c r="Q1014" s="17">
        <f>(P1014+'Advanced - Road'!$S$33)/2</f>
        <v>97.755263459335623</v>
      </c>
      <c r="R1014" s="31">
        <f t="shared" ref="R1014" si="9875">AVERAGE(H1014,L1015)</f>
        <v>0.505</v>
      </c>
      <c r="S1014" s="31">
        <f t="shared" ref="S1014" si="9876">AVERAGE(I1014,M1015)</f>
        <v>0.25800000000000001</v>
      </c>
      <c r="T1014" s="31">
        <f t="shared" ref="T1014" si="9877">AVERAGE(J1014,N1015)</f>
        <v>0.14899999999999999</v>
      </c>
      <c r="U1014" s="31">
        <f t="shared" ref="U1014" si="9878">AVERAGE(K1014,O1015)</f>
        <v>0.2205</v>
      </c>
      <c r="V1014" s="17">
        <f>Q1014*Q1015/'Advanced - Home'!$S$33</f>
        <v>97.080928613052507</v>
      </c>
      <c r="W1014" s="17">
        <f t="shared" ref="W1014" si="9879">AVERAGE(V1014:V1015)</f>
        <v>97.077638410555025</v>
      </c>
      <c r="X1014" s="17">
        <f t="shared" si="9638"/>
        <v>0</v>
      </c>
      <c r="Y1014" s="19">
        <f>ROUND(Regression!$B$17+Regression!$B$18*Games!R1014+Regression!$B$19*Games!T1014+Regression!$B$20*Games!U1014+Regression!$B$21*Games!S1014+Regression!$B$22*Games!W1014,0)</f>
        <v>102</v>
      </c>
      <c r="Z1014" s="19">
        <f t="shared" ref="Z1014" si="9880">Y1015-Y1014</f>
        <v>6</v>
      </c>
      <c r="AA1014" s="19">
        <f t="shared" ref="AA1014" si="9881">Y1014+Y1015</f>
        <v>210</v>
      </c>
      <c r="AB1014" s="4">
        <f t="shared" ref="AB1014" si="9882">D1014-Z1014</f>
        <v>-6</v>
      </c>
      <c r="AC1014" s="4">
        <f t="shared" ref="AC1014" si="9883">AA1014-E1014</f>
        <v>210</v>
      </c>
      <c r="AD1014" s="4">
        <f t="shared" si="9643"/>
        <v>102</v>
      </c>
    </row>
    <row r="1015" spans="1:30" x14ac:dyDescent="0.3">
      <c r="A1015" t="s">
        <v>134</v>
      </c>
      <c r="B1015" s="8" t="s">
        <v>79</v>
      </c>
      <c r="C1015" t="str">
        <f>VLOOKUP(B1015,'Team Lookup'!A:B,2,FALSE)</f>
        <v>San Antonio Spurs</v>
      </c>
      <c r="D1015" s="9">
        <f t="shared" ref="D1015" si="9884">D1014*-1</f>
        <v>0</v>
      </c>
      <c r="E1015" s="9">
        <f t="shared" ref="E1015" si="9885">E1014</f>
        <v>0</v>
      </c>
      <c r="F1015" t="str">
        <f>B1014</f>
        <v>MIL</v>
      </c>
      <c r="G1015" t="str">
        <f t="shared" ref="G1015" si="9886">C1014</f>
        <v>Milwaukee Bucks</v>
      </c>
      <c r="H1015" s="31">
        <f>VLOOKUP($C1015,'Four Factors - Home'!$B:$O,7,FALSE)/100</f>
        <v>0.53299999999999992</v>
      </c>
      <c r="I1015" s="31">
        <f>VLOOKUP($C1015,'Four Factors - Home'!$B:$O,8,FALSE)</f>
        <v>0.29299999999999998</v>
      </c>
      <c r="J1015" s="31">
        <f>VLOOKUP($C1015,'Four Factors - Home'!$B:$O,9,FALSE)/100</f>
        <v>0.13500000000000001</v>
      </c>
      <c r="K1015" s="31">
        <f>VLOOKUP($C1015,'Four Factors - Home'!$B:$O,10,FALSE)/100</f>
        <v>0.22500000000000001</v>
      </c>
      <c r="L1015" s="31">
        <f>VLOOKUP($C1015,'Four Factors - Home'!$B:$O,11,FALSE)/100</f>
        <v>0.48799999999999999</v>
      </c>
      <c r="M1015" s="31">
        <f>VLOOKUP($C1015,'Four Factors - Home'!$B:$O,12,FALSE)</f>
        <v>0.25</v>
      </c>
      <c r="N1015" s="31">
        <f>VLOOKUP($C1015,'Four Factors - Home'!$B:$O,13,FALSE)/100</f>
        <v>0.151</v>
      </c>
      <c r="O1015" s="31">
        <f>VLOOKUP($C1015,'Four Factors - Home'!$B:$O,14,FALSE)/100</f>
        <v>0.20600000000000002</v>
      </c>
      <c r="P1015" s="17">
        <f>VLOOKUP($C1015,'Advanced - Home'!B:T,18,FALSE)</f>
        <v>97.49</v>
      </c>
      <c r="Q1015" s="17">
        <f>(P1015+'Advanced - Home'!$S$33)/2</f>
        <v>98.171912943871703</v>
      </c>
      <c r="R1015" s="31">
        <f t="shared" ref="R1015" si="9887">AVERAGE(H1015,L1014)</f>
        <v>0.52299999999999991</v>
      </c>
      <c r="S1015" s="31">
        <f t="shared" ref="S1015" si="9888">AVERAGE(I1015,M1014)</f>
        <v>0.28000000000000003</v>
      </c>
      <c r="T1015" s="31">
        <f t="shared" ref="T1015" si="9889">AVERAGE(J1015,N1014)</f>
        <v>0.13750000000000001</v>
      </c>
      <c r="U1015" s="31">
        <f t="shared" ref="U1015" si="9890">AVERAGE(K1015,O1014)</f>
        <v>0.245</v>
      </c>
      <c r="V1015" s="17">
        <f>Q1015*Q1014/'Advanced - Road'!$S$33</f>
        <v>97.074348208057543</v>
      </c>
      <c r="W1015" s="17">
        <f t="shared" ref="W1015" si="9891">W1014</f>
        <v>97.077638410555025</v>
      </c>
      <c r="X1015" s="17">
        <f t="shared" si="9638"/>
        <v>0</v>
      </c>
      <c r="Y1015" s="19">
        <f>ROUND(Regression!$B$17+Regression!$B$18*Games!R1015+Regression!$B$19*Games!T1015+Regression!$B$20*Games!U1015+Regression!$B$21*Games!S1015+Regression!$B$22*Games!W1015,0)</f>
        <v>108</v>
      </c>
      <c r="Z1015" s="19">
        <f t="shared" ref="Z1015" si="9892">-Z1014</f>
        <v>-6</v>
      </c>
      <c r="AA1015" s="19">
        <f t="shared" ref="AA1015" si="9893">AA1014</f>
        <v>210</v>
      </c>
      <c r="AB1015" s="4"/>
      <c r="AC1015" s="4"/>
      <c r="AD1015" s="4">
        <f t="shared" si="9643"/>
        <v>108</v>
      </c>
    </row>
    <row r="1016" spans="1:30" x14ac:dyDescent="0.3">
      <c r="A1016" s="11" t="s">
        <v>133</v>
      </c>
      <c r="B1016" s="10" t="s">
        <v>70</v>
      </c>
      <c r="C1016" s="11" t="str">
        <f>VLOOKUP(B1016,'Team Lookup'!A:B,2,FALSE)</f>
        <v>Milwaukee Bucks</v>
      </c>
      <c r="D1016" s="12"/>
      <c r="E1016" s="12"/>
      <c r="F1016" s="13" t="str">
        <f>B1017</f>
        <v>TOR</v>
      </c>
      <c r="G1016" s="11" t="str">
        <f t="shared" ref="G1016" si="9894">C1017</f>
        <v>Toronto Raptors</v>
      </c>
      <c r="H1016" s="32">
        <f>VLOOKUP($C1016,'Four Factors - Road'!$B:$O,7,FALSE)/100</f>
        <v>0.52200000000000002</v>
      </c>
      <c r="I1016" s="32">
        <f>VLOOKUP($C1016,'Four Factors - Road'!$B:$O,8,FALSE)</f>
        <v>0.26600000000000001</v>
      </c>
      <c r="J1016" s="32">
        <f>VLOOKUP($C1016,'Four Factors - Road'!$B:$O,9,FALSE)/100</f>
        <v>0.14699999999999999</v>
      </c>
      <c r="K1016" s="32">
        <f>VLOOKUP($C1016,'Four Factors - Road'!$B:$O,10,FALSE)/100</f>
        <v>0.23499999999999999</v>
      </c>
      <c r="L1016" s="32">
        <f>VLOOKUP($C1016,'Four Factors - Road'!$B:$O,11,FALSE)/100</f>
        <v>0.51300000000000001</v>
      </c>
      <c r="M1016" s="32">
        <f>VLOOKUP($C1016,'Four Factors - Road'!$B:$O,12,FALSE)</f>
        <v>0.26700000000000002</v>
      </c>
      <c r="N1016" s="32">
        <f>VLOOKUP($C1016,'Four Factors - Road'!$B:$O,13,FALSE)/100</f>
        <v>0.14000000000000001</v>
      </c>
      <c r="O1016" s="32">
        <f>VLOOKUP($C1016,'Four Factors - Road'!$B:$O,14,FALSE)/100</f>
        <v>0.26500000000000001</v>
      </c>
      <c r="P1016" s="21">
        <f>VLOOKUP($C1016,'Advanced - Road'!B:T,18,FALSE)</f>
        <v>96.65</v>
      </c>
      <c r="Q1016" s="21">
        <f>(P1016+'Advanced - Road'!$S$33)/2</f>
        <v>97.755263459335623</v>
      </c>
      <c r="R1016" s="32">
        <f t="shared" ref="R1016" si="9895">AVERAGE(H1016,L1017)</f>
        <v>0.51300000000000001</v>
      </c>
      <c r="S1016" s="32">
        <f t="shared" ref="S1016" si="9896">AVERAGE(I1016,M1017)</f>
        <v>0.26750000000000002</v>
      </c>
      <c r="T1016" s="32">
        <f t="shared" ref="T1016" si="9897">AVERAGE(J1016,N1017)</f>
        <v>0.14599999999999999</v>
      </c>
      <c r="U1016" s="32">
        <f t="shared" ref="U1016" si="9898">AVERAGE(K1016,O1017)</f>
        <v>0.24149999999999999</v>
      </c>
      <c r="V1016" s="21">
        <f>Q1016*Q1017/'Advanced - Home'!$S$33</f>
        <v>97.105650788087573</v>
      </c>
      <c r="W1016" s="21">
        <f t="shared" ref="W1016" si="9899">AVERAGE(V1016:V1017)</f>
        <v>97.102359747722517</v>
      </c>
      <c r="X1016" s="21">
        <f t="shared" si="9638"/>
        <v>0</v>
      </c>
      <c r="Y1016" s="23">
        <f>ROUND(Regression!$B$17+Regression!$B$18*Games!R1016+Regression!$B$19*Games!T1016+Regression!$B$20*Games!U1016+Regression!$B$21*Games!S1016+Regression!$B$22*Games!W1016,0)</f>
        <v>105</v>
      </c>
      <c r="Z1016" s="23">
        <f t="shared" ref="Z1016" si="9900">Y1017-Y1016</f>
        <v>5</v>
      </c>
      <c r="AA1016" s="23">
        <f t="shared" ref="AA1016" si="9901">Y1016+Y1017</f>
        <v>215</v>
      </c>
      <c r="AB1016" s="22">
        <f t="shared" ref="AB1016" si="9902">D1016-Z1016</f>
        <v>-5</v>
      </c>
      <c r="AC1016" s="22">
        <f t="shared" ref="AC1016" si="9903">AA1016-E1016</f>
        <v>215</v>
      </c>
      <c r="AD1016" s="22">
        <f t="shared" si="9643"/>
        <v>105</v>
      </c>
    </row>
    <row r="1017" spans="1:30" x14ac:dyDescent="0.3">
      <c r="A1017" s="11" t="s">
        <v>134</v>
      </c>
      <c r="B1017" s="14" t="s">
        <v>80</v>
      </c>
      <c r="C1017" s="11" t="str">
        <f>VLOOKUP(B1017,'Team Lookup'!A:B,2,FALSE)</f>
        <v>Toronto Raptors</v>
      </c>
      <c r="D1017" s="15">
        <f t="shared" ref="D1017" si="9904">D1016*-1</f>
        <v>0</v>
      </c>
      <c r="E1017" s="15">
        <f t="shared" ref="E1017" si="9905">E1016</f>
        <v>0</v>
      </c>
      <c r="F1017" s="11" t="str">
        <f>B1016</f>
        <v>MIL</v>
      </c>
      <c r="G1017" s="11" t="str">
        <f t="shared" ref="G1017" si="9906">C1016</f>
        <v>Milwaukee Bucks</v>
      </c>
      <c r="H1017" s="32">
        <f>VLOOKUP($C1017,'Four Factors - Home'!$B:$O,7,FALSE)/100</f>
        <v>0.52900000000000003</v>
      </c>
      <c r="I1017" s="32">
        <f>VLOOKUP($C1017,'Four Factors - Home'!$B:$O,8,FALSE)</f>
        <v>0.315</v>
      </c>
      <c r="J1017" s="32">
        <f>VLOOKUP($C1017,'Four Factors - Home'!$B:$O,9,FALSE)/100</f>
        <v>0.128</v>
      </c>
      <c r="K1017" s="32">
        <f>VLOOKUP($C1017,'Four Factors - Home'!$B:$O,10,FALSE)/100</f>
        <v>0.27100000000000002</v>
      </c>
      <c r="L1017" s="32">
        <f>VLOOKUP($C1017,'Four Factors - Home'!$B:$O,11,FALSE)/100</f>
        <v>0.504</v>
      </c>
      <c r="M1017" s="32">
        <f>VLOOKUP($C1017,'Four Factors - Home'!$B:$O,12,FALSE)</f>
        <v>0.26900000000000002</v>
      </c>
      <c r="N1017" s="32">
        <f>VLOOKUP($C1017,'Four Factors - Home'!$B:$O,13,FALSE)/100</f>
        <v>0.14499999999999999</v>
      </c>
      <c r="O1017" s="32">
        <f>VLOOKUP($C1017,'Four Factors - Home'!$B:$O,14,FALSE)/100</f>
        <v>0.248</v>
      </c>
      <c r="P1017" s="21">
        <f>VLOOKUP($C1017,'Advanced - Home'!B:T,18,FALSE)</f>
        <v>97.54</v>
      </c>
      <c r="Q1017" s="21">
        <f>(P1017+'Advanced - Home'!$S$33)/2</f>
        <v>98.196912943871709</v>
      </c>
      <c r="R1017" s="32">
        <f t="shared" ref="R1017" si="9907">AVERAGE(H1017,L1016)</f>
        <v>0.52100000000000002</v>
      </c>
      <c r="S1017" s="32">
        <f t="shared" ref="S1017" si="9908">AVERAGE(I1017,M1016)</f>
        <v>0.29100000000000004</v>
      </c>
      <c r="T1017" s="32">
        <f t="shared" ref="T1017" si="9909">AVERAGE(J1017,N1016)</f>
        <v>0.13400000000000001</v>
      </c>
      <c r="U1017" s="32">
        <f t="shared" ref="U1017" si="9910">AVERAGE(K1017,O1016)</f>
        <v>0.26800000000000002</v>
      </c>
      <c r="V1017" s="21">
        <f>Q1017*Q1016/'Advanced - Road'!$S$33</f>
        <v>97.099068707357475</v>
      </c>
      <c r="W1017" s="21">
        <f t="shared" ref="W1017" si="9911">W1016</f>
        <v>97.102359747722517</v>
      </c>
      <c r="X1017" s="21">
        <f t="shared" si="9638"/>
        <v>0</v>
      </c>
      <c r="Y1017" s="23">
        <f>ROUND(Regression!$B$17+Regression!$B$18*Games!R1017+Regression!$B$19*Games!T1017+Regression!$B$20*Games!U1017+Regression!$B$21*Games!S1017+Regression!$B$22*Games!W1017,0)</f>
        <v>110</v>
      </c>
      <c r="Z1017" s="23">
        <f t="shared" ref="Z1017" si="9912">-Z1016</f>
        <v>-5</v>
      </c>
      <c r="AA1017" s="23">
        <f t="shared" ref="AA1017" si="9913">AA1016</f>
        <v>215</v>
      </c>
      <c r="AB1017" s="22"/>
      <c r="AC1017" s="22"/>
      <c r="AD1017" s="22">
        <f t="shared" si="9643"/>
        <v>110</v>
      </c>
    </row>
    <row r="1018" spans="1:30" x14ac:dyDescent="0.3">
      <c r="A1018" t="s">
        <v>133</v>
      </c>
      <c r="B1018" s="8" t="s">
        <v>70</v>
      </c>
      <c r="C1018" t="str">
        <f>VLOOKUP(B1018,'Team Lookup'!A:B,2,FALSE)</f>
        <v>Milwaukee Bucks</v>
      </c>
      <c r="D1018" s="6"/>
      <c r="E1018" s="6"/>
      <c r="F1018" s="7" t="str">
        <f>B1019</f>
        <v>UTA</v>
      </c>
      <c r="G1018" t="str">
        <f t="shared" ref="G1018" si="9914">C1019</f>
        <v>Utah Jazz</v>
      </c>
      <c r="H1018" s="31">
        <f>VLOOKUP($C1018,'Four Factors - Road'!$B:$O,7,FALSE)/100</f>
        <v>0.52200000000000002</v>
      </c>
      <c r="I1018" s="31">
        <f>VLOOKUP($C1018,'Four Factors - Road'!$B:$O,8,FALSE)</f>
        <v>0.26600000000000001</v>
      </c>
      <c r="J1018" s="31">
        <f>VLOOKUP($C1018,'Four Factors - Road'!$B:$O,9,FALSE)/100</f>
        <v>0.14699999999999999</v>
      </c>
      <c r="K1018" s="31">
        <f>VLOOKUP($C1018,'Four Factors - Road'!$B:$O,10,FALSE)/100</f>
        <v>0.23499999999999999</v>
      </c>
      <c r="L1018" s="31">
        <f>VLOOKUP($C1018,'Four Factors - Road'!$B:$O,11,FALSE)/100</f>
        <v>0.51300000000000001</v>
      </c>
      <c r="M1018" s="31">
        <f>VLOOKUP($C1018,'Four Factors - Road'!$B:$O,12,FALSE)</f>
        <v>0.26700000000000002</v>
      </c>
      <c r="N1018" s="31">
        <f>VLOOKUP($C1018,'Four Factors - Road'!$B:$O,13,FALSE)/100</f>
        <v>0.14000000000000001</v>
      </c>
      <c r="O1018" s="31">
        <f>VLOOKUP($C1018,'Four Factors - Road'!$B:$O,14,FALSE)/100</f>
        <v>0.26500000000000001</v>
      </c>
      <c r="P1018" s="17">
        <f>VLOOKUP($C1018,'Advanced - Road'!B:T,18,FALSE)</f>
        <v>96.65</v>
      </c>
      <c r="Q1018" s="17">
        <f>(P1018+'Advanced - Road'!$S$33)/2</f>
        <v>97.755263459335623</v>
      </c>
      <c r="R1018" s="31">
        <f t="shared" ref="R1018" si="9915">AVERAGE(H1018,L1019)</f>
        <v>0.504</v>
      </c>
      <c r="S1018" s="31">
        <f t="shared" ref="S1018" si="9916">AVERAGE(I1018,M1019)</f>
        <v>0.249</v>
      </c>
      <c r="T1018" s="31">
        <f t="shared" ref="T1018" si="9917">AVERAGE(J1018,N1019)</f>
        <v>0.14100000000000001</v>
      </c>
      <c r="U1018" s="31">
        <f t="shared" ref="U1018" si="9918">AVERAGE(K1018,O1019)</f>
        <v>0.2205</v>
      </c>
      <c r="V1018" s="17">
        <f>Q1018*Q1019/'Advanced - Home'!$S$33</f>
        <v>95.162487830330875</v>
      </c>
      <c r="W1018" s="17">
        <f t="shared" ref="W1018" si="9919">AVERAGE(V1018:V1019)</f>
        <v>95.159262646357064</v>
      </c>
      <c r="X1018" s="17">
        <f t="shared" si="9638"/>
        <v>0</v>
      </c>
      <c r="Y1018" s="19">
        <f>ROUND(Regression!$B$17+Regression!$B$18*Games!R1018+Regression!$B$19*Games!T1018+Regression!$B$20*Games!U1018+Regression!$B$21*Games!S1018+Regression!$B$22*Games!W1018,0)</f>
        <v>101</v>
      </c>
      <c r="Z1018" s="19">
        <f t="shared" ref="Z1018" si="9920">Y1019-Y1018</f>
        <v>5</v>
      </c>
      <c r="AA1018" s="19">
        <f t="shared" ref="AA1018" si="9921">Y1018+Y1019</f>
        <v>207</v>
      </c>
      <c r="AB1018" s="4">
        <f t="shared" ref="AB1018" si="9922">D1018-Z1018</f>
        <v>-5</v>
      </c>
      <c r="AC1018" s="4">
        <f t="shared" ref="AC1018" si="9923">AA1018-E1018</f>
        <v>207</v>
      </c>
      <c r="AD1018" s="4">
        <f t="shared" si="9643"/>
        <v>101</v>
      </c>
    </row>
    <row r="1019" spans="1:30" x14ac:dyDescent="0.3">
      <c r="A1019" t="s">
        <v>134</v>
      </c>
      <c r="B1019" s="8" t="s">
        <v>81</v>
      </c>
      <c r="C1019" t="str">
        <f>VLOOKUP(B1019,'Team Lookup'!A:B,2,FALSE)</f>
        <v>Utah Jazz</v>
      </c>
      <c r="D1019" s="9">
        <f t="shared" ref="D1019" si="9924">D1018*-1</f>
        <v>0</v>
      </c>
      <c r="E1019" s="9">
        <f t="shared" ref="E1019" si="9925">E1018</f>
        <v>0</v>
      </c>
      <c r="F1019" t="str">
        <f>B1018</f>
        <v>MIL</v>
      </c>
      <c r="G1019" t="str">
        <f t="shared" ref="G1019" si="9926">C1018</f>
        <v>Milwaukee Bucks</v>
      </c>
      <c r="H1019" s="31">
        <f>VLOOKUP($C1019,'Four Factors - Home'!$B:$O,7,FALSE)/100</f>
        <v>0.52800000000000002</v>
      </c>
      <c r="I1019" s="31">
        <f>VLOOKUP($C1019,'Four Factors - Home'!$B:$O,8,FALSE)</f>
        <v>0.314</v>
      </c>
      <c r="J1019" s="31">
        <f>VLOOKUP($C1019,'Four Factors - Home'!$B:$O,9,FALSE)/100</f>
        <v>0.14499999999999999</v>
      </c>
      <c r="K1019" s="31">
        <f>VLOOKUP($C1019,'Four Factors - Home'!$B:$O,10,FALSE)/100</f>
        <v>0.214</v>
      </c>
      <c r="L1019" s="31">
        <f>VLOOKUP($C1019,'Four Factors - Home'!$B:$O,11,FALSE)/100</f>
        <v>0.48599999999999999</v>
      </c>
      <c r="M1019" s="31">
        <f>VLOOKUP($C1019,'Four Factors - Home'!$B:$O,12,FALSE)</f>
        <v>0.23200000000000001</v>
      </c>
      <c r="N1019" s="31">
        <f>VLOOKUP($C1019,'Four Factors - Home'!$B:$O,13,FALSE)/100</f>
        <v>0.13500000000000001</v>
      </c>
      <c r="O1019" s="31">
        <f>VLOOKUP($C1019,'Four Factors - Home'!$B:$O,14,FALSE)/100</f>
        <v>0.20600000000000002</v>
      </c>
      <c r="P1019" s="17">
        <f>VLOOKUP($C1019,'Advanced - Home'!B:T,18,FALSE)</f>
        <v>93.61</v>
      </c>
      <c r="Q1019" s="17">
        <f>(P1019+'Advanced - Home'!$S$33)/2</f>
        <v>96.231912943871706</v>
      </c>
      <c r="R1019" s="31">
        <f t="shared" ref="R1019" si="9927">AVERAGE(H1019,L1018)</f>
        <v>0.52049999999999996</v>
      </c>
      <c r="S1019" s="31">
        <f t="shared" ref="S1019" si="9928">AVERAGE(I1019,M1018)</f>
        <v>0.29049999999999998</v>
      </c>
      <c r="T1019" s="31">
        <f t="shared" ref="T1019" si="9929">AVERAGE(J1019,N1018)</f>
        <v>0.14250000000000002</v>
      </c>
      <c r="U1019" s="31">
        <f t="shared" ref="U1019" si="9930">AVERAGE(K1019,O1018)</f>
        <v>0.23949999999999999</v>
      </c>
      <c r="V1019" s="17">
        <f>Q1019*Q1018/'Advanced - Road'!$S$33</f>
        <v>95.156037462383253</v>
      </c>
      <c r="W1019" s="17">
        <f t="shared" ref="W1019" si="9931">W1018</f>
        <v>95.159262646357064</v>
      </c>
      <c r="X1019" s="17">
        <f t="shared" si="9638"/>
        <v>0</v>
      </c>
      <c r="Y1019" s="19">
        <f>ROUND(Regression!$B$17+Regression!$B$18*Games!R1019+Regression!$B$19*Games!T1019+Regression!$B$20*Games!U1019+Regression!$B$21*Games!S1019+Regression!$B$22*Games!W1019,0)</f>
        <v>106</v>
      </c>
      <c r="Z1019" s="19">
        <f t="shared" ref="Z1019" si="9932">-Z1018</f>
        <v>-5</v>
      </c>
      <c r="AA1019" s="19">
        <f t="shared" ref="AA1019" si="9933">AA1018</f>
        <v>207</v>
      </c>
      <c r="AB1019" s="4"/>
      <c r="AC1019" s="4"/>
      <c r="AD1019" s="4">
        <f t="shared" si="9643"/>
        <v>106</v>
      </c>
    </row>
    <row r="1020" spans="1:30" x14ac:dyDescent="0.3">
      <c r="A1020" s="11" t="s">
        <v>133</v>
      </c>
      <c r="B1020" s="14" t="s">
        <v>70</v>
      </c>
      <c r="C1020" s="11" t="str">
        <f>VLOOKUP(B1020,'Team Lookup'!A:B,2,FALSE)</f>
        <v>Milwaukee Bucks</v>
      </c>
      <c r="D1020" s="12"/>
      <c r="E1020" s="12"/>
      <c r="F1020" s="13" t="str">
        <f>B1021</f>
        <v>WAS</v>
      </c>
      <c r="G1020" s="11" t="str">
        <f t="shared" ref="G1020" si="9934">C1021</f>
        <v>Washington Wizards</v>
      </c>
      <c r="H1020" s="32">
        <f>VLOOKUP($C1020,'Four Factors - Road'!$B:$O,7,FALSE)/100</f>
        <v>0.52200000000000002</v>
      </c>
      <c r="I1020" s="32">
        <f>VLOOKUP($C1020,'Four Factors - Road'!$B:$O,8,FALSE)</f>
        <v>0.26600000000000001</v>
      </c>
      <c r="J1020" s="32">
        <f>VLOOKUP($C1020,'Four Factors - Road'!$B:$O,9,FALSE)/100</f>
        <v>0.14699999999999999</v>
      </c>
      <c r="K1020" s="32">
        <f>VLOOKUP($C1020,'Four Factors - Road'!$B:$O,10,FALSE)/100</f>
        <v>0.23499999999999999</v>
      </c>
      <c r="L1020" s="32">
        <f>VLOOKUP($C1020,'Four Factors - Road'!$B:$O,11,FALSE)/100</f>
        <v>0.51300000000000001</v>
      </c>
      <c r="M1020" s="32">
        <f>VLOOKUP($C1020,'Four Factors - Road'!$B:$O,12,FALSE)</f>
        <v>0.26700000000000002</v>
      </c>
      <c r="N1020" s="32">
        <f>VLOOKUP($C1020,'Four Factors - Road'!$B:$O,13,FALSE)/100</f>
        <v>0.14000000000000001</v>
      </c>
      <c r="O1020" s="32">
        <f>VLOOKUP($C1020,'Four Factors - Road'!$B:$O,14,FALSE)/100</f>
        <v>0.26500000000000001</v>
      </c>
      <c r="P1020" s="21">
        <f>VLOOKUP($C1020,'Advanced - Road'!B:T,18,FALSE)</f>
        <v>96.65</v>
      </c>
      <c r="Q1020" s="21">
        <f>(P1020+'Advanced - Road'!$S$33)/2</f>
        <v>97.755263459335623</v>
      </c>
      <c r="R1020" s="32">
        <f t="shared" ref="R1020" si="9935">AVERAGE(H1020,L1021)</f>
        <v>0.51649999999999996</v>
      </c>
      <c r="S1020" s="32">
        <f t="shared" ref="S1020" si="9936">AVERAGE(I1020,M1021)</f>
        <v>0.27700000000000002</v>
      </c>
      <c r="T1020" s="32">
        <f t="shared" ref="T1020" si="9937">AVERAGE(J1020,N1021)</f>
        <v>0.153</v>
      </c>
      <c r="U1020" s="32">
        <f t="shared" ref="U1020" si="9938">AVERAGE(K1020,O1021)</f>
        <v>0.24299999999999999</v>
      </c>
      <c r="V1020" s="21">
        <f>Q1020*Q1021/'Advanced - Home'!$S$33</f>
        <v>97.901704824216921</v>
      </c>
      <c r="W1020" s="21">
        <f t="shared" ref="W1020" si="9939">AVERAGE(V1020:V1021)</f>
        <v>97.898386804516008</v>
      </c>
      <c r="X1020" s="21">
        <f t="shared" si="9638"/>
        <v>0</v>
      </c>
      <c r="Y1020" s="23">
        <f>ROUND(Regression!$B$17+Regression!$B$18*Games!R1020+Regression!$B$19*Games!T1020+Regression!$B$20*Games!U1020+Regression!$B$21*Games!S1020+Regression!$B$22*Games!W1020,0)</f>
        <v>106</v>
      </c>
      <c r="Z1020" s="23">
        <f t="shared" ref="Z1020" si="9940">Y1021-Y1020</f>
        <v>4</v>
      </c>
      <c r="AA1020" s="23">
        <f t="shared" ref="AA1020" si="9941">Y1020+Y1021</f>
        <v>216</v>
      </c>
      <c r="AB1020" s="22">
        <f t="shared" ref="AB1020" si="9942">D1020-Z1020</f>
        <v>-4</v>
      </c>
      <c r="AC1020" s="22">
        <f t="shared" ref="AC1020" si="9943">AA1020-E1020</f>
        <v>216</v>
      </c>
      <c r="AD1020" s="22">
        <f t="shared" si="9643"/>
        <v>106</v>
      </c>
    </row>
    <row r="1021" spans="1:30" x14ac:dyDescent="0.3">
      <c r="A1021" s="11" t="s">
        <v>134</v>
      </c>
      <c r="B1021" s="14" t="s">
        <v>82</v>
      </c>
      <c r="C1021" s="11" t="str">
        <f>VLOOKUP(B1021,'Team Lookup'!A:B,2,FALSE)</f>
        <v>Washington Wizards</v>
      </c>
      <c r="D1021" s="15">
        <f t="shared" ref="D1021" si="9944">D1020*-1</f>
        <v>0</v>
      </c>
      <c r="E1021" s="15">
        <f t="shared" ref="E1021" si="9945">E1020</f>
        <v>0</v>
      </c>
      <c r="F1021" s="11" t="str">
        <f>B1020</f>
        <v>MIL</v>
      </c>
      <c r="G1021" s="11" t="str">
        <f t="shared" ref="G1021" si="9946">C1020</f>
        <v>Milwaukee Bucks</v>
      </c>
      <c r="H1021" s="32">
        <f>VLOOKUP($C1021,'Four Factors - Home'!$B:$O,7,FALSE)/100</f>
        <v>0.54700000000000004</v>
      </c>
      <c r="I1021" s="32">
        <f>VLOOKUP($C1021,'Four Factors - Home'!$B:$O,8,FALSE)</f>
        <v>0.26400000000000001</v>
      </c>
      <c r="J1021" s="32">
        <f>VLOOKUP($C1021,'Four Factors - Home'!$B:$O,9,FALSE)/100</f>
        <v>0.14899999999999999</v>
      </c>
      <c r="K1021" s="32">
        <f>VLOOKUP($C1021,'Four Factors - Home'!$B:$O,10,FALSE)/100</f>
        <v>0.252</v>
      </c>
      <c r="L1021" s="32">
        <f>VLOOKUP($C1021,'Four Factors - Home'!$B:$O,11,FALSE)/100</f>
        <v>0.51100000000000001</v>
      </c>
      <c r="M1021" s="32">
        <f>VLOOKUP($C1021,'Four Factors - Home'!$B:$O,12,FALSE)</f>
        <v>0.28799999999999998</v>
      </c>
      <c r="N1021" s="32">
        <f>VLOOKUP($C1021,'Four Factors - Home'!$B:$O,13,FALSE)/100</f>
        <v>0.159</v>
      </c>
      <c r="O1021" s="32">
        <f>VLOOKUP($C1021,'Four Factors - Home'!$B:$O,14,FALSE)/100</f>
        <v>0.251</v>
      </c>
      <c r="P1021" s="21">
        <f>VLOOKUP($C1021,'Advanced - Home'!B:T,18,FALSE)</f>
        <v>99.15</v>
      </c>
      <c r="Q1021" s="21">
        <f>(P1021+'Advanced - Home'!$S$33)/2</f>
        <v>99.001912943871702</v>
      </c>
      <c r="R1021" s="32">
        <f t="shared" ref="R1021" si="9947">AVERAGE(H1021,L1020)</f>
        <v>0.53</v>
      </c>
      <c r="S1021" s="32">
        <f t="shared" ref="S1021" si="9948">AVERAGE(I1021,M1020)</f>
        <v>0.26550000000000001</v>
      </c>
      <c r="T1021" s="32">
        <f t="shared" ref="T1021" si="9949">AVERAGE(J1021,N1020)</f>
        <v>0.14450000000000002</v>
      </c>
      <c r="U1021" s="32">
        <f t="shared" ref="U1021" si="9950">AVERAGE(K1021,O1020)</f>
        <v>0.25850000000000001</v>
      </c>
      <c r="V1021" s="21">
        <f>Q1021*Q1020/'Advanced - Road'!$S$33</f>
        <v>97.895068784815109</v>
      </c>
      <c r="W1021" s="21">
        <f t="shared" ref="W1021" si="9951">W1020</f>
        <v>97.898386804516008</v>
      </c>
      <c r="X1021" s="21">
        <f t="shared" si="9638"/>
        <v>0</v>
      </c>
      <c r="Y1021" s="23">
        <f>ROUND(Regression!$B$17+Regression!$B$18*Games!R1021+Regression!$B$19*Games!T1021+Regression!$B$20*Games!U1021+Regression!$B$21*Games!S1021+Regression!$B$22*Games!W1021,0)</f>
        <v>110</v>
      </c>
      <c r="Z1021" s="23">
        <f t="shared" ref="Z1021" si="9952">-Z1020</f>
        <v>-4</v>
      </c>
      <c r="AA1021" s="23">
        <f t="shared" ref="AA1021" si="9953">AA1020</f>
        <v>216</v>
      </c>
      <c r="AB1021" s="22"/>
      <c r="AC1021" s="22"/>
      <c r="AD1021" s="22">
        <f t="shared" si="9643"/>
        <v>110</v>
      </c>
    </row>
    <row r="1022" spans="1:30" x14ac:dyDescent="0.3">
      <c r="A1022" t="s">
        <v>133</v>
      </c>
      <c r="B1022" s="8" t="s">
        <v>34</v>
      </c>
      <c r="C1022" t="str">
        <f>VLOOKUP(B1022,'Team Lookup'!A:B,2,FALSE)</f>
        <v>Minnesota Timberwolves</v>
      </c>
      <c r="D1022" s="6"/>
      <c r="E1022" s="6"/>
      <c r="F1022" s="7" t="str">
        <f>B1023</f>
        <v>ATL</v>
      </c>
      <c r="G1022" t="str">
        <f t="shared" ref="G1022" si="9954">C1023</f>
        <v>Atlanta Hawks</v>
      </c>
      <c r="H1022" s="31">
        <f>VLOOKUP($C1022,'Four Factors - Road'!$B:$O,7,FALSE)/100</f>
        <v>0.499</v>
      </c>
      <c r="I1022" s="31">
        <f>VLOOKUP($C1022,'Four Factors - Road'!$B:$O,8,FALSE)</f>
        <v>0.27100000000000002</v>
      </c>
      <c r="J1022" s="31">
        <f>VLOOKUP($C1022,'Four Factors - Road'!$B:$O,9,FALSE)/100</f>
        <v>0.14499999999999999</v>
      </c>
      <c r="K1022" s="31">
        <f>VLOOKUP($C1022,'Four Factors - Road'!$B:$O,10,FALSE)/100</f>
        <v>0.27500000000000002</v>
      </c>
      <c r="L1022" s="31">
        <f>VLOOKUP($C1022,'Four Factors - Road'!$B:$O,11,FALSE)/100</f>
        <v>0.53100000000000003</v>
      </c>
      <c r="M1022" s="31">
        <f>VLOOKUP($C1022,'Four Factors - Road'!$B:$O,12,FALSE)</f>
        <v>0.28899999999999998</v>
      </c>
      <c r="N1022" s="31">
        <f>VLOOKUP($C1022,'Four Factors - Road'!$B:$O,13,FALSE)/100</f>
        <v>0.13699999999999998</v>
      </c>
      <c r="O1022" s="31">
        <f>VLOOKUP($C1022,'Four Factors - Road'!$B:$O,14,FALSE)/100</f>
        <v>0.26100000000000001</v>
      </c>
      <c r="P1022" s="17">
        <f>VLOOKUP($C1022,'Advanced - Road'!B:T,18,FALSE)</f>
        <v>97.87</v>
      </c>
      <c r="Q1022" s="17">
        <f>(P1022+'Advanced - Road'!$S$33)/2</f>
        <v>98.365263459335637</v>
      </c>
      <c r="R1022" s="31">
        <f t="shared" ref="R1022" si="9955">AVERAGE(H1022,L1023)</f>
        <v>0.50849999999999995</v>
      </c>
      <c r="S1022" s="31">
        <f t="shared" ref="S1022" si="9956">AVERAGE(I1022,M1023)</f>
        <v>0.2445</v>
      </c>
      <c r="T1022" s="31">
        <f t="shared" ref="T1022" si="9957">AVERAGE(J1022,N1023)</f>
        <v>0.151</v>
      </c>
      <c r="U1022" s="31">
        <f t="shared" ref="U1022" si="9958">AVERAGE(K1022,O1023)</f>
        <v>0.26100000000000001</v>
      </c>
      <c r="V1022" s="17">
        <f>Q1022*Q1023/'Advanced - Home'!$S$33</f>
        <v>98.3733105470384</v>
      </c>
      <c r="W1022" s="17">
        <f t="shared" ref="W1022" si="9959">AVERAGE(V1022:V1023)</f>
        <v>98.369976543988869</v>
      </c>
      <c r="X1022" s="17">
        <f t="shared" si="9638"/>
        <v>0</v>
      </c>
      <c r="Y1022" s="19">
        <f>ROUND(Regression!$B$17+Regression!$B$18*Games!R1022+Regression!$B$19*Games!T1022+Regression!$B$20*Games!U1022+Regression!$B$21*Games!S1022+Regression!$B$22*Games!W1022,0)</f>
        <v>106</v>
      </c>
      <c r="Z1022" s="19">
        <f t="shared" ref="Z1022" si="9960">Y1023-Y1022</f>
        <v>3</v>
      </c>
      <c r="AA1022" s="19">
        <f t="shared" ref="AA1022" si="9961">Y1022+Y1023</f>
        <v>215</v>
      </c>
      <c r="AB1022" s="4">
        <f t="shared" ref="AB1022" si="9962">D1022-Z1022</f>
        <v>-3</v>
      </c>
      <c r="AC1022" s="4">
        <f t="shared" ref="AC1022" si="9963">AA1022-E1022</f>
        <v>215</v>
      </c>
      <c r="AD1022" s="4">
        <f t="shared" si="9643"/>
        <v>106</v>
      </c>
    </row>
    <row r="1023" spans="1:30" x14ac:dyDescent="0.3">
      <c r="A1023" t="s">
        <v>134</v>
      </c>
      <c r="B1023" s="8" t="s">
        <v>56</v>
      </c>
      <c r="C1023" t="str">
        <f>VLOOKUP(B1023,'Team Lookup'!A:B,2,FALSE)</f>
        <v>Atlanta Hawks</v>
      </c>
      <c r="D1023" s="9">
        <f t="shared" ref="D1023" si="9964">D1022*-1</f>
        <v>0</v>
      </c>
      <c r="E1023" s="9">
        <f t="shared" ref="E1023" si="9965">E1022</f>
        <v>0</v>
      </c>
      <c r="F1023" t="str">
        <f>B1022</f>
        <v>MIN</v>
      </c>
      <c r="G1023" t="str">
        <f t="shared" ref="G1023" si="9966">C1022</f>
        <v>Minnesota Timberwolves</v>
      </c>
      <c r="H1023" s="31">
        <f>VLOOKUP($C1023,'Four Factors - Home'!$B:$O,7,FALSE)/100</f>
        <v>0.51100000000000001</v>
      </c>
      <c r="I1023" s="31">
        <f>VLOOKUP($C1023,'Four Factors - Home'!$B:$O,8,FALSE)</f>
        <v>0.28199999999999997</v>
      </c>
      <c r="J1023" s="31">
        <f>VLOOKUP($C1023,'Four Factors - Home'!$B:$O,9,FALSE)/100</f>
        <v>0.14800000000000002</v>
      </c>
      <c r="K1023" s="31">
        <f>VLOOKUP($C1023,'Four Factors - Home'!$B:$O,10,FALSE)/100</f>
        <v>0.249</v>
      </c>
      <c r="L1023" s="31">
        <f>VLOOKUP($C1023,'Four Factors - Home'!$B:$O,11,FALSE)/100</f>
        <v>0.51800000000000002</v>
      </c>
      <c r="M1023" s="31">
        <f>VLOOKUP($C1023,'Four Factors - Home'!$B:$O,12,FALSE)</f>
        <v>0.218</v>
      </c>
      <c r="N1023" s="31">
        <f>VLOOKUP($C1023,'Four Factors - Home'!$B:$O,13,FALSE)/100</f>
        <v>0.157</v>
      </c>
      <c r="O1023" s="31">
        <f>VLOOKUP($C1023,'Four Factors - Home'!$B:$O,14,FALSE)/100</f>
        <v>0.247</v>
      </c>
      <c r="P1023" s="17">
        <f>VLOOKUP($C1023,'Advanced - Home'!B:T,18,FALSE)</f>
        <v>98.87</v>
      </c>
      <c r="Q1023" s="17">
        <f>(P1023+'Advanced - Home'!$S$33)/2</f>
        <v>98.861912943871715</v>
      </c>
      <c r="R1023" s="31">
        <f t="shared" ref="R1023" si="9967">AVERAGE(H1023,L1022)</f>
        <v>0.52100000000000002</v>
      </c>
      <c r="S1023" s="31">
        <f t="shared" ref="S1023" si="9968">AVERAGE(I1023,M1022)</f>
        <v>0.28549999999999998</v>
      </c>
      <c r="T1023" s="31">
        <f t="shared" ref="T1023" si="9969">AVERAGE(J1023,N1022)</f>
        <v>0.14250000000000002</v>
      </c>
      <c r="U1023" s="31">
        <f t="shared" ref="U1023" si="9970">AVERAGE(K1023,O1022)</f>
        <v>0.255</v>
      </c>
      <c r="V1023" s="17">
        <f>Q1023*Q1022/'Advanced - Road'!$S$33</f>
        <v>98.366642540939338</v>
      </c>
      <c r="W1023" s="17">
        <f t="shared" ref="W1023" si="9971">W1022</f>
        <v>98.369976543988869</v>
      </c>
      <c r="X1023" s="17">
        <f t="shared" si="9638"/>
        <v>0</v>
      </c>
      <c r="Y1023" s="19">
        <f>ROUND(Regression!$B$17+Regression!$B$18*Games!R1023+Regression!$B$19*Games!T1023+Regression!$B$20*Games!U1023+Regression!$B$21*Games!S1023+Regression!$B$22*Games!W1023,0)</f>
        <v>109</v>
      </c>
      <c r="Z1023" s="19">
        <f t="shared" ref="Z1023" si="9972">-Z1022</f>
        <v>-3</v>
      </c>
      <c r="AA1023" s="19">
        <f t="shared" ref="AA1023" si="9973">AA1022</f>
        <v>215</v>
      </c>
      <c r="AB1023" s="4"/>
      <c r="AC1023" s="4"/>
      <c r="AD1023" s="4">
        <f t="shared" si="9643"/>
        <v>109</v>
      </c>
    </row>
    <row r="1024" spans="1:30" x14ac:dyDescent="0.3">
      <c r="A1024" s="11" t="s">
        <v>133</v>
      </c>
      <c r="B1024" s="14" t="s">
        <v>34</v>
      </c>
      <c r="C1024" s="11" t="str">
        <f>VLOOKUP(B1024,'Team Lookup'!A:B,2,FALSE)</f>
        <v>Minnesota Timberwolves</v>
      </c>
      <c r="D1024" s="12"/>
      <c r="E1024" s="12"/>
      <c r="F1024" s="13" t="str">
        <f>B1025</f>
        <v>BRK</v>
      </c>
      <c r="G1024" s="11" t="str">
        <f t="shared" ref="G1024" si="9974">C1025</f>
        <v>Brooklyn Nets</v>
      </c>
      <c r="H1024" s="32">
        <f>VLOOKUP($C1024,'Four Factors - Road'!$B:$O,7,FALSE)/100</f>
        <v>0.499</v>
      </c>
      <c r="I1024" s="32">
        <f>VLOOKUP($C1024,'Four Factors - Road'!$B:$O,8,FALSE)</f>
        <v>0.27100000000000002</v>
      </c>
      <c r="J1024" s="32">
        <f>VLOOKUP($C1024,'Four Factors - Road'!$B:$O,9,FALSE)/100</f>
        <v>0.14499999999999999</v>
      </c>
      <c r="K1024" s="32">
        <f>VLOOKUP($C1024,'Four Factors - Road'!$B:$O,10,FALSE)/100</f>
        <v>0.27500000000000002</v>
      </c>
      <c r="L1024" s="32">
        <f>VLOOKUP($C1024,'Four Factors - Road'!$B:$O,11,FALSE)/100</f>
        <v>0.53100000000000003</v>
      </c>
      <c r="M1024" s="32">
        <f>VLOOKUP($C1024,'Four Factors - Road'!$B:$O,12,FALSE)</f>
        <v>0.28899999999999998</v>
      </c>
      <c r="N1024" s="32">
        <f>VLOOKUP($C1024,'Four Factors - Road'!$B:$O,13,FALSE)/100</f>
        <v>0.13699999999999998</v>
      </c>
      <c r="O1024" s="32">
        <f>VLOOKUP($C1024,'Four Factors - Road'!$B:$O,14,FALSE)/100</f>
        <v>0.26100000000000001</v>
      </c>
      <c r="P1024" s="21">
        <f>VLOOKUP($C1024,'Advanced - Road'!B:T,18,FALSE)</f>
        <v>97.87</v>
      </c>
      <c r="Q1024" s="21">
        <f>(P1024+'Advanced - Road'!$S$33)/2</f>
        <v>98.365263459335637</v>
      </c>
      <c r="R1024" s="32">
        <f t="shared" ref="R1024" si="9975">AVERAGE(H1024,L1025)</f>
        <v>0.50350000000000006</v>
      </c>
      <c r="S1024" s="32">
        <f t="shared" ref="S1024" si="9976">AVERAGE(I1024,M1025)</f>
        <v>0.26950000000000002</v>
      </c>
      <c r="T1024" s="32">
        <f t="shared" ref="T1024" si="9977">AVERAGE(J1024,N1025)</f>
        <v>0.13700000000000001</v>
      </c>
      <c r="U1024" s="32">
        <f t="shared" ref="U1024" si="9978">AVERAGE(K1024,O1025)</f>
        <v>0.26150000000000001</v>
      </c>
      <c r="V1024" s="21">
        <f>Q1024*Q1025/'Advanced - Home'!$S$33</f>
        <v>100.50273408641681</v>
      </c>
      <c r="W1024" s="21">
        <f t="shared" ref="W1024" si="9979">AVERAGE(V1024:V1025)</f>
        <v>100.49932791435583</v>
      </c>
      <c r="X1024" s="21">
        <f t="shared" si="9638"/>
        <v>0</v>
      </c>
      <c r="Y1024" s="23">
        <f>ROUND(Regression!$B$17+Regression!$B$18*Games!R1024+Regression!$B$19*Games!T1024+Regression!$B$20*Games!U1024+Regression!$B$21*Games!S1024+Regression!$B$22*Games!W1024,0)</f>
        <v>110</v>
      </c>
      <c r="Z1024" s="23">
        <f t="shared" ref="Z1024" si="9980">Y1025-Y1024</f>
        <v>-2</v>
      </c>
      <c r="AA1024" s="23">
        <f t="shared" ref="AA1024" si="9981">Y1024+Y1025</f>
        <v>218</v>
      </c>
      <c r="AB1024" s="22">
        <f t="shared" ref="AB1024" si="9982">D1024-Z1024</f>
        <v>2</v>
      </c>
      <c r="AC1024" s="22">
        <f t="shared" ref="AC1024" si="9983">AA1024-E1024</f>
        <v>218</v>
      </c>
      <c r="AD1024" s="22">
        <f t="shared" si="9643"/>
        <v>110</v>
      </c>
    </row>
    <row r="1025" spans="1:30" x14ac:dyDescent="0.3">
      <c r="A1025" s="11" t="s">
        <v>134</v>
      </c>
      <c r="B1025" s="14" t="s">
        <v>57</v>
      </c>
      <c r="C1025" s="11" t="str">
        <f>VLOOKUP(B1025,'Team Lookup'!A:B,2,FALSE)</f>
        <v>Brooklyn Nets</v>
      </c>
      <c r="D1025" s="15">
        <f t="shared" ref="D1025" si="9984">D1024*-1</f>
        <v>0</v>
      </c>
      <c r="E1025" s="15">
        <f t="shared" ref="E1025" si="9985">E1024</f>
        <v>0</v>
      </c>
      <c r="F1025" s="11" t="str">
        <f>B1024</f>
        <v>MIN</v>
      </c>
      <c r="G1025" s="11" t="str">
        <f t="shared" ref="G1025" si="9986">C1024</f>
        <v>Minnesota Timberwolves</v>
      </c>
      <c r="H1025" s="32">
        <f>VLOOKUP($C1025,'Four Factors - Home'!$B:$O,7,FALSE)/100</f>
        <v>0.49700000000000005</v>
      </c>
      <c r="I1025" s="32">
        <f>VLOOKUP($C1025,'Four Factors - Home'!$B:$O,8,FALSE)</f>
        <v>0.27</v>
      </c>
      <c r="J1025" s="32">
        <f>VLOOKUP($C1025,'Four Factors - Home'!$B:$O,9,FALSE)/100</f>
        <v>0.16699999999999998</v>
      </c>
      <c r="K1025" s="32">
        <f>VLOOKUP($C1025,'Four Factors - Home'!$B:$O,10,FALSE)/100</f>
        <v>0.20600000000000002</v>
      </c>
      <c r="L1025" s="32">
        <f>VLOOKUP($C1025,'Four Factors - Home'!$B:$O,11,FALSE)/100</f>
        <v>0.50800000000000001</v>
      </c>
      <c r="M1025" s="32">
        <f>VLOOKUP($C1025,'Four Factors - Home'!$B:$O,12,FALSE)</f>
        <v>0.26800000000000002</v>
      </c>
      <c r="N1025" s="32">
        <f>VLOOKUP($C1025,'Four Factors - Home'!$B:$O,13,FALSE)/100</f>
        <v>0.129</v>
      </c>
      <c r="O1025" s="32">
        <f>VLOOKUP($C1025,'Four Factors - Home'!$B:$O,14,FALSE)/100</f>
        <v>0.248</v>
      </c>
      <c r="P1025" s="21">
        <f>VLOOKUP($C1025,'Advanced - Home'!B:T,18,FALSE)</f>
        <v>103.15</v>
      </c>
      <c r="Q1025" s="21">
        <f>(P1025+'Advanced - Home'!$S$33)/2</f>
        <v>101.0019129438717</v>
      </c>
      <c r="R1025" s="32">
        <f t="shared" ref="R1025" si="9987">AVERAGE(H1025,L1024)</f>
        <v>0.51400000000000001</v>
      </c>
      <c r="S1025" s="32">
        <f t="shared" ref="S1025" si="9988">AVERAGE(I1025,M1024)</f>
        <v>0.27949999999999997</v>
      </c>
      <c r="T1025" s="32">
        <f t="shared" ref="T1025" si="9989">AVERAGE(J1025,N1024)</f>
        <v>0.15199999999999997</v>
      </c>
      <c r="U1025" s="32">
        <f t="shared" ref="U1025" si="9990">AVERAGE(K1025,O1024)</f>
        <v>0.23350000000000001</v>
      </c>
      <c r="V1025" s="21">
        <f>Q1025*Q1024/'Advanced - Road'!$S$33</f>
        <v>100.49592174229487</v>
      </c>
      <c r="W1025" s="21">
        <f t="shared" ref="W1025" si="9991">W1024</f>
        <v>100.49932791435583</v>
      </c>
      <c r="X1025" s="21">
        <f t="shared" si="9638"/>
        <v>0</v>
      </c>
      <c r="Y1025" s="23">
        <f>ROUND(Regression!$B$17+Regression!$B$18*Games!R1025+Regression!$B$19*Games!T1025+Regression!$B$20*Games!U1025+Regression!$B$21*Games!S1025+Regression!$B$22*Games!W1025,0)</f>
        <v>108</v>
      </c>
      <c r="Z1025" s="23">
        <f t="shared" ref="Z1025" si="9992">-Z1024</f>
        <v>2</v>
      </c>
      <c r="AA1025" s="23">
        <f t="shared" ref="AA1025" si="9993">AA1024</f>
        <v>218</v>
      </c>
      <c r="AB1025" s="22"/>
      <c r="AC1025" s="22"/>
      <c r="AD1025" s="22">
        <f t="shared" si="9643"/>
        <v>108</v>
      </c>
    </row>
    <row r="1026" spans="1:30" x14ac:dyDescent="0.3">
      <c r="A1026" t="s">
        <v>133</v>
      </c>
      <c r="B1026" s="8" t="s">
        <v>34</v>
      </c>
      <c r="C1026" t="str">
        <f>VLOOKUP(B1026,'Team Lookup'!A:B,2,FALSE)</f>
        <v>Minnesota Timberwolves</v>
      </c>
      <c r="D1026" s="6"/>
      <c r="E1026" s="6"/>
      <c r="F1026" s="7" t="str">
        <f>B1027</f>
        <v>BOS</v>
      </c>
      <c r="G1026" t="str">
        <f t="shared" ref="G1026" si="9994">C1027</f>
        <v>Boston Celtics</v>
      </c>
      <c r="H1026" s="31">
        <f>VLOOKUP($C1026,'Four Factors - Road'!$B:$O,7,FALSE)/100</f>
        <v>0.499</v>
      </c>
      <c r="I1026" s="31">
        <f>VLOOKUP($C1026,'Four Factors - Road'!$B:$O,8,FALSE)</f>
        <v>0.27100000000000002</v>
      </c>
      <c r="J1026" s="31">
        <f>VLOOKUP($C1026,'Four Factors - Road'!$B:$O,9,FALSE)/100</f>
        <v>0.14499999999999999</v>
      </c>
      <c r="K1026" s="31">
        <f>VLOOKUP($C1026,'Four Factors - Road'!$B:$O,10,FALSE)/100</f>
        <v>0.27500000000000002</v>
      </c>
      <c r="L1026" s="31">
        <f>VLOOKUP($C1026,'Four Factors - Road'!$B:$O,11,FALSE)/100</f>
        <v>0.53100000000000003</v>
      </c>
      <c r="M1026" s="31">
        <f>VLOOKUP($C1026,'Four Factors - Road'!$B:$O,12,FALSE)</f>
        <v>0.28899999999999998</v>
      </c>
      <c r="N1026" s="31">
        <f>VLOOKUP($C1026,'Four Factors - Road'!$B:$O,13,FALSE)/100</f>
        <v>0.13699999999999998</v>
      </c>
      <c r="O1026" s="31">
        <f>VLOOKUP($C1026,'Four Factors - Road'!$B:$O,14,FALSE)/100</f>
        <v>0.26100000000000001</v>
      </c>
      <c r="P1026" s="17">
        <f>VLOOKUP($C1026,'Advanced - Road'!B:T,18,FALSE)</f>
        <v>97.87</v>
      </c>
      <c r="Q1026" s="17">
        <f>(P1026+'Advanced - Road'!$S$33)/2</f>
        <v>98.365263459335637</v>
      </c>
      <c r="R1026" s="31">
        <f t="shared" ref="R1026" si="9995">AVERAGE(H1026,L1027)</f>
        <v>0.50150000000000006</v>
      </c>
      <c r="S1026" s="31">
        <f t="shared" ref="S1026" si="9996">AVERAGE(I1026,M1027)</f>
        <v>0.26750000000000002</v>
      </c>
      <c r="T1026" s="31">
        <f t="shared" ref="T1026" si="9997">AVERAGE(J1026,N1027)</f>
        <v>0.14099999999999999</v>
      </c>
      <c r="U1026" s="31">
        <f t="shared" ref="U1026" si="9998">AVERAGE(K1026,O1027)</f>
        <v>0.26400000000000001</v>
      </c>
      <c r="V1026" s="17">
        <f>Q1026*Q1027/'Advanced - Home'!$S$33</f>
        <v>98.801185370371428</v>
      </c>
      <c r="W1026" s="17">
        <f t="shared" ref="W1026" si="9999">AVERAGE(V1026:V1027)</f>
        <v>98.797836866071947</v>
      </c>
      <c r="X1026" s="17">
        <f t="shared" si="9638"/>
        <v>0</v>
      </c>
      <c r="Y1026" s="19">
        <f>ROUND(Regression!$B$17+Regression!$B$18*Games!R1026+Regression!$B$19*Games!T1026+Regression!$B$20*Games!U1026+Regression!$B$21*Games!S1026+Regression!$B$22*Games!W1026,0)</f>
        <v>107</v>
      </c>
      <c r="Z1026" s="19">
        <f t="shared" ref="Z1026" si="10000">Y1027-Y1026</f>
        <v>4</v>
      </c>
      <c r="AA1026" s="19">
        <f t="shared" ref="AA1026" si="10001">Y1026+Y1027</f>
        <v>218</v>
      </c>
      <c r="AB1026" s="4">
        <f t="shared" ref="AB1026" si="10002">D1026-Z1026</f>
        <v>-4</v>
      </c>
      <c r="AC1026" s="4">
        <f t="shared" ref="AC1026" si="10003">AA1026-E1026</f>
        <v>218</v>
      </c>
      <c r="AD1026" s="4">
        <f t="shared" si="9643"/>
        <v>107</v>
      </c>
    </row>
    <row r="1027" spans="1:30" x14ac:dyDescent="0.3">
      <c r="A1027" t="s">
        <v>134</v>
      </c>
      <c r="B1027" s="8" t="s">
        <v>58</v>
      </c>
      <c r="C1027" t="str">
        <f>VLOOKUP(B1027,'Team Lookup'!A:B,2,FALSE)</f>
        <v>Boston Celtics</v>
      </c>
      <c r="D1027" s="9">
        <f t="shared" ref="D1027" si="10004">D1026*-1</f>
        <v>0</v>
      </c>
      <c r="E1027" s="9">
        <f t="shared" ref="E1027" si="10005">E1026</f>
        <v>0</v>
      </c>
      <c r="F1027" t="str">
        <f>B1026</f>
        <v>MIN</v>
      </c>
      <c r="G1027" t="str">
        <f t="shared" ref="G1027" si="10006">C1026</f>
        <v>Minnesota Timberwolves</v>
      </c>
      <c r="H1027" s="31">
        <f>VLOOKUP($C1027,'Four Factors - Home'!$B:$O,7,FALSE)/100</f>
        <v>0.53100000000000003</v>
      </c>
      <c r="I1027" s="31">
        <f>VLOOKUP($C1027,'Four Factors - Home'!$B:$O,8,FALSE)</f>
        <v>0.26600000000000001</v>
      </c>
      <c r="J1027" s="31">
        <f>VLOOKUP($C1027,'Four Factors - Home'!$B:$O,9,FALSE)/100</f>
        <v>0.13800000000000001</v>
      </c>
      <c r="K1027" s="31">
        <f>VLOOKUP($C1027,'Four Factors - Home'!$B:$O,10,FALSE)/100</f>
        <v>0.22500000000000001</v>
      </c>
      <c r="L1027" s="31">
        <f>VLOOKUP($C1027,'Four Factors - Home'!$B:$O,11,FALSE)/100</f>
        <v>0.504</v>
      </c>
      <c r="M1027" s="31">
        <f>VLOOKUP($C1027,'Four Factors - Home'!$B:$O,12,FALSE)</f>
        <v>0.26400000000000001</v>
      </c>
      <c r="N1027" s="31">
        <f>VLOOKUP($C1027,'Four Factors - Home'!$B:$O,13,FALSE)/100</f>
        <v>0.13699999999999998</v>
      </c>
      <c r="O1027" s="31">
        <f>VLOOKUP($C1027,'Four Factors - Home'!$B:$O,14,FALSE)/100</f>
        <v>0.253</v>
      </c>
      <c r="P1027" s="17">
        <f>VLOOKUP($C1027,'Advanced - Home'!B:T,18,FALSE)</f>
        <v>99.73</v>
      </c>
      <c r="Q1027" s="17">
        <f>(P1027+'Advanced - Home'!$S$33)/2</f>
        <v>99.291912943871708</v>
      </c>
      <c r="R1027" s="31">
        <f t="shared" ref="R1027" si="10007">AVERAGE(H1027,L1026)</f>
        <v>0.53100000000000003</v>
      </c>
      <c r="S1027" s="31">
        <f t="shared" ref="S1027" si="10008">AVERAGE(I1027,M1026)</f>
        <v>0.27749999999999997</v>
      </c>
      <c r="T1027" s="31">
        <f t="shared" ref="T1027" si="10009">AVERAGE(J1027,N1026)</f>
        <v>0.13750000000000001</v>
      </c>
      <c r="U1027" s="31">
        <f t="shared" ref="U1027" si="10010">AVERAGE(K1027,O1026)</f>
        <v>0.24299999999999999</v>
      </c>
      <c r="V1027" s="17">
        <f>Q1027*Q1026/'Advanced - Road'!$S$33</f>
        <v>98.794488361772451</v>
      </c>
      <c r="W1027" s="17">
        <f t="shared" ref="W1027" si="10011">W1026</f>
        <v>98.797836866071947</v>
      </c>
      <c r="X1027" s="17">
        <f t="shared" si="9638"/>
        <v>0</v>
      </c>
      <c r="Y1027" s="19">
        <f>ROUND(Regression!$B$17+Regression!$B$18*Games!R1027+Regression!$B$19*Games!T1027+Regression!$B$20*Games!U1027+Regression!$B$21*Games!S1027+Regression!$B$22*Games!W1027,0)</f>
        <v>111</v>
      </c>
      <c r="Z1027" s="19">
        <f t="shared" ref="Z1027" si="10012">-Z1026</f>
        <v>-4</v>
      </c>
      <c r="AA1027" s="19">
        <f t="shared" ref="AA1027" si="10013">AA1026</f>
        <v>218</v>
      </c>
      <c r="AB1027" s="4"/>
      <c r="AC1027" s="4"/>
      <c r="AD1027" s="4">
        <f t="shared" si="9643"/>
        <v>111</v>
      </c>
    </row>
    <row r="1028" spans="1:30" x14ac:dyDescent="0.3">
      <c r="A1028" s="11" t="s">
        <v>133</v>
      </c>
      <c r="B1028" s="14" t="s">
        <v>34</v>
      </c>
      <c r="C1028" s="11" t="str">
        <f>VLOOKUP(B1028,'Team Lookup'!A:B,2,FALSE)</f>
        <v>Minnesota Timberwolves</v>
      </c>
      <c r="D1028" s="12"/>
      <c r="E1028" s="12"/>
      <c r="F1028" s="13" t="str">
        <f>B1029</f>
        <v>CHO</v>
      </c>
      <c r="G1028" s="11" t="str">
        <f t="shared" ref="G1028" si="10014">C1029</f>
        <v>Charlotte Hornets</v>
      </c>
      <c r="H1028" s="32">
        <f>VLOOKUP($C1028,'Four Factors - Road'!$B:$O,7,FALSE)/100</f>
        <v>0.499</v>
      </c>
      <c r="I1028" s="32">
        <f>VLOOKUP($C1028,'Four Factors - Road'!$B:$O,8,FALSE)</f>
        <v>0.27100000000000002</v>
      </c>
      <c r="J1028" s="32">
        <f>VLOOKUP($C1028,'Four Factors - Road'!$B:$O,9,FALSE)/100</f>
        <v>0.14499999999999999</v>
      </c>
      <c r="K1028" s="32">
        <f>VLOOKUP($C1028,'Four Factors - Road'!$B:$O,10,FALSE)/100</f>
        <v>0.27500000000000002</v>
      </c>
      <c r="L1028" s="32">
        <f>VLOOKUP($C1028,'Four Factors - Road'!$B:$O,11,FALSE)/100</f>
        <v>0.53100000000000003</v>
      </c>
      <c r="M1028" s="32">
        <f>VLOOKUP($C1028,'Four Factors - Road'!$B:$O,12,FALSE)</f>
        <v>0.28899999999999998</v>
      </c>
      <c r="N1028" s="32">
        <f>VLOOKUP($C1028,'Four Factors - Road'!$B:$O,13,FALSE)/100</f>
        <v>0.13699999999999998</v>
      </c>
      <c r="O1028" s="32">
        <f>VLOOKUP($C1028,'Four Factors - Road'!$B:$O,14,FALSE)/100</f>
        <v>0.26100000000000001</v>
      </c>
      <c r="P1028" s="21">
        <f>VLOOKUP($C1028,'Advanced - Road'!B:T,18,FALSE)</f>
        <v>97.87</v>
      </c>
      <c r="Q1028" s="21">
        <f>(P1028+'Advanced - Road'!$S$33)/2</f>
        <v>98.365263459335637</v>
      </c>
      <c r="R1028" s="32">
        <f t="shared" ref="R1028" si="10015">AVERAGE(H1028,L1029)</f>
        <v>0.501</v>
      </c>
      <c r="S1028" s="32">
        <f t="shared" ref="S1028" si="10016">AVERAGE(I1028,M1029)</f>
        <v>0.23400000000000001</v>
      </c>
      <c r="T1028" s="32">
        <f t="shared" ref="T1028" si="10017">AVERAGE(J1028,N1029)</f>
        <v>0.13750000000000001</v>
      </c>
      <c r="U1028" s="32">
        <f t="shared" ref="U1028" si="10018">AVERAGE(K1028,O1029)</f>
        <v>0.23550000000000001</v>
      </c>
      <c r="V1028" s="21">
        <f>Q1028*Q1029/'Advanced - Home'!$S$33</f>
        <v>98.452915165332882</v>
      </c>
      <c r="W1028" s="21">
        <f t="shared" ref="W1028" si="10019">AVERAGE(V1028:V1029)</f>
        <v>98.449578464376387</v>
      </c>
      <c r="X1028" s="21">
        <f t="shared" si="9638"/>
        <v>0</v>
      </c>
      <c r="Y1028" s="23">
        <f>ROUND(Regression!$B$17+Regression!$B$18*Games!R1028+Regression!$B$19*Games!T1028+Regression!$B$20*Games!U1028+Regression!$B$21*Games!S1028+Regression!$B$22*Games!W1028,0)</f>
        <v>105</v>
      </c>
      <c r="Z1028" s="23">
        <f t="shared" ref="Z1028" si="10020">Y1029-Y1028</f>
        <v>5</v>
      </c>
      <c r="AA1028" s="23">
        <f t="shared" ref="AA1028" si="10021">Y1028+Y1029</f>
        <v>215</v>
      </c>
      <c r="AB1028" s="22">
        <f t="shared" ref="AB1028" si="10022">D1028-Z1028</f>
        <v>-5</v>
      </c>
      <c r="AC1028" s="22">
        <f t="shared" ref="AC1028" si="10023">AA1028-E1028</f>
        <v>215</v>
      </c>
      <c r="AD1028" s="22">
        <f t="shared" si="9643"/>
        <v>105</v>
      </c>
    </row>
    <row r="1029" spans="1:30" x14ac:dyDescent="0.3">
      <c r="A1029" s="11" t="s">
        <v>134</v>
      </c>
      <c r="B1029" s="14" t="s">
        <v>59</v>
      </c>
      <c r="C1029" s="11" t="str">
        <f>VLOOKUP(B1029,'Team Lookup'!A:B,2,FALSE)</f>
        <v>Charlotte Hornets</v>
      </c>
      <c r="D1029" s="15">
        <f t="shared" ref="D1029" si="10024">D1028*-1</f>
        <v>0</v>
      </c>
      <c r="E1029" s="15">
        <f t="shared" ref="E1029" si="10025">E1028</f>
        <v>0</v>
      </c>
      <c r="F1029" s="11" t="str">
        <f>B1028</f>
        <v>MIN</v>
      </c>
      <c r="G1029" s="11" t="str">
        <f t="shared" ref="G1029" si="10026">C1028</f>
        <v>Minnesota Timberwolves</v>
      </c>
      <c r="H1029" s="32">
        <f>VLOOKUP($C1029,'Four Factors - Home'!$B:$O,7,FALSE)/100</f>
        <v>0.499</v>
      </c>
      <c r="I1029" s="32">
        <f>VLOOKUP($C1029,'Four Factors - Home'!$B:$O,8,FALSE)</f>
        <v>0.307</v>
      </c>
      <c r="J1029" s="32">
        <f>VLOOKUP($C1029,'Four Factors - Home'!$B:$O,9,FALSE)/100</f>
        <v>0.11900000000000001</v>
      </c>
      <c r="K1029" s="32">
        <f>VLOOKUP($C1029,'Four Factors - Home'!$B:$O,10,FALSE)/100</f>
        <v>0.20499999999999999</v>
      </c>
      <c r="L1029" s="32">
        <f>VLOOKUP($C1029,'Four Factors - Home'!$B:$O,11,FALSE)/100</f>
        <v>0.503</v>
      </c>
      <c r="M1029" s="32">
        <f>VLOOKUP($C1029,'Four Factors - Home'!$B:$O,12,FALSE)</f>
        <v>0.19700000000000001</v>
      </c>
      <c r="N1029" s="32">
        <f>VLOOKUP($C1029,'Four Factors - Home'!$B:$O,13,FALSE)/100</f>
        <v>0.13</v>
      </c>
      <c r="O1029" s="32">
        <f>VLOOKUP($C1029,'Four Factors - Home'!$B:$O,14,FALSE)/100</f>
        <v>0.19600000000000001</v>
      </c>
      <c r="P1029" s="21">
        <f>VLOOKUP($C1029,'Advanced - Home'!B:T,18,FALSE)</f>
        <v>99.03</v>
      </c>
      <c r="Q1029" s="21">
        <f>(P1029+'Advanced - Home'!$S$33)/2</f>
        <v>98.941912943871699</v>
      </c>
      <c r="R1029" s="32">
        <f t="shared" ref="R1029" si="10027">AVERAGE(H1029,L1028)</f>
        <v>0.51500000000000001</v>
      </c>
      <c r="S1029" s="32">
        <f t="shared" ref="S1029" si="10028">AVERAGE(I1029,M1028)</f>
        <v>0.29799999999999999</v>
      </c>
      <c r="T1029" s="32">
        <f t="shared" ref="T1029" si="10029">AVERAGE(J1029,N1028)</f>
        <v>0.128</v>
      </c>
      <c r="U1029" s="32">
        <f t="shared" ref="U1029" si="10030">AVERAGE(K1029,O1028)</f>
        <v>0.23299999999999998</v>
      </c>
      <c r="V1029" s="21">
        <f>Q1029*Q1028/'Advanced - Road'!$S$33</f>
        <v>98.446241763419891</v>
      </c>
      <c r="W1029" s="21">
        <f t="shared" ref="W1029" si="10031">W1028</f>
        <v>98.449578464376387</v>
      </c>
      <c r="X1029" s="21">
        <f t="shared" si="9638"/>
        <v>0</v>
      </c>
      <c r="Y1029" s="23">
        <f>ROUND(Regression!$B$17+Regression!$B$18*Games!R1029+Regression!$B$19*Games!T1029+Regression!$B$20*Games!U1029+Regression!$B$21*Games!S1029+Regression!$B$22*Games!W1029,0)</f>
        <v>110</v>
      </c>
      <c r="Z1029" s="23">
        <f t="shared" ref="Z1029" si="10032">-Z1028</f>
        <v>-5</v>
      </c>
      <c r="AA1029" s="23">
        <f t="shared" ref="AA1029" si="10033">AA1028</f>
        <v>215</v>
      </c>
      <c r="AB1029" s="22"/>
      <c r="AC1029" s="22"/>
      <c r="AD1029" s="22">
        <f t="shared" si="9643"/>
        <v>110</v>
      </c>
    </row>
    <row r="1030" spans="1:30" x14ac:dyDescent="0.3">
      <c r="A1030" t="s">
        <v>133</v>
      </c>
      <c r="B1030" s="8" t="s">
        <v>34</v>
      </c>
      <c r="C1030" t="str">
        <f>VLOOKUP(B1030,'Team Lookup'!A:B,2,FALSE)</f>
        <v>Minnesota Timberwolves</v>
      </c>
      <c r="D1030" s="6"/>
      <c r="E1030" s="6"/>
      <c r="F1030" s="7" t="str">
        <f>B1031</f>
        <v>CHI</v>
      </c>
      <c r="G1030" t="str">
        <f t="shared" ref="G1030" si="10034">C1031</f>
        <v>Chicago Bulls</v>
      </c>
      <c r="H1030" s="31">
        <f>VLOOKUP($C1030,'Four Factors - Road'!$B:$O,7,FALSE)/100</f>
        <v>0.499</v>
      </c>
      <c r="I1030" s="31">
        <f>VLOOKUP($C1030,'Four Factors - Road'!$B:$O,8,FALSE)</f>
        <v>0.27100000000000002</v>
      </c>
      <c r="J1030" s="31">
        <f>VLOOKUP($C1030,'Four Factors - Road'!$B:$O,9,FALSE)/100</f>
        <v>0.14499999999999999</v>
      </c>
      <c r="K1030" s="31">
        <f>VLOOKUP($C1030,'Four Factors - Road'!$B:$O,10,FALSE)/100</f>
        <v>0.27500000000000002</v>
      </c>
      <c r="L1030" s="31">
        <f>VLOOKUP($C1030,'Four Factors - Road'!$B:$O,11,FALSE)/100</f>
        <v>0.53100000000000003</v>
      </c>
      <c r="M1030" s="31">
        <f>VLOOKUP($C1030,'Four Factors - Road'!$B:$O,12,FALSE)</f>
        <v>0.28899999999999998</v>
      </c>
      <c r="N1030" s="31">
        <f>VLOOKUP($C1030,'Four Factors - Road'!$B:$O,13,FALSE)/100</f>
        <v>0.13699999999999998</v>
      </c>
      <c r="O1030" s="31">
        <f>VLOOKUP($C1030,'Four Factors - Road'!$B:$O,14,FALSE)/100</f>
        <v>0.26100000000000001</v>
      </c>
      <c r="P1030" s="17">
        <f>VLOOKUP($C1030,'Advanced - Road'!B:T,18,FALSE)</f>
        <v>97.87</v>
      </c>
      <c r="Q1030" s="17">
        <f>(P1030+'Advanced - Road'!$S$33)/2</f>
        <v>98.365263459335637</v>
      </c>
      <c r="R1030" s="31">
        <f t="shared" ref="R1030" si="10035">AVERAGE(H1030,L1031)</f>
        <v>0.50800000000000001</v>
      </c>
      <c r="S1030" s="31">
        <f t="shared" ref="S1030" si="10036">AVERAGE(I1030,M1031)</f>
        <v>0.246</v>
      </c>
      <c r="T1030" s="31">
        <f t="shared" ref="T1030" si="10037">AVERAGE(J1030,N1031)</f>
        <v>0.14000000000000001</v>
      </c>
      <c r="U1030" s="31">
        <f t="shared" ref="U1030" si="10038">AVERAGE(K1030,O1031)</f>
        <v>0.23949999999999999</v>
      </c>
      <c r="V1030" s="17">
        <f>Q1030*Q1031/'Advanced - Home'!$S$33</f>
        <v>97.622041961883838</v>
      </c>
      <c r="W1030" s="17">
        <f t="shared" ref="W1030" si="10039">AVERAGE(V1030:V1031)</f>
        <v>97.618733420331324</v>
      </c>
      <c r="X1030" s="17">
        <f t="shared" si="9638"/>
        <v>0</v>
      </c>
      <c r="Y1030" s="19">
        <f>ROUND(Regression!$B$17+Regression!$B$18*Games!R1030+Regression!$B$19*Games!T1030+Regression!$B$20*Games!U1030+Regression!$B$21*Games!S1030+Regression!$B$22*Games!W1030,0)</f>
        <v>105</v>
      </c>
      <c r="Z1030" s="19">
        <f t="shared" ref="Z1030" si="10040">Y1031-Y1030</f>
        <v>4</v>
      </c>
      <c r="AA1030" s="19">
        <f t="shared" ref="AA1030" si="10041">Y1030+Y1031</f>
        <v>214</v>
      </c>
      <c r="AB1030" s="4">
        <f t="shared" ref="AB1030" si="10042">D1030-Z1030</f>
        <v>-4</v>
      </c>
      <c r="AC1030" s="4">
        <f t="shared" ref="AC1030" si="10043">AA1030-E1030</f>
        <v>214</v>
      </c>
      <c r="AD1030" s="4">
        <f t="shared" si="9643"/>
        <v>105</v>
      </c>
    </row>
    <row r="1031" spans="1:30" x14ac:dyDescent="0.3">
      <c r="A1031" t="s">
        <v>134</v>
      </c>
      <c r="B1031" s="8" t="s">
        <v>60</v>
      </c>
      <c r="C1031" t="str">
        <f>VLOOKUP(B1031,'Team Lookup'!A:B,2,FALSE)</f>
        <v>Chicago Bulls</v>
      </c>
      <c r="D1031" s="9">
        <f t="shared" ref="D1031" si="10044">D1030*-1</f>
        <v>0</v>
      </c>
      <c r="E1031" s="9">
        <f t="shared" ref="E1031" si="10045">E1030</f>
        <v>0</v>
      </c>
      <c r="F1031" t="str">
        <f>B1030</f>
        <v>MIN</v>
      </c>
      <c r="G1031" t="str">
        <f t="shared" ref="G1031" si="10046">C1030</f>
        <v>Minnesota Timberwolves</v>
      </c>
      <c r="H1031" s="31">
        <f>VLOOKUP($C1031,'Four Factors - Home'!$B:$O,7,FALSE)/100</f>
        <v>0.47100000000000003</v>
      </c>
      <c r="I1031" s="31">
        <f>VLOOKUP($C1031,'Four Factors - Home'!$B:$O,8,FALSE)</f>
        <v>0.29599999999999999</v>
      </c>
      <c r="J1031" s="31">
        <f>VLOOKUP($C1031,'Four Factors - Home'!$B:$O,9,FALSE)/100</f>
        <v>0.129</v>
      </c>
      <c r="K1031" s="31">
        <f>VLOOKUP($C1031,'Four Factors - Home'!$B:$O,10,FALSE)/100</f>
        <v>0.30199999999999999</v>
      </c>
      <c r="L1031" s="31">
        <f>VLOOKUP($C1031,'Four Factors - Home'!$B:$O,11,FALSE)/100</f>
        <v>0.51700000000000002</v>
      </c>
      <c r="M1031" s="31">
        <f>VLOOKUP($C1031,'Four Factors - Home'!$B:$O,12,FALSE)</f>
        <v>0.221</v>
      </c>
      <c r="N1031" s="31">
        <f>VLOOKUP($C1031,'Four Factors - Home'!$B:$O,13,FALSE)/100</f>
        <v>0.13500000000000001</v>
      </c>
      <c r="O1031" s="31">
        <f>VLOOKUP($C1031,'Four Factors - Home'!$B:$O,14,FALSE)/100</f>
        <v>0.20399999999999999</v>
      </c>
      <c r="P1031" s="17">
        <f>VLOOKUP($C1031,'Advanced - Home'!B:T,18,FALSE)</f>
        <v>97.36</v>
      </c>
      <c r="Q1031" s="17">
        <f>(P1031+'Advanced - Home'!$S$33)/2</f>
        <v>98.106912943871706</v>
      </c>
      <c r="R1031" s="31">
        <f t="shared" ref="R1031" si="10047">AVERAGE(H1031,L1030)</f>
        <v>0.501</v>
      </c>
      <c r="S1031" s="31">
        <f t="shared" ref="S1031" si="10048">AVERAGE(I1031,M1030)</f>
        <v>0.29249999999999998</v>
      </c>
      <c r="T1031" s="31">
        <f t="shared" ref="T1031" si="10049">AVERAGE(J1031,N1030)</f>
        <v>0.13300000000000001</v>
      </c>
      <c r="U1031" s="31">
        <f t="shared" ref="U1031" si="10050">AVERAGE(K1031,O1030)</f>
        <v>0.28149999999999997</v>
      </c>
      <c r="V1031" s="17">
        <f>Q1031*Q1030/'Advanced - Road'!$S$33</f>
        <v>97.615424878778825</v>
      </c>
      <c r="W1031" s="17">
        <f t="shared" ref="W1031" si="10051">W1030</f>
        <v>97.618733420331324</v>
      </c>
      <c r="X1031" s="17">
        <f t="shared" si="9638"/>
        <v>0</v>
      </c>
      <c r="Y1031" s="19">
        <f>ROUND(Regression!$B$17+Regression!$B$18*Games!R1031+Regression!$B$19*Games!T1031+Regression!$B$20*Games!U1031+Regression!$B$21*Games!S1031+Regression!$B$22*Games!W1031,0)</f>
        <v>109</v>
      </c>
      <c r="Z1031" s="19">
        <f t="shared" ref="Z1031" si="10052">-Z1030</f>
        <v>-4</v>
      </c>
      <c r="AA1031" s="19">
        <f t="shared" ref="AA1031" si="10053">AA1030</f>
        <v>214</v>
      </c>
      <c r="AB1031" s="4"/>
      <c r="AC1031" s="4"/>
      <c r="AD1031" s="4">
        <f t="shared" si="9643"/>
        <v>109</v>
      </c>
    </row>
    <row r="1032" spans="1:30" x14ac:dyDescent="0.3">
      <c r="A1032" s="11" t="s">
        <v>133</v>
      </c>
      <c r="B1032" s="14" t="s">
        <v>34</v>
      </c>
      <c r="C1032" s="11" t="str">
        <f>VLOOKUP(B1032,'Team Lookup'!A:B,2,FALSE)</f>
        <v>Minnesota Timberwolves</v>
      </c>
      <c r="D1032" s="12"/>
      <c r="E1032" s="12"/>
      <c r="F1032" s="13" t="str">
        <f>B1033</f>
        <v>CLE</v>
      </c>
      <c r="G1032" s="11" t="str">
        <f t="shared" ref="G1032" si="10054">C1033</f>
        <v>Cleveland Cavaliers</v>
      </c>
      <c r="H1032" s="32">
        <f>VLOOKUP($C1032,'Four Factors - Road'!$B:$O,7,FALSE)/100</f>
        <v>0.499</v>
      </c>
      <c r="I1032" s="32">
        <f>VLOOKUP($C1032,'Four Factors - Road'!$B:$O,8,FALSE)</f>
        <v>0.27100000000000002</v>
      </c>
      <c r="J1032" s="32">
        <f>VLOOKUP($C1032,'Four Factors - Road'!$B:$O,9,FALSE)/100</f>
        <v>0.14499999999999999</v>
      </c>
      <c r="K1032" s="32">
        <f>VLOOKUP($C1032,'Four Factors - Road'!$B:$O,10,FALSE)/100</f>
        <v>0.27500000000000002</v>
      </c>
      <c r="L1032" s="32">
        <f>VLOOKUP($C1032,'Four Factors - Road'!$B:$O,11,FALSE)/100</f>
        <v>0.53100000000000003</v>
      </c>
      <c r="M1032" s="32">
        <f>VLOOKUP($C1032,'Four Factors - Road'!$B:$O,12,FALSE)</f>
        <v>0.28899999999999998</v>
      </c>
      <c r="N1032" s="32">
        <f>VLOOKUP($C1032,'Four Factors - Road'!$B:$O,13,FALSE)/100</f>
        <v>0.13699999999999998</v>
      </c>
      <c r="O1032" s="32">
        <f>VLOOKUP($C1032,'Four Factors - Road'!$B:$O,14,FALSE)/100</f>
        <v>0.26100000000000001</v>
      </c>
      <c r="P1032" s="21">
        <f>VLOOKUP($C1032,'Advanced - Road'!B:T,18,FALSE)</f>
        <v>97.87</v>
      </c>
      <c r="Q1032" s="21">
        <f>(P1032+'Advanced - Road'!$S$33)/2</f>
        <v>98.365263459335637</v>
      </c>
      <c r="R1032" s="32">
        <f t="shared" ref="R1032" si="10055">AVERAGE(H1032,L1033)</f>
        <v>0.4995</v>
      </c>
      <c r="S1032" s="32">
        <f t="shared" ref="S1032" si="10056">AVERAGE(I1032,M1033)</f>
        <v>0.24299999999999999</v>
      </c>
      <c r="T1032" s="32">
        <f t="shared" ref="T1032" si="10057">AVERAGE(J1032,N1033)</f>
        <v>0.13650000000000001</v>
      </c>
      <c r="U1032" s="32">
        <f t="shared" ref="U1032" si="10058">AVERAGE(K1032,O1033)</f>
        <v>0.25800000000000001</v>
      </c>
      <c r="V1032" s="21">
        <f>Q1032*Q1033/'Advanced - Home'!$S$33</f>
        <v>98.393211701612003</v>
      </c>
      <c r="W1032" s="21">
        <f t="shared" ref="W1032" si="10059">AVERAGE(V1032:V1033)</f>
        <v>98.389877024085735</v>
      </c>
      <c r="X1032" s="21">
        <f t="shared" si="9638"/>
        <v>0</v>
      </c>
      <c r="Y1032" s="23">
        <f>ROUND(Regression!$B$17+Regression!$B$18*Games!R1032+Regression!$B$19*Games!T1032+Regression!$B$20*Games!U1032+Regression!$B$21*Games!S1032+Regression!$B$22*Games!W1032,0)</f>
        <v>106</v>
      </c>
      <c r="Z1032" s="23">
        <f t="shared" ref="Z1032" si="10060">Y1033-Y1032</f>
        <v>8</v>
      </c>
      <c r="AA1032" s="23">
        <f t="shared" ref="AA1032" si="10061">Y1032+Y1033</f>
        <v>220</v>
      </c>
      <c r="AB1032" s="22">
        <f t="shared" ref="AB1032" si="10062">D1032-Z1032</f>
        <v>-8</v>
      </c>
      <c r="AC1032" s="22">
        <f t="shared" ref="AC1032" si="10063">AA1032-E1032</f>
        <v>220</v>
      </c>
      <c r="AD1032" s="22">
        <f t="shared" si="9643"/>
        <v>106</v>
      </c>
    </row>
    <row r="1033" spans="1:30" x14ac:dyDescent="0.3">
      <c r="A1033" s="11" t="s">
        <v>134</v>
      </c>
      <c r="B1033" s="14" t="s">
        <v>54</v>
      </c>
      <c r="C1033" s="11" t="str">
        <f>VLOOKUP(B1033,'Team Lookup'!A:B,2,FALSE)</f>
        <v>Cleveland Cavaliers</v>
      </c>
      <c r="D1033" s="15">
        <f t="shared" ref="D1033" si="10064">D1032*-1</f>
        <v>0</v>
      </c>
      <c r="E1033" s="15">
        <f t="shared" ref="E1033" si="10065">E1032</f>
        <v>0</v>
      </c>
      <c r="F1033" s="11" t="str">
        <f>B1032</f>
        <v>MIN</v>
      </c>
      <c r="G1033" s="11" t="str">
        <f t="shared" ref="G1033" si="10066">C1032</f>
        <v>Minnesota Timberwolves</v>
      </c>
      <c r="H1033" s="32">
        <f>VLOOKUP($C1033,'Four Factors - Home'!$B:$O,7,FALSE)/100</f>
        <v>0.55700000000000005</v>
      </c>
      <c r="I1033" s="32">
        <f>VLOOKUP($C1033,'Four Factors - Home'!$B:$O,8,FALSE)</f>
        <v>0.27700000000000002</v>
      </c>
      <c r="J1033" s="32">
        <f>VLOOKUP($C1033,'Four Factors - Home'!$B:$O,9,FALSE)/100</f>
        <v>0.129</v>
      </c>
      <c r="K1033" s="32">
        <f>VLOOKUP($C1033,'Four Factors - Home'!$B:$O,10,FALSE)/100</f>
        <v>0.23899999999999999</v>
      </c>
      <c r="L1033" s="32">
        <f>VLOOKUP($C1033,'Four Factors - Home'!$B:$O,11,FALSE)/100</f>
        <v>0.5</v>
      </c>
      <c r="M1033" s="32">
        <f>VLOOKUP($C1033,'Four Factors - Home'!$B:$O,12,FALSE)</f>
        <v>0.215</v>
      </c>
      <c r="N1033" s="32">
        <f>VLOOKUP($C1033,'Four Factors - Home'!$B:$O,13,FALSE)/100</f>
        <v>0.128</v>
      </c>
      <c r="O1033" s="32">
        <f>VLOOKUP($C1033,'Four Factors - Home'!$B:$O,14,FALSE)/100</f>
        <v>0.24100000000000002</v>
      </c>
      <c r="P1033" s="21">
        <f>VLOOKUP($C1033,'Advanced - Home'!B:T,18,FALSE)</f>
        <v>98.91</v>
      </c>
      <c r="Q1033" s="21">
        <f>(P1033+'Advanced - Home'!$S$33)/2</f>
        <v>98.881912943871697</v>
      </c>
      <c r="R1033" s="32">
        <f t="shared" ref="R1033" si="10067">AVERAGE(H1033,L1032)</f>
        <v>0.54400000000000004</v>
      </c>
      <c r="S1033" s="32">
        <f t="shared" ref="S1033" si="10068">AVERAGE(I1033,M1032)</f>
        <v>0.28300000000000003</v>
      </c>
      <c r="T1033" s="32">
        <f t="shared" ref="T1033" si="10069">AVERAGE(J1033,N1032)</f>
        <v>0.13300000000000001</v>
      </c>
      <c r="U1033" s="32">
        <f t="shared" ref="U1033" si="10070">AVERAGE(K1033,O1032)</f>
        <v>0.25</v>
      </c>
      <c r="V1033" s="21">
        <f>Q1033*Q1032/'Advanced - Road'!$S$33</f>
        <v>98.386542346559466</v>
      </c>
      <c r="W1033" s="21">
        <f t="shared" ref="W1033" si="10071">W1032</f>
        <v>98.389877024085735</v>
      </c>
      <c r="X1033" s="21">
        <f t="shared" si="9638"/>
        <v>0</v>
      </c>
      <c r="Y1033" s="23">
        <f>ROUND(Regression!$B$17+Regression!$B$18*Games!R1033+Regression!$B$19*Games!T1033+Regression!$B$20*Games!U1033+Regression!$B$21*Games!S1033+Regression!$B$22*Games!W1033,0)</f>
        <v>114</v>
      </c>
      <c r="Z1033" s="23">
        <f t="shared" ref="Z1033" si="10072">-Z1032</f>
        <v>-8</v>
      </c>
      <c r="AA1033" s="23">
        <f t="shared" ref="AA1033" si="10073">AA1032</f>
        <v>220</v>
      </c>
      <c r="AB1033" s="22"/>
      <c r="AC1033" s="22"/>
      <c r="AD1033" s="22">
        <f t="shared" si="9643"/>
        <v>114</v>
      </c>
    </row>
    <row r="1034" spans="1:30" x14ac:dyDescent="0.3">
      <c r="A1034" t="s">
        <v>133</v>
      </c>
      <c r="B1034" s="8" t="s">
        <v>34</v>
      </c>
      <c r="C1034" t="str">
        <f>VLOOKUP(B1034,'Team Lookup'!A:B,2,FALSE)</f>
        <v>Minnesota Timberwolves</v>
      </c>
      <c r="D1034" s="6"/>
      <c r="E1034" s="6"/>
      <c r="F1034" s="7" t="str">
        <f>B1035</f>
        <v>DAL</v>
      </c>
      <c r="G1034" t="str">
        <f t="shared" ref="G1034" si="10074">C1035</f>
        <v>Dallas Mavericks</v>
      </c>
      <c r="H1034" s="31">
        <f>VLOOKUP($C1034,'Four Factors - Road'!$B:$O,7,FALSE)/100</f>
        <v>0.499</v>
      </c>
      <c r="I1034" s="31">
        <f>VLOOKUP($C1034,'Four Factors - Road'!$B:$O,8,FALSE)</f>
        <v>0.27100000000000002</v>
      </c>
      <c r="J1034" s="31">
        <f>VLOOKUP($C1034,'Four Factors - Road'!$B:$O,9,FALSE)/100</f>
        <v>0.14499999999999999</v>
      </c>
      <c r="K1034" s="31">
        <f>VLOOKUP($C1034,'Four Factors - Road'!$B:$O,10,FALSE)/100</f>
        <v>0.27500000000000002</v>
      </c>
      <c r="L1034" s="31">
        <f>VLOOKUP($C1034,'Four Factors - Road'!$B:$O,11,FALSE)/100</f>
        <v>0.53100000000000003</v>
      </c>
      <c r="M1034" s="31">
        <f>VLOOKUP($C1034,'Four Factors - Road'!$B:$O,12,FALSE)</f>
        <v>0.28899999999999998</v>
      </c>
      <c r="N1034" s="31">
        <f>VLOOKUP($C1034,'Four Factors - Road'!$B:$O,13,FALSE)/100</f>
        <v>0.13699999999999998</v>
      </c>
      <c r="O1034" s="31">
        <f>VLOOKUP($C1034,'Four Factors - Road'!$B:$O,14,FALSE)/100</f>
        <v>0.26100000000000001</v>
      </c>
      <c r="P1034" s="17">
        <f>VLOOKUP($C1034,'Advanced - Road'!B:T,18,FALSE)</f>
        <v>97.87</v>
      </c>
      <c r="Q1034" s="17">
        <f>(P1034+'Advanced - Road'!$S$33)/2</f>
        <v>98.365263459335637</v>
      </c>
      <c r="R1034" s="31">
        <f t="shared" ref="R1034" si="10075">AVERAGE(H1034,L1035)</f>
        <v>0.50249999999999995</v>
      </c>
      <c r="S1034" s="31">
        <f t="shared" ref="S1034" si="10076">AVERAGE(I1034,M1035)</f>
        <v>0.27450000000000002</v>
      </c>
      <c r="T1034" s="31">
        <f t="shared" ref="T1034" si="10077">AVERAGE(J1034,N1035)</f>
        <v>0.154</v>
      </c>
      <c r="U1034" s="31">
        <f t="shared" ref="U1034" si="10078">AVERAGE(K1034,O1035)</f>
        <v>0.2505</v>
      </c>
      <c r="V1034" s="17">
        <f>Q1034*Q1035/'Advanced - Home'!$S$33</f>
        <v>95.791135741109869</v>
      </c>
      <c r="W1034" s="17">
        <f t="shared" ref="W1034" si="10079">AVERAGE(V1034:V1035)</f>
        <v>95.787889251417667</v>
      </c>
      <c r="X1034" s="17">
        <f t="shared" si="9638"/>
        <v>0</v>
      </c>
      <c r="Y1034" s="19">
        <f>ROUND(Regression!$B$17+Regression!$B$18*Games!R1034+Regression!$B$19*Games!T1034+Regression!$B$20*Games!U1034+Regression!$B$21*Games!S1034+Regression!$B$22*Games!W1034,0)</f>
        <v>102</v>
      </c>
      <c r="Z1034" s="19">
        <f t="shared" ref="Z1034" si="10080">Y1035-Y1034</f>
        <v>4</v>
      </c>
      <c r="AA1034" s="19">
        <f t="shared" ref="AA1034" si="10081">Y1034+Y1035</f>
        <v>208</v>
      </c>
      <c r="AB1034" s="4">
        <f t="shared" ref="AB1034" si="10082">D1034-Z1034</f>
        <v>-4</v>
      </c>
      <c r="AC1034" s="4">
        <f t="shared" ref="AC1034" si="10083">AA1034-E1034</f>
        <v>208</v>
      </c>
      <c r="AD1034" s="4">
        <f t="shared" si="9643"/>
        <v>102</v>
      </c>
    </row>
    <row r="1035" spans="1:30" x14ac:dyDescent="0.3">
      <c r="A1035" t="s">
        <v>134</v>
      </c>
      <c r="B1035" s="8" t="s">
        <v>61</v>
      </c>
      <c r="C1035" t="str">
        <f>VLOOKUP(B1035,'Team Lookup'!A:B,2,FALSE)</f>
        <v>Dallas Mavericks</v>
      </c>
      <c r="D1035" s="9">
        <f t="shared" ref="D1035" si="10084">D1034*-1</f>
        <v>0</v>
      </c>
      <c r="E1035" s="9">
        <f t="shared" ref="E1035" si="10085">E1034</f>
        <v>0</v>
      </c>
      <c r="F1035" t="str">
        <f>B1034</f>
        <v>MIN</v>
      </c>
      <c r="G1035" t="str">
        <f t="shared" ref="G1035" si="10086">C1034</f>
        <v>Minnesota Timberwolves</v>
      </c>
      <c r="H1035" s="31">
        <f>VLOOKUP($C1035,'Four Factors - Home'!$B:$O,7,FALSE)/100</f>
        <v>0.51400000000000001</v>
      </c>
      <c r="I1035" s="31">
        <f>VLOOKUP($C1035,'Four Factors - Home'!$B:$O,8,FALSE)</f>
        <v>0.24299999999999999</v>
      </c>
      <c r="J1035" s="31">
        <f>VLOOKUP($C1035,'Four Factors - Home'!$B:$O,9,FALSE)/100</f>
        <v>0.129</v>
      </c>
      <c r="K1035" s="31">
        <f>VLOOKUP($C1035,'Four Factors - Home'!$B:$O,10,FALSE)/100</f>
        <v>0.188</v>
      </c>
      <c r="L1035" s="31">
        <f>VLOOKUP($C1035,'Four Factors - Home'!$B:$O,11,FALSE)/100</f>
        <v>0.50600000000000001</v>
      </c>
      <c r="M1035" s="31">
        <f>VLOOKUP($C1035,'Four Factors - Home'!$B:$O,12,FALSE)</f>
        <v>0.27800000000000002</v>
      </c>
      <c r="N1035" s="31">
        <f>VLOOKUP($C1035,'Four Factors - Home'!$B:$O,13,FALSE)/100</f>
        <v>0.16300000000000001</v>
      </c>
      <c r="O1035" s="31">
        <f>VLOOKUP($C1035,'Four Factors - Home'!$B:$O,14,FALSE)/100</f>
        <v>0.22600000000000001</v>
      </c>
      <c r="P1035" s="17">
        <f>VLOOKUP($C1035,'Advanced - Home'!B:T,18,FALSE)</f>
        <v>93.68</v>
      </c>
      <c r="Q1035" s="17">
        <f>(P1035+'Advanced - Home'!$S$33)/2</f>
        <v>96.266912943871716</v>
      </c>
      <c r="R1035" s="31">
        <f t="shared" ref="R1035" si="10087">AVERAGE(H1035,L1034)</f>
        <v>0.52249999999999996</v>
      </c>
      <c r="S1035" s="31">
        <f t="shared" ref="S1035" si="10088">AVERAGE(I1035,M1034)</f>
        <v>0.26600000000000001</v>
      </c>
      <c r="T1035" s="31">
        <f t="shared" ref="T1035" si="10089">AVERAGE(J1035,N1034)</f>
        <v>0.13300000000000001</v>
      </c>
      <c r="U1035" s="31">
        <f t="shared" ref="U1035" si="10090">AVERAGE(K1035,O1034)</f>
        <v>0.22450000000000001</v>
      </c>
      <c r="V1035" s="17">
        <f>Q1035*Q1034/'Advanced - Road'!$S$33</f>
        <v>95.784642761725465</v>
      </c>
      <c r="W1035" s="17">
        <f t="shared" ref="W1035" si="10091">W1034</f>
        <v>95.787889251417667</v>
      </c>
      <c r="X1035" s="17">
        <f t="shared" si="9638"/>
        <v>0</v>
      </c>
      <c r="Y1035" s="19">
        <f>ROUND(Regression!$B$17+Regression!$B$18*Games!R1035+Regression!$B$19*Games!T1035+Regression!$B$20*Games!U1035+Regression!$B$21*Games!S1035+Regression!$B$22*Games!W1035,0)</f>
        <v>106</v>
      </c>
      <c r="Z1035" s="19">
        <f t="shared" ref="Z1035" si="10092">-Z1034</f>
        <v>-4</v>
      </c>
      <c r="AA1035" s="19">
        <f t="shared" ref="AA1035" si="10093">AA1034</f>
        <v>208</v>
      </c>
      <c r="AB1035" s="4"/>
      <c r="AC1035" s="4"/>
      <c r="AD1035" s="4">
        <f t="shared" si="9643"/>
        <v>106</v>
      </c>
    </row>
    <row r="1036" spans="1:30" x14ac:dyDescent="0.3">
      <c r="A1036" s="11" t="s">
        <v>133</v>
      </c>
      <c r="B1036" s="14" t="s">
        <v>34</v>
      </c>
      <c r="C1036" s="11" t="str">
        <f>VLOOKUP(B1036,'Team Lookup'!A:B,2,FALSE)</f>
        <v>Minnesota Timberwolves</v>
      </c>
      <c r="D1036" s="12"/>
      <c r="E1036" s="12"/>
      <c r="F1036" s="13" t="str">
        <f>B1037</f>
        <v>DEN</v>
      </c>
      <c r="G1036" s="11" t="str">
        <f t="shared" ref="G1036" si="10094">C1037</f>
        <v>Denver Nuggets</v>
      </c>
      <c r="H1036" s="32">
        <f>VLOOKUP($C1036,'Four Factors - Road'!$B:$O,7,FALSE)/100</f>
        <v>0.499</v>
      </c>
      <c r="I1036" s="32">
        <f>VLOOKUP($C1036,'Four Factors - Road'!$B:$O,8,FALSE)</f>
        <v>0.27100000000000002</v>
      </c>
      <c r="J1036" s="32">
        <f>VLOOKUP($C1036,'Four Factors - Road'!$B:$O,9,FALSE)/100</f>
        <v>0.14499999999999999</v>
      </c>
      <c r="K1036" s="32">
        <f>VLOOKUP($C1036,'Four Factors - Road'!$B:$O,10,FALSE)/100</f>
        <v>0.27500000000000002</v>
      </c>
      <c r="L1036" s="32">
        <f>VLOOKUP($C1036,'Four Factors - Road'!$B:$O,11,FALSE)/100</f>
        <v>0.53100000000000003</v>
      </c>
      <c r="M1036" s="32">
        <f>VLOOKUP($C1036,'Four Factors - Road'!$B:$O,12,FALSE)</f>
        <v>0.28899999999999998</v>
      </c>
      <c r="N1036" s="32">
        <f>VLOOKUP($C1036,'Four Factors - Road'!$B:$O,13,FALSE)/100</f>
        <v>0.13699999999999998</v>
      </c>
      <c r="O1036" s="32">
        <f>VLOOKUP($C1036,'Four Factors - Road'!$B:$O,14,FALSE)/100</f>
        <v>0.26100000000000001</v>
      </c>
      <c r="P1036" s="21">
        <f>VLOOKUP($C1036,'Advanced - Road'!B:T,18,FALSE)</f>
        <v>97.87</v>
      </c>
      <c r="Q1036" s="21">
        <f>(P1036+'Advanced - Road'!$S$33)/2</f>
        <v>98.365263459335637</v>
      </c>
      <c r="R1036" s="32">
        <f t="shared" ref="R1036" si="10095">AVERAGE(H1036,L1037)</f>
        <v>0.51600000000000001</v>
      </c>
      <c r="S1036" s="32">
        <f t="shared" ref="S1036" si="10096">AVERAGE(I1036,M1037)</f>
        <v>0.26300000000000001</v>
      </c>
      <c r="T1036" s="32">
        <f t="shared" ref="T1036" si="10097">AVERAGE(J1036,N1037)</f>
        <v>0.129</v>
      </c>
      <c r="U1036" s="32">
        <f t="shared" ref="U1036" si="10098">AVERAGE(K1036,O1037)</f>
        <v>0.23900000000000002</v>
      </c>
      <c r="V1036" s="21">
        <f>Q1036*Q1037/'Advanced - Home'!$S$33</f>
        <v>99.179307307270406</v>
      </c>
      <c r="W1036" s="21">
        <f t="shared" ref="W1036" si="10099">AVERAGE(V1036:V1037)</f>
        <v>99.175945987912812</v>
      </c>
      <c r="X1036" s="21">
        <f t="shared" si="9638"/>
        <v>0</v>
      </c>
      <c r="Y1036" s="23">
        <f>ROUND(Regression!$B$17+Regression!$B$18*Games!R1036+Regression!$B$19*Games!T1036+Regression!$B$20*Games!U1036+Regression!$B$21*Games!S1036+Regression!$B$22*Games!W1036,0)</f>
        <v>110</v>
      </c>
      <c r="Z1036" s="23">
        <f t="shared" ref="Z1036" si="10100">Y1037-Y1036</f>
        <v>4</v>
      </c>
      <c r="AA1036" s="23">
        <f t="shared" ref="AA1036" si="10101">Y1036+Y1037</f>
        <v>224</v>
      </c>
      <c r="AB1036" s="22">
        <f t="shared" ref="AB1036" si="10102">D1036-Z1036</f>
        <v>-4</v>
      </c>
      <c r="AC1036" s="22">
        <f t="shared" ref="AC1036" si="10103">AA1036-E1036</f>
        <v>224</v>
      </c>
      <c r="AD1036" s="22">
        <f t="shared" si="9643"/>
        <v>110</v>
      </c>
    </row>
    <row r="1037" spans="1:30" x14ac:dyDescent="0.3">
      <c r="A1037" s="11" t="s">
        <v>134</v>
      </c>
      <c r="B1037" s="14" t="s">
        <v>62</v>
      </c>
      <c r="C1037" s="11" t="str">
        <f>VLOOKUP(B1037,'Team Lookup'!A:B,2,FALSE)</f>
        <v>Denver Nuggets</v>
      </c>
      <c r="D1037" s="15">
        <f t="shared" ref="D1037" si="10104">D1036*-1</f>
        <v>0</v>
      </c>
      <c r="E1037" s="15">
        <f t="shared" ref="E1037" si="10105">E1036</f>
        <v>0</v>
      </c>
      <c r="F1037" s="11" t="str">
        <f>B1036</f>
        <v>MIN</v>
      </c>
      <c r="G1037" s="11" t="str">
        <f t="shared" ref="G1037" si="10106">C1036</f>
        <v>Minnesota Timberwolves</v>
      </c>
      <c r="H1037" s="32">
        <f>VLOOKUP($C1037,'Four Factors - Home'!$B:$O,7,FALSE)/100</f>
        <v>0.53900000000000003</v>
      </c>
      <c r="I1037" s="32">
        <f>VLOOKUP($C1037,'Four Factors - Home'!$B:$O,8,FALSE)</f>
        <v>0.28799999999999998</v>
      </c>
      <c r="J1037" s="32">
        <f>VLOOKUP($C1037,'Four Factors - Home'!$B:$O,9,FALSE)/100</f>
        <v>0.14400000000000002</v>
      </c>
      <c r="K1037" s="32">
        <f>VLOOKUP($C1037,'Four Factors - Home'!$B:$O,10,FALSE)/100</f>
        <v>0.28399999999999997</v>
      </c>
      <c r="L1037" s="32">
        <f>VLOOKUP($C1037,'Four Factors - Home'!$B:$O,11,FALSE)/100</f>
        <v>0.53299999999999992</v>
      </c>
      <c r="M1037" s="32">
        <f>VLOOKUP($C1037,'Four Factors - Home'!$B:$O,12,FALSE)</f>
        <v>0.255</v>
      </c>
      <c r="N1037" s="32">
        <f>VLOOKUP($C1037,'Four Factors - Home'!$B:$O,13,FALSE)/100</f>
        <v>0.113</v>
      </c>
      <c r="O1037" s="32">
        <f>VLOOKUP($C1037,'Four Factors - Home'!$B:$O,14,FALSE)/100</f>
        <v>0.20300000000000001</v>
      </c>
      <c r="P1037" s="21">
        <f>VLOOKUP($C1037,'Advanced - Home'!B:T,18,FALSE)</f>
        <v>100.49</v>
      </c>
      <c r="Q1037" s="21">
        <f>(P1037+'Advanced - Home'!$S$33)/2</f>
        <v>99.671912943871703</v>
      </c>
      <c r="R1037" s="32">
        <f t="shared" ref="R1037" si="10107">AVERAGE(H1037,L1036)</f>
        <v>0.53500000000000003</v>
      </c>
      <c r="S1037" s="32">
        <f t="shared" ref="S1037" si="10108">AVERAGE(I1037,M1036)</f>
        <v>0.28849999999999998</v>
      </c>
      <c r="T1037" s="32">
        <f t="shared" ref="T1037" si="10109">AVERAGE(J1037,N1036)</f>
        <v>0.14050000000000001</v>
      </c>
      <c r="U1037" s="32">
        <f t="shared" ref="U1037" si="10110">AVERAGE(K1037,O1036)</f>
        <v>0.27249999999999996</v>
      </c>
      <c r="V1037" s="21">
        <f>Q1037*Q1036/'Advanced - Road'!$S$33</f>
        <v>99.172584668555217</v>
      </c>
      <c r="W1037" s="21">
        <f t="shared" ref="W1037" si="10111">W1036</f>
        <v>99.175945987912812</v>
      </c>
      <c r="X1037" s="21">
        <f t="shared" si="9638"/>
        <v>0</v>
      </c>
      <c r="Y1037" s="23">
        <f>ROUND(Regression!$B$17+Regression!$B$18*Games!R1037+Regression!$B$19*Games!T1037+Regression!$B$20*Games!U1037+Regression!$B$21*Games!S1037+Regression!$B$22*Games!W1037,0)</f>
        <v>114</v>
      </c>
      <c r="Z1037" s="23">
        <f t="shared" ref="Z1037" si="10112">-Z1036</f>
        <v>-4</v>
      </c>
      <c r="AA1037" s="23">
        <f t="shared" ref="AA1037" si="10113">AA1036</f>
        <v>224</v>
      </c>
      <c r="AB1037" s="22"/>
      <c r="AC1037" s="22"/>
      <c r="AD1037" s="22">
        <f t="shared" si="9643"/>
        <v>114</v>
      </c>
    </row>
    <row r="1038" spans="1:30" x14ac:dyDescent="0.3">
      <c r="A1038" t="s">
        <v>133</v>
      </c>
      <c r="B1038" s="5" t="s">
        <v>34</v>
      </c>
      <c r="C1038" t="str">
        <f>VLOOKUP(B1038,'Team Lookup'!A:B,2,FALSE)</f>
        <v>Minnesota Timberwolves</v>
      </c>
      <c r="D1038" s="6"/>
      <c r="E1038" s="6"/>
      <c r="F1038" s="7" t="str">
        <f>B1039</f>
        <v>DET</v>
      </c>
      <c r="G1038" t="str">
        <f t="shared" ref="G1038" si="10114">C1039</f>
        <v>Detroit Pistons</v>
      </c>
      <c r="H1038" s="31">
        <f>VLOOKUP($C1038,'Four Factors - Road'!$B:$O,7,FALSE)/100</f>
        <v>0.499</v>
      </c>
      <c r="I1038" s="31">
        <f>VLOOKUP($C1038,'Four Factors - Road'!$B:$O,8,FALSE)</f>
        <v>0.27100000000000002</v>
      </c>
      <c r="J1038" s="31">
        <f>VLOOKUP($C1038,'Four Factors - Road'!$B:$O,9,FALSE)/100</f>
        <v>0.14499999999999999</v>
      </c>
      <c r="K1038" s="31">
        <f>VLOOKUP($C1038,'Four Factors - Road'!$B:$O,10,FALSE)/100</f>
        <v>0.27500000000000002</v>
      </c>
      <c r="L1038" s="31">
        <f>VLOOKUP($C1038,'Four Factors - Road'!$B:$O,11,FALSE)/100</f>
        <v>0.53100000000000003</v>
      </c>
      <c r="M1038" s="31">
        <f>VLOOKUP($C1038,'Four Factors - Road'!$B:$O,12,FALSE)</f>
        <v>0.28899999999999998</v>
      </c>
      <c r="N1038" s="31">
        <f>VLOOKUP($C1038,'Four Factors - Road'!$B:$O,13,FALSE)/100</f>
        <v>0.13699999999999998</v>
      </c>
      <c r="O1038" s="31">
        <f>VLOOKUP($C1038,'Four Factors - Road'!$B:$O,14,FALSE)/100</f>
        <v>0.26100000000000001</v>
      </c>
      <c r="P1038" s="17">
        <f>VLOOKUP($C1038,'Advanced - Road'!B:T,18,FALSE)</f>
        <v>97.87</v>
      </c>
      <c r="Q1038" s="17">
        <f>(P1038+'Advanced - Road'!$S$33)/2</f>
        <v>98.365263459335637</v>
      </c>
      <c r="R1038" s="31">
        <f t="shared" ref="R1038" si="10115">AVERAGE(H1038,L1039)</f>
        <v>0.49399999999999999</v>
      </c>
      <c r="S1038" s="31">
        <f t="shared" ref="S1038" si="10116">AVERAGE(I1038,M1039)</f>
        <v>0.27100000000000002</v>
      </c>
      <c r="T1038" s="31">
        <f t="shared" ref="T1038" si="10117">AVERAGE(J1038,N1039)</f>
        <v>0.14000000000000001</v>
      </c>
      <c r="U1038" s="31">
        <f t="shared" ref="U1038" si="10118">AVERAGE(K1038,O1039)</f>
        <v>0.23199999999999998</v>
      </c>
      <c r="V1038" s="17">
        <f>Q1038*Q1039/'Advanced - Home'!$S$33</f>
        <v>97.975287455565763</v>
      </c>
      <c r="W1038" s="17">
        <f t="shared" ref="W1038" si="10119">AVERAGE(V1038:V1039)</f>
        <v>97.971966942051083</v>
      </c>
      <c r="X1038" s="17">
        <f t="shared" si="9638"/>
        <v>0</v>
      </c>
      <c r="Y1038" s="19">
        <f>ROUND(Regression!$B$17+Regression!$B$18*Games!R1038+Regression!$B$19*Games!T1038+Regression!$B$20*Games!U1038+Regression!$B$21*Games!S1038+Regression!$B$22*Games!W1038,0)</f>
        <v>104</v>
      </c>
      <c r="Z1038" s="19">
        <f t="shared" ref="Z1038" si="10120">Y1039-Y1038</f>
        <v>5</v>
      </c>
      <c r="AA1038" s="19">
        <f t="shared" ref="AA1038" si="10121">Y1038+Y1039</f>
        <v>213</v>
      </c>
      <c r="AB1038" s="4">
        <f t="shared" ref="AB1038" si="10122">D1038-Z1038</f>
        <v>-5</v>
      </c>
      <c r="AC1038" s="4">
        <f t="shared" ref="AC1038" si="10123">AA1038-E1038</f>
        <v>213</v>
      </c>
      <c r="AD1038" s="4">
        <f t="shared" si="9643"/>
        <v>104</v>
      </c>
    </row>
    <row r="1039" spans="1:30" x14ac:dyDescent="0.3">
      <c r="A1039" t="s">
        <v>134</v>
      </c>
      <c r="B1039" s="8" t="s">
        <v>63</v>
      </c>
      <c r="C1039" t="str">
        <f>VLOOKUP(B1039,'Team Lookup'!A:B,2,FALSE)</f>
        <v>Detroit Pistons</v>
      </c>
      <c r="D1039" s="9">
        <f t="shared" ref="D1039" si="10124">D1038*-1</f>
        <v>0</v>
      </c>
      <c r="E1039" s="9">
        <f t="shared" ref="E1039" si="10125">E1038</f>
        <v>0</v>
      </c>
      <c r="F1039" t="str">
        <f>B1038</f>
        <v>MIN</v>
      </c>
      <c r="G1039" t="str">
        <f t="shared" ref="G1039" si="10126">C1038</f>
        <v>Minnesota Timberwolves</v>
      </c>
      <c r="H1039" s="31">
        <f>VLOOKUP($C1039,'Four Factors - Home'!$B:$O,7,FALSE)/100</f>
        <v>0.505</v>
      </c>
      <c r="I1039" s="31">
        <f>VLOOKUP($C1039,'Four Factors - Home'!$B:$O,8,FALSE)</f>
        <v>0.217</v>
      </c>
      <c r="J1039" s="31">
        <f>VLOOKUP($C1039,'Four Factors - Home'!$B:$O,9,FALSE)/100</f>
        <v>0.124</v>
      </c>
      <c r="K1039" s="31">
        <f>VLOOKUP($C1039,'Four Factors - Home'!$B:$O,10,FALSE)/100</f>
        <v>0.24299999999999999</v>
      </c>
      <c r="L1039" s="31">
        <f>VLOOKUP($C1039,'Four Factors - Home'!$B:$O,11,FALSE)/100</f>
        <v>0.48899999999999999</v>
      </c>
      <c r="M1039" s="31">
        <f>VLOOKUP($C1039,'Four Factors - Home'!$B:$O,12,FALSE)</f>
        <v>0.27100000000000002</v>
      </c>
      <c r="N1039" s="31">
        <f>VLOOKUP($C1039,'Four Factors - Home'!$B:$O,13,FALSE)/100</f>
        <v>0.13500000000000001</v>
      </c>
      <c r="O1039" s="31">
        <f>VLOOKUP($C1039,'Four Factors - Home'!$B:$O,14,FALSE)/100</f>
        <v>0.18899999999999997</v>
      </c>
      <c r="P1039" s="17">
        <f>VLOOKUP($C1039,'Advanced - Home'!B:T,18,FALSE)</f>
        <v>98.07</v>
      </c>
      <c r="Q1039" s="17">
        <f>(P1039+'Advanced - Home'!$S$33)/2</f>
        <v>98.46191294387171</v>
      </c>
      <c r="R1039" s="31">
        <f t="shared" ref="R1039" si="10127">AVERAGE(H1039,L1038)</f>
        <v>0.51800000000000002</v>
      </c>
      <c r="S1039" s="31">
        <f t="shared" ref="S1039" si="10128">AVERAGE(I1039,M1038)</f>
        <v>0.253</v>
      </c>
      <c r="T1039" s="31">
        <f t="shared" ref="T1039" si="10129">AVERAGE(J1039,N1038)</f>
        <v>0.1305</v>
      </c>
      <c r="U1039" s="31">
        <f t="shared" ref="U1039" si="10130">AVERAGE(K1039,O1038)</f>
        <v>0.252</v>
      </c>
      <c r="V1039" s="17">
        <f>Q1039*Q1038/'Advanced - Road'!$S$33</f>
        <v>97.968646428536402</v>
      </c>
      <c r="W1039" s="17">
        <f t="shared" ref="W1039" si="10131">W1038</f>
        <v>97.971966942051083</v>
      </c>
      <c r="X1039" s="17">
        <f t="shared" si="9638"/>
        <v>0</v>
      </c>
      <c r="Y1039" s="19">
        <f>ROUND(Regression!$B$17+Regression!$B$18*Games!R1039+Regression!$B$19*Games!T1039+Regression!$B$20*Games!U1039+Regression!$B$21*Games!S1039+Regression!$B$22*Games!W1039,0)</f>
        <v>109</v>
      </c>
      <c r="Z1039" s="19">
        <f t="shared" ref="Z1039" si="10132">-Z1038</f>
        <v>-5</v>
      </c>
      <c r="AA1039" s="19">
        <f t="shared" ref="AA1039" si="10133">AA1038</f>
        <v>213</v>
      </c>
      <c r="AB1039" s="4"/>
      <c r="AC1039" s="4"/>
      <c r="AD1039" s="4">
        <f t="shared" si="9643"/>
        <v>109</v>
      </c>
    </row>
    <row r="1040" spans="1:30" x14ac:dyDescent="0.3">
      <c r="A1040" s="11" t="s">
        <v>133</v>
      </c>
      <c r="B1040" s="10" t="s">
        <v>34</v>
      </c>
      <c r="C1040" s="11" t="str">
        <f>VLOOKUP(B1040,'Team Lookup'!A:B,2,FALSE)</f>
        <v>Minnesota Timberwolves</v>
      </c>
      <c r="D1040" s="12"/>
      <c r="E1040" s="12"/>
      <c r="F1040" s="13" t="str">
        <f>B1041</f>
        <v>GSW</v>
      </c>
      <c r="G1040" s="11" t="str">
        <f t="shared" ref="G1040" si="10134">C1041</f>
        <v>Golden State Warriors</v>
      </c>
      <c r="H1040" s="32">
        <f>VLOOKUP($C1040,'Four Factors - Road'!$B:$O,7,FALSE)/100</f>
        <v>0.499</v>
      </c>
      <c r="I1040" s="32">
        <f>VLOOKUP($C1040,'Four Factors - Road'!$B:$O,8,FALSE)</f>
        <v>0.27100000000000002</v>
      </c>
      <c r="J1040" s="32">
        <f>VLOOKUP($C1040,'Four Factors - Road'!$B:$O,9,FALSE)/100</f>
        <v>0.14499999999999999</v>
      </c>
      <c r="K1040" s="32">
        <f>VLOOKUP($C1040,'Four Factors - Road'!$B:$O,10,FALSE)/100</f>
        <v>0.27500000000000002</v>
      </c>
      <c r="L1040" s="32">
        <f>VLOOKUP($C1040,'Four Factors - Road'!$B:$O,11,FALSE)/100</f>
        <v>0.53100000000000003</v>
      </c>
      <c r="M1040" s="32">
        <f>VLOOKUP($C1040,'Four Factors - Road'!$B:$O,12,FALSE)</f>
        <v>0.28899999999999998</v>
      </c>
      <c r="N1040" s="32">
        <f>VLOOKUP($C1040,'Four Factors - Road'!$B:$O,13,FALSE)/100</f>
        <v>0.13699999999999998</v>
      </c>
      <c r="O1040" s="32">
        <f>VLOOKUP($C1040,'Four Factors - Road'!$B:$O,14,FALSE)/100</f>
        <v>0.26100000000000001</v>
      </c>
      <c r="P1040" s="21">
        <f>VLOOKUP($C1040,'Advanced - Road'!B:T,18,FALSE)</f>
        <v>97.87</v>
      </c>
      <c r="Q1040" s="21">
        <f>(P1040+'Advanced - Road'!$S$33)/2</f>
        <v>98.365263459335637</v>
      </c>
      <c r="R1040" s="32">
        <f t="shared" ref="R1040" si="10135">AVERAGE(H1040,L1041)</f>
        <v>0.48799999999999999</v>
      </c>
      <c r="S1040" s="32">
        <f t="shared" ref="S1040" si="10136">AVERAGE(I1040,M1041)</f>
        <v>0.26250000000000001</v>
      </c>
      <c r="T1040" s="32">
        <f t="shared" ref="T1040" si="10137">AVERAGE(J1040,N1041)</f>
        <v>0.14349999999999999</v>
      </c>
      <c r="U1040" s="32">
        <f t="shared" ref="U1040" si="10138">AVERAGE(K1040,O1041)</f>
        <v>0.255</v>
      </c>
      <c r="V1040" s="21">
        <f>Q1040*Q1041/'Advanced - Home'!$S$33</f>
        <v>100.28382138610688</v>
      </c>
      <c r="W1040" s="21">
        <f t="shared" ref="W1040" si="10139">AVERAGE(V1040:V1041)</f>
        <v>100.28042263329007</v>
      </c>
      <c r="X1040" s="21">
        <f t="shared" si="9638"/>
        <v>0</v>
      </c>
      <c r="Y1040" s="23">
        <f>ROUND(Regression!$B$17+Regression!$B$18*Games!R1040+Regression!$B$19*Games!T1040+Regression!$B$20*Games!U1040+Regression!$B$21*Games!S1040+Regression!$B$22*Games!W1040,0)</f>
        <v>106</v>
      </c>
      <c r="Z1040" s="23">
        <f t="shared" ref="Z1040" si="10140">Y1041-Y1040</f>
        <v>11</v>
      </c>
      <c r="AA1040" s="23">
        <f t="shared" ref="AA1040" si="10141">Y1040+Y1041</f>
        <v>223</v>
      </c>
      <c r="AB1040" s="22">
        <f t="shared" ref="AB1040" si="10142">D1040-Z1040</f>
        <v>-11</v>
      </c>
      <c r="AC1040" s="22">
        <f t="shared" ref="AC1040" si="10143">AA1040-E1040</f>
        <v>223</v>
      </c>
      <c r="AD1040" s="22">
        <f t="shared" si="9643"/>
        <v>106</v>
      </c>
    </row>
    <row r="1041" spans="1:30" x14ac:dyDescent="0.3">
      <c r="A1041" s="11" t="s">
        <v>134</v>
      </c>
      <c r="B1041" s="14" t="s">
        <v>55</v>
      </c>
      <c r="C1041" s="11" t="str">
        <f>VLOOKUP(B1041,'Team Lookup'!A:B,2,FALSE)</f>
        <v>Golden State Warriors</v>
      </c>
      <c r="D1041" s="15">
        <f t="shared" ref="D1041" si="10144">D1040*-1</f>
        <v>0</v>
      </c>
      <c r="E1041" s="15">
        <f t="shared" ref="E1041" si="10145">E1040</f>
        <v>0</v>
      </c>
      <c r="F1041" s="11" t="str">
        <f>B1040</f>
        <v>MIN</v>
      </c>
      <c r="G1041" s="11" t="str">
        <f t="shared" ref="G1041" si="10146">C1040</f>
        <v>Minnesota Timberwolves</v>
      </c>
      <c r="H1041" s="32">
        <f>VLOOKUP($C1041,'Four Factors - Home'!$B:$O,7,FALSE)/100</f>
        <v>0.59099999999999997</v>
      </c>
      <c r="I1041" s="32">
        <f>VLOOKUP($C1041,'Four Factors - Home'!$B:$O,8,FALSE)</f>
        <v>0.255</v>
      </c>
      <c r="J1041" s="32">
        <f>VLOOKUP($C1041,'Four Factors - Home'!$B:$O,9,FALSE)/100</f>
        <v>0.14099999999999999</v>
      </c>
      <c r="K1041" s="32">
        <f>VLOOKUP($C1041,'Four Factors - Home'!$B:$O,10,FALSE)/100</f>
        <v>0.22600000000000001</v>
      </c>
      <c r="L1041" s="32">
        <f>VLOOKUP($C1041,'Four Factors - Home'!$B:$O,11,FALSE)/100</f>
        <v>0.47700000000000004</v>
      </c>
      <c r="M1041" s="32">
        <f>VLOOKUP($C1041,'Four Factors - Home'!$B:$O,12,FALSE)</f>
        <v>0.254</v>
      </c>
      <c r="N1041" s="32">
        <f>VLOOKUP($C1041,'Four Factors - Home'!$B:$O,13,FALSE)/100</f>
        <v>0.14199999999999999</v>
      </c>
      <c r="O1041" s="32">
        <f>VLOOKUP($C1041,'Four Factors - Home'!$B:$O,14,FALSE)/100</f>
        <v>0.23499999999999999</v>
      </c>
      <c r="P1041" s="21">
        <f>VLOOKUP($C1041,'Advanced - Home'!B:T,18,FALSE)</f>
        <v>102.71</v>
      </c>
      <c r="Q1041" s="21">
        <f>(P1041+'Advanced - Home'!$S$33)/2</f>
        <v>100.7819129438717</v>
      </c>
      <c r="R1041" s="32">
        <f t="shared" ref="R1041" si="10147">AVERAGE(H1041,L1040)</f>
        <v>0.56099999999999994</v>
      </c>
      <c r="S1041" s="32">
        <f t="shared" ref="S1041" si="10148">AVERAGE(I1041,M1040)</f>
        <v>0.27200000000000002</v>
      </c>
      <c r="T1041" s="32">
        <f t="shared" ref="T1041" si="10149">AVERAGE(J1041,N1040)</f>
        <v>0.13899999999999998</v>
      </c>
      <c r="U1041" s="32">
        <f t="shared" ref="U1041" si="10150">AVERAGE(K1041,O1040)</f>
        <v>0.24349999999999999</v>
      </c>
      <c r="V1041" s="21">
        <f>Q1041*Q1040/'Advanced - Road'!$S$33</f>
        <v>100.27702388047328</v>
      </c>
      <c r="W1041" s="21">
        <f t="shared" ref="W1041" si="10151">W1040</f>
        <v>100.28042263329007</v>
      </c>
      <c r="X1041" s="21">
        <f t="shared" si="9638"/>
        <v>0</v>
      </c>
      <c r="Y1041" s="23">
        <f>ROUND(Regression!$B$17+Regression!$B$18*Games!R1041+Regression!$B$19*Games!T1041+Regression!$B$20*Games!U1041+Regression!$B$21*Games!S1041+Regression!$B$22*Games!W1041,0)</f>
        <v>117</v>
      </c>
      <c r="Z1041" s="23">
        <f t="shared" ref="Z1041" si="10152">-Z1040</f>
        <v>-11</v>
      </c>
      <c r="AA1041" s="23">
        <f t="shared" ref="AA1041" si="10153">AA1040</f>
        <v>223</v>
      </c>
      <c r="AB1041" s="22"/>
      <c r="AC1041" s="22"/>
      <c r="AD1041" s="22">
        <f t="shared" si="9643"/>
        <v>117</v>
      </c>
    </row>
    <row r="1042" spans="1:30" x14ac:dyDescent="0.3">
      <c r="A1042" t="s">
        <v>133</v>
      </c>
      <c r="B1042" s="5" t="s">
        <v>34</v>
      </c>
      <c r="C1042" t="str">
        <f>VLOOKUP(B1042,'Team Lookup'!A:B,2,FALSE)</f>
        <v>Minnesota Timberwolves</v>
      </c>
      <c r="D1042" s="6"/>
      <c r="E1042" s="6"/>
      <c r="F1042" s="7" t="str">
        <f>B1043</f>
        <v>HOU</v>
      </c>
      <c r="G1042" t="str">
        <f t="shared" ref="G1042" si="10154">C1043</f>
        <v>Houston Rockets</v>
      </c>
      <c r="H1042" s="31">
        <f>VLOOKUP($C1042,'Four Factors - Road'!$B:$O,7,FALSE)/100</f>
        <v>0.499</v>
      </c>
      <c r="I1042" s="31">
        <f>VLOOKUP($C1042,'Four Factors - Road'!$B:$O,8,FALSE)</f>
        <v>0.27100000000000002</v>
      </c>
      <c r="J1042" s="31">
        <f>VLOOKUP($C1042,'Four Factors - Road'!$B:$O,9,FALSE)/100</f>
        <v>0.14499999999999999</v>
      </c>
      <c r="K1042" s="31">
        <f>VLOOKUP($C1042,'Four Factors - Road'!$B:$O,10,FALSE)/100</f>
        <v>0.27500000000000002</v>
      </c>
      <c r="L1042" s="31">
        <f>VLOOKUP($C1042,'Four Factors - Road'!$B:$O,11,FALSE)/100</f>
        <v>0.53100000000000003</v>
      </c>
      <c r="M1042" s="31">
        <f>VLOOKUP($C1042,'Four Factors - Road'!$B:$O,12,FALSE)</f>
        <v>0.28899999999999998</v>
      </c>
      <c r="N1042" s="31">
        <f>VLOOKUP($C1042,'Four Factors - Road'!$B:$O,13,FALSE)/100</f>
        <v>0.13699999999999998</v>
      </c>
      <c r="O1042" s="31">
        <f>VLOOKUP($C1042,'Four Factors - Road'!$B:$O,14,FALSE)/100</f>
        <v>0.26100000000000001</v>
      </c>
      <c r="P1042" s="17">
        <f>VLOOKUP($C1042,'Advanced - Road'!B:T,18,FALSE)</f>
        <v>97.87</v>
      </c>
      <c r="Q1042" s="17">
        <f>(P1042+'Advanced - Road'!$S$33)/2</f>
        <v>98.365263459335637</v>
      </c>
      <c r="R1042" s="31">
        <f t="shared" ref="R1042" si="10155">AVERAGE(H1042,L1043)</f>
        <v>0.504</v>
      </c>
      <c r="S1042" s="31">
        <f t="shared" ref="S1042" si="10156">AVERAGE(I1042,M1043)</f>
        <v>0.2535</v>
      </c>
      <c r="T1042" s="31">
        <f t="shared" ref="T1042" si="10157">AVERAGE(J1042,N1043)</f>
        <v>0.14749999999999999</v>
      </c>
      <c r="U1042" s="31">
        <f t="shared" ref="U1042" si="10158">AVERAGE(K1042,O1043)</f>
        <v>0.25700000000000001</v>
      </c>
      <c r="V1042" s="17">
        <f>Q1042*Q1043/'Advanced - Home'!$S$33</f>
        <v>100.12958743816124</v>
      </c>
      <c r="W1042" s="17">
        <f t="shared" ref="W1042" si="10159">AVERAGE(V1042:V1043)</f>
        <v>100.12619391253918</v>
      </c>
      <c r="X1042" s="17">
        <f t="shared" si="9638"/>
        <v>0</v>
      </c>
      <c r="Y1042" s="19">
        <f>ROUND(Regression!$B$17+Regression!$B$18*Games!R1042+Regression!$B$19*Games!T1042+Regression!$B$20*Games!U1042+Regression!$B$21*Games!S1042+Regression!$B$22*Games!W1042,0)</f>
        <v>107</v>
      </c>
      <c r="Z1042" s="19">
        <f t="shared" ref="Z1042" si="10160">Y1043-Y1042</f>
        <v>8</v>
      </c>
      <c r="AA1042" s="19">
        <f t="shared" ref="AA1042" si="10161">Y1042+Y1043</f>
        <v>222</v>
      </c>
      <c r="AB1042" s="4">
        <f t="shared" ref="AB1042" si="10162">D1042-Z1042</f>
        <v>-8</v>
      </c>
      <c r="AC1042" s="4">
        <f t="shared" ref="AC1042" si="10163">AA1042-E1042</f>
        <v>222</v>
      </c>
      <c r="AD1042" s="4">
        <f t="shared" si="9643"/>
        <v>107</v>
      </c>
    </row>
    <row r="1043" spans="1:30" x14ac:dyDescent="0.3">
      <c r="A1043" t="s">
        <v>134</v>
      </c>
      <c r="B1043" s="8" t="s">
        <v>64</v>
      </c>
      <c r="C1043" t="str">
        <f>VLOOKUP(B1043,'Team Lookup'!A:B,2,FALSE)</f>
        <v>Houston Rockets</v>
      </c>
      <c r="D1043" s="9">
        <f t="shared" ref="D1043" si="10164">D1042*-1</f>
        <v>0</v>
      </c>
      <c r="E1043" s="9">
        <f t="shared" ref="E1043" si="10165">E1042</f>
        <v>0</v>
      </c>
      <c r="F1043" t="str">
        <f>B1042</f>
        <v>MIN</v>
      </c>
      <c r="G1043" t="str">
        <f t="shared" ref="G1043" si="10166">C1042</f>
        <v>Minnesota Timberwolves</v>
      </c>
      <c r="H1043" s="31">
        <f>VLOOKUP($C1043,'Four Factors - Home'!$B:$O,7,FALSE)/100</f>
        <v>0.54799999999999993</v>
      </c>
      <c r="I1043" s="31">
        <f>VLOOKUP($C1043,'Four Factors - Home'!$B:$O,8,FALSE)</f>
        <v>0.30199999999999999</v>
      </c>
      <c r="J1043" s="31">
        <f>VLOOKUP($C1043,'Four Factors - Home'!$B:$O,9,FALSE)/100</f>
        <v>0.13900000000000001</v>
      </c>
      <c r="K1043" s="31">
        <f>VLOOKUP($C1043,'Four Factors - Home'!$B:$O,10,FALSE)/100</f>
        <v>0.252</v>
      </c>
      <c r="L1043" s="31">
        <f>VLOOKUP($C1043,'Four Factors - Home'!$B:$O,11,FALSE)/100</f>
        <v>0.50900000000000001</v>
      </c>
      <c r="M1043" s="31">
        <f>VLOOKUP($C1043,'Four Factors - Home'!$B:$O,12,FALSE)</f>
        <v>0.23599999999999999</v>
      </c>
      <c r="N1043" s="31">
        <f>VLOOKUP($C1043,'Four Factors - Home'!$B:$O,13,FALSE)/100</f>
        <v>0.15</v>
      </c>
      <c r="O1043" s="31">
        <f>VLOOKUP($C1043,'Four Factors - Home'!$B:$O,14,FALSE)/100</f>
        <v>0.23899999999999999</v>
      </c>
      <c r="P1043" s="17">
        <f>VLOOKUP($C1043,'Advanced - Home'!B:T,18,FALSE)</f>
        <v>102.4</v>
      </c>
      <c r="Q1043" s="17">
        <f>(P1043+'Advanced - Home'!$S$33)/2</f>
        <v>100.6269129438717</v>
      </c>
      <c r="R1043" s="31">
        <f t="shared" ref="R1043" si="10167">AVERAGE(H1043,L1042)</f>
        <v>0.53949999999999998</v>
      </c>
      <c r="S1043" s="31">
        <f t="shared" ref="S1043" si="10168">AVERAGE(I1043,M1042)</f>
        <v>0.29549999999999998</v>
      </c>
      <c r="T1043" s="31">
        <f t="shared" ref="T1043" si="10169">AVERAGE(J1043,N1042)</f>
        <v>0.13800000000000001</v>
      </c>
      <c r="U1043" s="31">
        <f t="shared" ref="U1043" si="10170">AVERAGE(K1043,O1042)</f>
        <v>0.25650000000000001</v>
      </c>
      <c r="V1043" s="17">
        <f>Q1043*Q1042/'Advanced - Road'!$S$33</f>
        <v>100.12280038691713</v>
      </c>
      <c r="W1043" s="17">
        <f t="shared" ref="W1043" si="10171">W1042</f>
        <v>100.12619391253918</v>
      </c>
      <c r="X1043" s="17">
        <f t="shared" si="9638"/>
        <v>0</v>
      </c>
      <c r="Y1043" s="19">
        <f>ROUND(Regression!$B$17+Regression!$B$18*Games!R1043+Regression!$B$19*Games!T1043+Regression!$B$20*Games!U1043+Regression!$B$21*Games!S1043+Regression!$B$22*Games!W1043,0)</f>
        <v>115</v>
      </c>
      <c r="Z1043" s="19">
        <f t="shared" ref="Z1043" si="10172">-Z1042</f>
        <v>-8</v>
      </c>
      <c r="AA1043" s="19">
        <f t="shared" ref="AA1043" si="10173">AA1042</f>
        <v>222</v>
      </c>
      <c r="AB1043" s="4"/>
      <c r="AC1043" s="4"/>
      <c r="AD1043" s="4">
        <f t="shared" si="9643"/>
        <v>115</v>
      </c>
    </row>
    <row r="1044" spans="1:30" x14ac:dyDescent="0.3">
      <c r="A1044" s="11" t="s">
        <v>133</v>
      </c>
      <c r="B1044" s="10" t="s">
        <v>34</v>
      </c>
      <c r="C1044" s="11" t="str">
        <f>VLOOKUP(B1044,'Team Lookup'!A:B,2,FALSE)</f>
        <v>Minnesota Timberwolves</v>
      </c>
      <c r="D1044" s="12"/>
      <c r="E1044" s="12"/>
      <c r="F1044" s="13" t="str">
        <f>B1045</f>
        <v>IND</v>
      </c>
      <c r="G1044" s="11" t="str">
        <f t="shared" ref="G1044" si="10174">C1045</f>
        <v>Indiana Pacers</v>
      </c>
      <c r="H1044" s="32">
        <f>VLOOKUP($C1044,'Four Factors - Road'!$B:$O,7,FALSE)/100</f>
        <v>0.499</v>
      </c>
      <c r="I1044" s="32">
        <f>VLOOKUP($C1044,'Four Factors - Road'!$B:$O,8,FALSE)</f>
        <v>0.27100000000000002</v>
      </c>
      <c r="J1044" s="32">
        <f>VLOOKUP($C1044,'Four Factors - Road'!$B:$O,9,FALSE)/100</f>
        <v>0.14499999999999999</v>
      </c>
      <c r="K1044" s="32">
        <f>VLOOKUP($C1044,'Four Factors - Road'!$B:$O,10,FALSE)/100</f>
        <v>0.27500000000000002</v>
      </c>
      <c r="L1044" s="32">
        <f>VLOOKUP($C1044,'Four Factors - Road'!$B:$O,11,FALSE)/100</f>
        <v>0.53100000000000003</v>
      </c>
      <c r="M1044" s="32">
        <f>VLOOKUP($C1044,'Four Factors - Road'!$B:$O,12,FALSE)</f>
        <v>0.28899999999999998</v>
      </c>
      <c r="N1044" s="32">
        <f>VLOOKUP($C1044,'Four Factors - Road'!$B:$O,13,FALSE)/100</f>
        <v>0.13699999999999998</v>
      </c>
      <c r="O1044" s="32">
        <f>VLOOKUP($C1044,'Four Factors - Road'!$B:$O,14,FALSE)/100</f>
        <v>0.26100000000000001</v>
      </c>
      <c r="P1044" s="21">
        <f>VLOOKUP($C1044,'Advanced - Road'!B:T,18,FALSE)</f>
        <v>97.87</v>
      </c>
      <c r="Q1044" s="21">
        <f>(P1044+'Advanced - Road'!$S$33)/2</f>
        <v>98.365263459335637</v>
      </c>
      <c r="R1044" s="32">
        <f t="shared" ref="R1044" si="10175">AVERAGE(H1044,L1045)</f>
        <v>0.498</v>
      </c>
      <c r="S1044" s="32">
        <f t="shared" ref="S1044" si="10176">AVERAGE(I1044,M1045)</f>
        <v>0.27600000000000002</v>
      </c>
      <c r="T1044" s="32">
        <f t="shared" ref="T1044" si="10177">AVERAGE(J1044,N1045)</f>
        <v>0.14749999999999999</v>
      </c>
      <c r="U1044" s="32">
        <f t="shared" ref="U1044" si="10178">AVERAGE(K1044,O1045)</f>
        <v>0.25700000000000001</v>
      </c>
      <c r="V1044" s="21">
        <f>Q1044*Q1045/'Advanced - Home'!$S$33</f>
        <v>98.263854196883401</v>
      </c>
      <c r="W1044" s="21">
        <f t="shared" ref="W1044" si="10179">AVERAGE(V1044:V1045)</f>
        <v>98.260523903455947</v>
      </c>
      <c r="X1044" s="21">
        <f t="shared" si="9638"/>
        <v>0</v>
      </c>
      <c r="Y1044" s="23">
        <f>ROUND(Regression!$B$17+Regression!$B$18*Games!R1044+Regression!$B$19*Games!T1044+Regression!$B$20*Games!U1044+Regression!$B$21*Games!S1044+Regression!$B$22*Games!W1044,0)</f>
        <v>105</v>
      </c>
      <c r="Z1044" s="23">
        <f t="shared" ref="Z1044" si="10180">Y1045-Y1044</f>
        <v>5</v>
      </c>
      <c r="AA1044" s="23">
        <f t="shared" ref="AA1044" si="10181">Y1044+Y1045</f>
        <v>215</v>
      </c>
      <c r="AB1044" s="22">
        <f t="shared" ref="AB1044" si="10182">D1044-Z1044</f>
        <v>-5</v>
      </c>
      <c r="AC1044" s="22">
        <f t="shared" ref="AC1044" si="10183">AA1044-E1044</f>
        <v>215</v>
      </c>
      <c r="AD1044" s="22">
        <f t="shared" si="9643"/>
        <v>105</v>
      </c>
    </row>
    <row r="1045" spans="1:30" x14ac:dyDescent="0.3">
      <c r="A1045" s="11" t="s">
        <v>134</v>
      </c>
      <c r="B1045" s="14" t="s">
        <v>65</v>
      </c>
      <c r="C1045" s="11" t="str">
        <f>VLOOKUP(B1045,'Team Lookup'!A:B,2,FALSE)</f>
        <v>Indiana Pacers</v>
      </c>
      <c r="D1045" s="15">
        <f t="shared" ref="D1045" si="10184">D1044*-1</f>
        <v>0</v>
      </c>
      <c r="E1045" s="15">
        <f t="shared" ref="E1045" si="10185">E1044</f>
        <v>0</v>
      </c>
      <c r="F1045" s="11" t="str">
        <f>B1044</f>
        <v>MIN</v>
      </c>
      <c r="G1045" s="11" t="str">
        <f t="shared" ref="G1045" si="10186">C1044</f>
        <v>Minnesota Timberwolves</v>
      </c>
      <c r="H1045" s="32">
        <f>VLOOKUP($C1045,'Four Factors - Home'!$B:$O,7,FALSE)/100</f>
        <v>0.52400000000000002</v>
      </c>
      <c r="I1045" s="32">
        <f>VLOOKUP($C1045,'Four Factors - Home'!$B:$O,8,FALSE)</f>
        <v>0.251</v>
      </c>
      <c r="J1045" s="32">
        <f>VLOOKUP($C1045,'Four Factors - Home'!$B:$O,9,FALSE)/100</f>
        <v>0.13200000000000001</v>
      </c>
      <c r="K1045" s="32">
        <f>VLOOKUP($C1045,'Four Factors - Home'!$B:$O,10,FALSE)/100</f>
        <v>0.19600000000000001</v>
      </c>
      <c r="L1045" s="32">
        <f>VLOOKUP($C1045,'Four Factors - Home'!$B:$O,11,FALSE)/100</f>
        <v>0.49700000000000005</v>
      </c>
      <c r="M1045" s="32">
        <f>VLOOKUP($C1045,'Four Factors - Home'!$B:$O,12,FALSE)</f>
        <v>0.28100000000000003</v>
      </c>
      <c r="N1045" s="32">
        <f>VLOOKUP($C1045,'Four Factors - Home'!$B:$O,13,FALSE)/100</f>
        <v>0.15</v>
      </c>
      <c r="O1045" s="32">
        <f>VLOOKUP($C1045,'Four Factors - Home'!$B:$O,14,FALSE)/100</f>
        <v>0.23899999999999999</v>
      </c>
      <c r="P1045" s="21">
        <f>VLOOKUP($C1045,'Advanced - Home'!B:T,18,FALSE)</f>
        <v>98.65</v>
      </c>
      <c r="Q1045" s="21">
        <f>(P1045+'Advanced - Home'!$S$33)/2</f>
        <v>98.751912943871702</v>
      </c>
      <c r="R1045" s="32">
        <f t="shared" ref="R1045" si="10187">AVERAGE(H1045,L1044)</f>
        <v>0.52750000000000008</v>
      </c>
      <c r="S1045" s="32">
        <f t="shared" ref="S1045" si="10188">AVERAGE(I1045,M1044)</f>
        <v>0.27</v>
      </c>
      <c r="T1045" s="32">
        <f t="shared" ref="T1045" si="10189">AVERAGE(J1045,N1044)</f>
        <v>0.13450000000000001</v>
      </c>
      <c r="U1045" s="32">
        <f t="shared" ref="U1045" si="10190">AVERAGE(K1045,O1044)</f>
        <v>0.22850000000000001</v>
      </c>
      <c r="V1045" s="21">
        <f>Q1045*Q1044/'Advanced - Road'!$S$33</f>
        <v>98.257193610028509</v>
      </c>
      <c r="W1045" s="21">
        <f t="shared" ref="W1045" si="10191">W1044</f>
        <v>98.260523903455947</v>
      </c>
      <c r="X1045" s="21">
        <f t="shared" si="9638"/>
        <v>0</v>
      </c>
      <c r="Y1045" s="23">
        <f>ROUND(Regression!$B$17+Regression!$B$18*Games!R1045+Regression!$B$19*Games!T1045+Regression!$B$20*Games!U1045+Regression!$B$21*Games!S1045+Regression!$B$22*Games!W1045,0)</f>
        <v>110</v>
      </c>
      <c r="Z1045" s="23">
        <f t="shared" ref="Z1045" si="10192">-Z1044</f>
        <v>-5</v>
      </c>
      <c r="AA1045" s="23">
        <f t="shared" ref="AA1045" si="10193">AA1044</f>
        <v>215</v>
      </c>
      <c r="AB1045" s="22"/>
      <c r="AC1045" s="22"/>
      <c r="AD1045" s="22">
        <f t="shared" si="9643"/>
        <v>110</v>
      </c>
    </row>
    <row r="1046" spans="1:30" x14ac:dyDescent="0.3">
      <c r="A1046" t="s">
        <v>133</v>
      </c>
      <c r="B1046" s="8" t="s">
        <v>34</v>
      </c>
      <c r="C1046" t="str">
        <f>VLOOKUP(B1046,'Team Lookup'!A:B,2,FALSE)</f>
        <v>Minnesota Timberwolves</v>
      </c>
      <c r="D1046" s="6"/>
      <c r="E1046" s="6"/>
      <c r="F1046" s="7" t="str">
        <f>B1047</f>
        <v>LAC</v>
      </c>
      <c r="G1046" t="str">
        <f t="shared" ref="G1046" si="10194">C1047</f>
        <v>LA Clippers</v>
      </c>
      <c r="H1046" s="31">
        <f>VLOOKUP($C1046,'Four Factors - Road'!$B:$O,7,FALSE)/100</f>
        <v>0.499</v>
      </c>
      <c r="I1046" s="31">
        <f>VLOOKUP($C1046,'Four Factors - Road'!$B:$O,8,FALSE)</f>
        <v>0.27100000000000002</v>
      </c>
      <c r="J1046" s="31">
        <f>VLOOKUP($C1046,'Four Factors - Road'!$B:$O,9,FALSE)/100</f>
        <v>0.14499999999999999</v>
      </c>
      <c r="K1046" s="31">
        <f>VLOOKUP($C1046,'Four Factors - Road'!$B:$O,10,FALSE)/100</f>
        <v>0.27500000000000002</v>
      </c>
      <c r="L1046" s="31">
        <f>VLOOKUP($C1046,'Four Factors - Road'!$B:$O,11,FALSE)/100</f>
        <v>0.53100000000000003</v>
      </c>
      <c r="M1046" s="31">
        <f>VLOOKUP($C1046,'Four Factors - Road'!$B:$O,12,FALSE)</f>
        <v>0.28899999999999998</v>
      </c>
      <c r="N1046" s="31">
        <f>VLOOKUP($C1046,'Four Factors - Road'!$B:$O,13,FALSE)/100</f>
        <v>0.13699999999999998</v>
      </c>
      <c r="O1046" s="31">
        <f>VLOOKUP($C1046,'Four Factors - Road'!$B:$O,14,FALSE)/100</f>
        <v>0.26100000000000001</v>
      </c>
      <c r="P1046" s="17">
        <f>VLOOKUP($C1046,'Advanced - Road'!B:T,18,FALSE)</f>
        <v>97.87</v>
      </c>
      <c r="Q1046" s="17">
        <f>(P1046+'Advanced - Road'!$S$33)/2</f>
        <v>98.365263459335637</v>
      </c>
      <c r="R1046" s="31">
        <f t="shared" ref="R1046" si="10195">AVERAGE(H1046,L1047)</f>
        <v>0.49099999999999999</v>
      </c>
      <c r="S1046" s="31">
        <f t="shared" ref="S1046" si="10196">AVERAGE(I1046,M1047)</f>
        <v>0.27250000000000002</v>
      </c>
      <c r="T1046" s="31">
        <f t="shared" ref="T1046" si="10197">AVERAGE(J1046,N1047)</f>
        <v>0.14749999999999999</v>
      </c>
      <c r="U1046" s="31">
        <f t="shared" ref="U1046" si="10198">AVERAGE(K1046,O1047)</f>
        <v>0.26</v>
      </c>
      <c r="V1046" s="17">
        <f>Q1046*Q1047/'Advanced - Home'!$S$33</f>
        <v>98.224051887736152</v>
      </c>
      <c r="W1046" s="17">
        <f t="shared" ref="W1046" si="10199">AVERAGE(V1046:V1047)</f>
        <v>98.220722943262189</v>
      </c>
      <c r="X1046" s="17">
        <f t="shared" si="9638"/>
        <v>0</v>
      </c>
      <c r="Y1046" s="19">
        <f>ROUND(Regression!$B$17+Regression!$B$18*Games!R1046+Regression!$B$19*Games!T1046+Regression!$B$20*Games!U1046+Regression!$B$21*Games!S1046+Regression!$B$22*Games!W1046,0)</f>
        <v>104</v>
      </c>
      <c r="Z1046" s="19">
        <f t="shared" ref="Z1046" si="10200">Y1047-Y1046</f>
        <v>8</v>
      </c>
      <c r="AA1046" s="19">
        <f t="shared" ref="AA1046" si="10201">Y1046+Y1047</f>
        <v>216</v>
      </c>
      <c r="AB1046" s="4">
        <f t="shared" ref="AB1046" si="10202">D1046-Z1046</f>
        <v>-8</v>
      </c>
      <c r="AC1046" s="4">
        <f t="shared" ref="AC1046" si="10203">AA1046-E1046</f>
        <v>216</v>
      </c>
      <c r="AD1046" s="4">
        <f t="shared" si="9643"/>
        <v>104</v>
      </c>
    </row>
    <row r="1047" spans="1:30" x14ac:dyDescent="0.3">
      <c r="A1047" t="s">
        <v>134</v>
      </c>
      <c r="B1047" s="8" t="s">
        <v>66</v>
      </c>
      <c r="C1047" t="str">
        <f>VLOOKUP(B1047,'Team Lookup'!A:B,2,FALSE)</f>
        <v>LA Clippers</v>
      </c>
      <c r="D1047" s="9">
        <f t="shared" ref="D1047" si="10204">D1046*-1</f>
        <v>0</v>
      </c>
      <c r="E1047" s="9">
        <f t="shared" ref="E1047" si="10205">E1046</f>
        <v>0</v>
      </c>
      <c r="F1047" t="str">
        <f>B1046</f>
        <v>MIN</v>
      </c>
      <c r="G1047" t="str">
        <f t="shared" ref="G1047" si="10206">C1046</f>
        <v>Minnesota Timberwolves</v>
      </c>
      <c r="H1047" s="31">
        <f>VLOOKUP($C1047,'Four Factors - Home'!$B:$O,7,FALSE)/100</f>
        <v>0.54100000000000004</v>
      </c>
      <c r="I1047" s="31">
        <f>VLOOKUP($C1047,'Four Factors - Home'!$B:$O,8,FALSE)</f>
        <v>0.3</v>
      </c>
      <c r="J1047" s="31">
        <f>VLOOKUP($C1047,'Four Factors - Home'!$B:$O,9,FALSE)/100</f>
        <v>0.14099999999999999</v>
      </c>
      <c r="K1047" s="31">
        <f>VLOOKUP($C1047,'Four Factors - Home'!$B:$O,10,FALSE)/100</f>
        <v>0.22</v>
      </c>
      <c r="L1047" s="31">
        <f>VLOOKUP($C1047,'Four Factors - Home'!$B:$O,11,FALSE)/100</f>
        <v>0.48299999999999998</v>
      </c>
      <c r="M1047" s="31">
        <f>VLOOKUP($C1047,'Four Factors - Home'!$B:$O,12,FALSE)</f>
        <v>0.27400000000000002</v>
      </c>
      <c r="N1047" s="31">
        <f>VLOOKUP($C1047,'Four Factors - Home'!$B:$O,13,FALSE)/100</f>
        <v>0.15</v>
      </c>
      <c r="O1047" s="31">
        <f>VLOOKUP($C1047,'Four Factors - Home'!$B:$O,14,FALSE)/100</f>
        <v>0.245</v>
      </c>
      <c r="P1047" s="17">
        <f>VLOOKUP($C1047,'Advanced - Home'!B:T,18,FALSE)</f>
        <v>98.57</v>
      </c>
      <c r="Q1047" s="17">
        <f>(P1047+'Advanced - Home'!$S$33)/2</f>
        <v>98.71191294387171</v>
      </c>
      <c r="R1047" s="31">
        <f t="shared" ref="R1047" si="10207">AVERAGE(H1047,L1046)</f>
        <v>0.53600000000000003</v>
      </c>
      <c r="S1047" s="31">
        <f t="shared" ref="S1047" si="10208">AVERAGE(I1047,M1046)</f>
        <v>0.29449999999999998</v>
      </c>
      <c r="T1047" s="31">
        <f t="shared" ref="T1047" si="10209">AVERAGE(J1047,N1046)</f>
        <v>0.13899999999999998</v>
      </c>
      <c r="U1047" s="31">
        <f t="shared" ref="U1047" si="10210">AVERAGE(K1047,O1046)</f>
        <v>0.24049999999999999</v>
      </c>
      <c r="V1047" s="17">
        <f>Q1047*Q1046/'Advanced - Road'!$S$33</f>
        <v>98.217393998788225</v>
      </c>
      <c r="W1047" s="17">
        <f t="shared" ref="W1047" si="10211">W1046</f>
        <v>98.220722943262189</v>
      </c>
      <c r="X1047" s="17">
        <f t="shared" si="9638"/>
        <v>0</v>
      </c>
      <c r="Y1047" s="19">
        <f>ROUND(Regression!$B$17+Regression!$B$18*Games!R1047+Regression!$B$19*Games!T1047+Regression!$B$20*Games!U1047+Regression!$B$21*Games!S1047+Regression!$B$22*Games!W1047,0)</f>
        <v>112</v>
      </c>
      <c r="Z1047" s="19">
        <f t="shared" ref="Z1047" si="10212">-Z1046</f>
        <v>-8</v>
      </c>
      <c r="AA1047" s="19">
        <f t="shared" ref="AA1047" si="10213">AA1046</f>
        <v>216</v>
      </c>
      <c r="AB1047" s="4"/>
      <c r="AC1047" s="4"/>
      <c r="AD1047" s="4">
        <f t="shared" si="9643"/>
        <v>112</v>
      </c>
    </row>
    <row r="1048" spans="1:30" x14ac:dyDescent="0.3">
      <c r="A1048" s="11" t="s">
        <v>133</v>
      </c>
      <c r="B1048" s="14" t="s">
        <v>34</v>
      </c>
      <c r="C1048" s="11" t="str">
        <f>VLOOKUP(B1048,'Team Lookup'!A:B,2,FALSE)</f>
        <v>Minnesota Timberwolves</v>
      </c>
      <c r="D1048" s="12"/>
      <c r="E1048" s="12"/>
      <c r="F1048" s="13" t="str">
        <f>B1049</f>
        <v>LAL</v>
      </c>
      <c r="G1048" s="11" t="str">
        <f t="shared" ref="G1048" si="10214">C1049</f>
        <v>Los Angeles Lakers</v>
      </c>
      <c r="H1048" s="32">
        <f>VLOOKUP($C1048,'Four Factors - Road'!$B:$O,7,FALSE)/100</f>
        <v>0.499</v>
      </c>
      <c r="I1048" s="32">
        <f>VLOOKUP($C1048,'Four Factors - Road'!$B:$O,8,FALSE)</f>
        <v>0.27100000000000002</v>
      </c>
      <c r="J1048" s="32">
        <f>VLOOKUP($C1048,'Four Factors - Road'!$B:$O,9,FALSE)/100</f>
        <v>0.14499999999999999</v>
      </c>
      <c r="K1048" s="32">
        <f>VLOOKUP($C1048,'Four Factors - Road'!$B:$O,10,FALSE)/100</f>
        <v>0.27500000000000002</v>
      </c>
      <c r="L1048" s="32">
        <f>VLOOKUP($C1048,'Four Factors - Road'!$B:$O,11,FALSE)/100</f>
        <v>0.53100000000000003</v>
      </c>
      <c r="M1048" s="32">
        <f>VLOOKUP($C1048,'Four Factors - Road'!$B:$O,12,FALSE)</f>
        <v>0.28899999999999998</v>
      </c>
      <c r="N1048" s="32">
        <f>VLOOKUP($C1048,'Four Factors - Road'!$B:$O,13,FALSE)/100</f>
        <v>0.13699999999999998</v>
      </c>
      <c r="O1048" s="32">
        <f>VLOOKUP($C1048,'Four Factors - Road'!$B:$O,14,FALSE)/100</f>
        <v>0.26100000000000001</v>
      </c>
      <c r="P1048" s="21">
        <f>VLOOKUP($C1048,'Advanced - Road'!B:T,18,FALSE)</f>
        <v>97.87</v>
      </c>
      <c r="Q1048" s="21">
        <f>(P1048+'Advanced - Road'!$S$33)/2</f>
        <v>98.365263459335637</v>
      </c>
      <c r="R1048" s="32">
        <f t="shared" ref="R1048" si="10215">AVERAGE(H1048,L1049)</f>
        <v>0.51500000000000001</v>
      </c>
      <c r="S1048" s="32">
        <f t="shared" ref="S1048" si="10216">AVERAGE(I1048,M1049)</f>
        <v>0.26900000000000002</v>
      </c>
      <c r="T1048" s="32">
        <f t="shared" ref="T1048" si="10217">AVERAGE(J1048,N1049)</f>
        <v>0.14499999999999999</v>
      </c>
      <c r="U1048" s="32">
        <f t="shared" ref="U1048" si="10218">AVERAGE(K1048,O1049)</f>
        <v>0.253</v>
      </c>
      <c r="V1048" s="21">
        <f>Q1048*Q1049/'Advanced - Home'!$S$33</f>
        <v>99.025073359324779</v>
      </c>
      <c r="W1048" s="21">
        <f t="shared" ref="W1048" si="10219">AVERAGE(V1048:V1049)</f>
        <v>99.021717267161932</v>
      </c>
      <c r="X1048" s="21">
        <f t="shared" si="9638"/>
        <v>0</v>
      </c>
      <c r="Y1048" s="23">
        <f>ROUND(Regression!$B$17+Regression!$B$18*Games!R1048+Regression!$B$19*Games!T1048+Regression!$B$20*Games!U1048+Regression!$B$21*Games!S1048+Regression!$B$22*Games!W1048,0)</f>
        <v>108</v>
      </c>
      <c r="Z1048" s="23">
        <f t="shared" ref="Z1048" si="10220">Y1049-Y1048</f>
        <v>3</v>
      </c>
      <c r="AA1048" s="23">
        <f t="shared" ref="AA1048" si="10221">Y1048+Y1049</f>
        <v>219</v>
      </c>
      <c r="AB1048" s="22">
        <f t="shared" ref="AB1048" si="10222">D1048-Z1048</f>
        <v>-3</v>
      </c>
      <c r="AC1048" s="22">
        <f t="shared" ref="AC1048" si="10223">AA1048-E1048</f>
        <v>219</v>
      </c>
      <c r="AD1048" s="22">
        <f t="shared" si="9643"/>
        <v>108</v>
      </c>
    </row>
    <row r="1049" spans="1:30" x14ac:dyDescent="0.3">
      <c r="A1049" s="11" t="s">
        <v>134</v>
      </c>
      <c r="B1049" s="14" t="s">
        <v>67</v>
      </c>
      <c r="C1049" s="11" t="str">
        <f>VLOOKUP(B1049,'Team Lookup'!A:B,2,FALSE)</f>
        <v>Los Angeles Lakers</v>
      </c>
      <c r="D1049" s="15">
        <f t="shared" ref="D1049" si="10224">D1048*-1</f>
        <v>0</v>
      </c>
      <c r="E1049" s="15">
        <f t="shared" ref="E1049" si="10225">E1048</f>
        <v>0</v>
      </c>
      <c r="F1049" s="11" t="str">
        <f>B1048</f>
        <v>MIN</v>
      </c>
      <c r="G1049" s="11" t="str">
        <f t="shared" ref="G1049" si="10226">C1048</f>
        <v>Minnesota Timberwolves</v>
      </c>
      <c r="H1049" s="32">
        <f>VLOOKUP($C1049,'Four Factors - Home'!$B:$O,7,FALSE)/100</f>
        <v>0.51600000000000001</v>
      </c>
      <c r="I1049" s="32">
        <f>VLOOKUP($C1049,'Four Factors - Home'!$B:$O,8,FALSE)</f>
        <v>0.27200000000000002</v>
      </c>
      <c r="J1049" s="32">
        <f>VLOOKUP($C1049,'Four Factors - Home'!$B:$O,9,FALSE)/100</f>
        <v>0.14300000000000002</v>
      </c>
      <c r="K1049" s="32">
        <f>VLOOKUP($C1049,'Four Factors - Home'!$B:$O,10,FALSE)/100</f>
        <v>0.27300000000000002</v>
      </c>
      <c r="L1049" s="32">
        <f>VLOOKUP($C1049,'Four Factors - Home'!$B:$O,11,FALSE)/100</f>
        <v>0.53100000000000003</v>
      </c>
      <c r="M1049" s="32">
        <f>VLOOKUP($C1049,'Four Factors - Home'!$B:$O,12,FALSE)</f>
        <v>0.26700000000000002</v>
      </c>
      <c r="N1049" s="32">
        <f>VLOOKUP($C1049,'Four Factors - Home'!$B:$O,13,FALSE)/100</f>
        <v>0.14499999999999999</v>
      </c>
      <c r="O1049" s="32">
        <f>VLOOKUP($C1049,'Four Factors - Home'!$B:$O,14,FALSE)/100</f>
        <v>0.23100000000000001</v>
      </c>
      <c r="P1049" s="21">
        <f>VLOOKUP($C1049,'Advanced - Home'!B:T,18,FALSE)</f>
        <v>100.18</v>
      </c>
      <c r="Q1049" s="21">
        <f>(P1049+'Advanced - Home'!$S$33)/2</f>
        <v>99.516912943871716</v>
      </c>
      <c r="R1049" s="32">
        <f t="shared" ref="R1049" si="10227">AVERAGE(H1049,L1048)</f>
        <v>0.52350000000000008</v>
      </c>
      <c r="S1049" s="32">
        <f t="shared" ref="S1049" si="10228">AVERAGE(I1049,M1048)</f>
        <v>0.28049999999999997</v>
      </c>
      <c r="T1049" s="32">
        <f t="shared" ref="T1049" si="10229">AVERAGE(J1049,N1048)</f>
        <v>0.14000000000000001</v>
      </c>
      <c r="U1049" s="32">
        <f t="shared" ref="U1049" si="10230">AVERAGE(K1049,O1048)</f>
        <v>0.26700000000000002</v>
      </c>
      <c r="V1049" s="21">
        <f>Q1049*Q1048/'Advanced - Road'!$S$33</f>
        <v>99.018361174999086</v>
      </c>
      <c r="W1049" s="21">
        <f t="shared" ref="W1049" si="10231">W1048</f>
        <v>99.021717267161932</v>
      </c>
      <c r="X1049" s="21">
        <f t="shared" si="9638"/>
        <v>0</v>
      </c>
      <c r="Y1049" s="23">
        <f>ROUND(Regression!$B$17+Regression!$B$18*Games!R1049+Regression!$B$19*Games!T1049+Regression!$B$20*Games!U1049+Regression!$B$21*Games!S1049+Regression!$B$22*Games!W1049,0)</f>
        <v>111</v>
      </c>
      <c r="Z1049" s="23">
        <f t="shared" ref="Z1049" si="10232">-Z1048</f>
        <v>-3</v>
      </c>
      <c r="AA1049" s="23">
        <f t="shared" ref="AA1049" si="10233">AA1048</f>
        <v>219</v>
      </c>
      <c r="AB1049" s="22"/>
      <c r="AC1049" s="22"/>
      <c r="AD1049" s="22">
        <f t="shared" si="9643"/>
        <v>111</v>
      </c>
    </row>
    <row r="1050" spans="1:30" x14ac:dyDescent="0.3">
      <c r="A1050" t="s">
        <v>133</v>
      </c>
      <c r="B1050" s="8" t="s">
        <v>34</v>
      </c>
      <c r="C1050" t="str">
        <f>VLOOKUP(B1050,'Team Lookup'!A:B,2,FALSE)</f>
        <v>Minnesota Timberwolves</v>
      </c>
      <c r="D1050" s="6"/>
      <c r="E1050" s="6"/>
      <c r="F1050" s="7" t="str">
        <f>B1051</f>
        <v>MEM</v>
      </c>
      <c r="G1050" t="str">
        <f t="shared" ref="G1050" si="10234">C1051</f>
        <v>Memphis Grizzlies</v>
      </c>
      <c r="H1050" s="31">
        <f>VLOOKUP($C1050,'Four Factors - Road'!$B:$O,7,FALSE)/100</f>
        <v>0.499</v>
      </c>
      <c r="I1050" s="31">
        <f>VLOOKUP($C1050,'Four Factors - Road'!$B:$O,8,FALSE)</f>
        <v>0.27100000000000002</v>
      </c>
      <c r="J1050" s="31">
        <f>VLOOKUP($C1050,'Four Factors - Road'!$B:$O,9,FALSE)/100</f>
        <v>0.14499999999999999</v>
      </c>
      <c r="K1050" s="31">
        <f>VLOOKUP($C1050,'Four Factors - Road'!$B:$O,10,FALSE)/100</f>
        <v>0.27500000000000002</v>
      </c>
      <c r="L1050" s="31">
        <f>VLOOKUP($C1050,'Four Factors - Road'!$B:$O,11,FALSE)/100</f>
        <v>0.53100000000000003</v>
      </c>
      <c r="M1050" s="31">
        <f>VLOOKUP($C1050,'Four Factors - Road'!$B:$O,12,FALSE)</f>
        <v>0.28899999999999998</v>
      </c>
      <c r="N1050" s="31">
        <f>VLOOKUP($C1050,'Four Factors - Road'!$B:$O,13,FALSE)/100</f>
        <v>0.13699999999999998</v>
      </c>
      <c r="O1050" s="31">
        <f>VLOOKUP($C1050,'Four Factors - Road'!$B:$O,14,FALSE)/100</f>
        <v>0.26100000000000001</v>
      </c>
      <c r="P1050" s="17">
        <f>VLOOKUP($C1050,'Advanced - Road'!B:T,18,FALSE)</f>
        <v>97.87</v>
      </c>
      <c r="Q1050" s="17">
        <f>(P1050+'Advanced - Road'!$S$33)/2</f>
        <v>98.365263459335637</v>
      </c>
      <c r="R1050" s="31">
        <f t="shared" ref="R1050" si="10235">AVERAGE(H1050,L1051)</f>
        <v>0.48649999999999999</v>
      </c>
      <c r="S1050" s="31">
        <f t="shared" ref="S1050" si="10236">AVERAGE(I1050,M1051)</f>
        <v>0.3125</v>
      </c>
      <c r="T1050" s="31">
        <f t="shared" ref="T1050" si="10237">AVERAGE(J1050,N1051)</f>
        <v>0.14849999999999999</v>
      </c>
      <c r="U1050" s="31">
        <f t="shared" ref="U1050" si="10238">AVERAGE(K1050,O1051)</f>
        <v>0.24300000000000002</v>
      </c>
      <c r="V1050" s="17">
        <f>Q1050*Q1051/'Advanced - Home'!$S$33</f>
        <v>96.865798088085882</v>
      </c>
      <c r="W1050" s="17">
        <f t="shared" ref="W1050" si="10239">AVERAGE(V1050:V1051)</f>
        <v>96.862515176649595</v>
      </c>
      <c r="X1050" s="17">
        <f t="shared" si="9638"/>
        <v>0</v>
      </c>
      <c r="Y1050" s="19">
        <f>ROUND(Regression!$B$17+Regression!$B$18*Games!R1050+Regression!$B$19*Games!T1050+Regression!$B$20*Games!U1050+Regression!$B$21*Games!S1050+Regression!$B$22*Games!W1050,0)</f>
        <v>103</v>
      </c>
      <c r="Z1050" s="19">
        <f t="shared" ref="Z1050" si="10240">Y1051-Y1050</f>
        <v>3</v>
      </c>
      <c r="AA1050" s="19">
        <f t="shared" ref="AA1050" si="10241">Y1050+Y1051</f>
        <v>209</v>
      </c>
      <c r="AB1050" s="4">
        <f t="shared" ref="AB1050" si="10242">D1050-Z1050</f>
        <v>-3</v>
      </c>
      <c r="AC1050" s="4">
        <f t="shared" ref="AC1050" si="10243">AA1050-E1050</f>
        <v>209</v>
      </c>
      <c r="AD1050" s="4">
        <f t="shared" si="9643"/>
        <v>103</v>
      </c>
    </row>
    <row r="1051" spans="1:30" x14ac:dyDescent="0.3">
      <c r="A1051" t="s">
        <v>134</v>
      </c>
      <c r="B1051" s="8" t="s">
        <v>68</v>
      </c>
      <c r="C1051" t="str">
        <f>VLOOKUP(B1051,'Team Lookup'!A:B,2,FALSE)</f>
        <v>Memphis Grizzlies</v>
      </c>
      <c r="D1051" s="9">
        <f t="shared" ref="D1051" si="10244">D1050*-1</f>
        <v>0</v>
      </c>
      <c r="E1051" s="9">
        <f t="shared" ref="E1051" si="10245">E1050</f>
        <v>0</v>
      </c>
      <c r="F1051" t="str">
        <f>B1050</f>
        <v>MIN</v>
      </c>
      <c r="G1051" t="str">
        <f t="shared" ref="G1051" si="10246">C1050</f>
        <v>Minnesota Timberwolves</v>
      </c>
      <c r="H1051" s="31">
        <f>VLOOKUP($C1051,'Four Factors - Home'!$B:$O,7,FALSE)/100</f>
        <v>0.46299999999999997</v>
      </c>
      <c r="I1051" s="31">
        <f>VLOOKUP($C1051,'Four Factors - Home'!$B:$O,8,FALSE)</f>
        <v>0.29599999999999999</v>
      </c>
      <c r="J1051" s="31">
        <f>VLOOKUP($C1051,'Four Factors - Home'!$B:$O,9,FALSE)/100</f>
        <v>0.14400000000000002</v>
      </c>
      <c r="K1051" s="31">
        <f>VLOOKUP($C1051,'Four Factors - Home'!$B:$O,10,FALSE)/100</f>
        <v>0.27300000000000002</v>
      </c>
      <c r="L1051" s="31">
        <f>VLOOKUP($C1051,'Four Factors - Home'!$B:$O,11,FALSE)/100</f>
        <v>0.47399999999999998</v>
      </c>
      <c r="M1051" s="31">
        <f>VLOOKUP($C1051,'Four Factors - Home'!$B:$O,12,FALSE)</f>
        <v>0.35399999999999998</v>
      </c>
      <c r="N1051" s="31">
        <f>VLOOKUP($C1051,'Four Factors - Home'!$B:$O,13,FALSE)/100</f>
        <v>0.152</v>
      </c>
      <c r="O1051" s="31">
        <f>VLOOKUP($C1051,'Four Factors - Home'!$B:$O,14,FALSE)/100</f>
        <v>0.21100000000000002</v>
      </c>
      <c r="P1051" s="17">
        <f>VLOOKUP($C1051,'Advanced - Home'!B:T,18,FALSE)</f>
        <v>95.84</v>
      </c>
      <c r="Q1051" s="17">
        <f>(P1051+'Advanced - Home'!$S$33)/2</f>
        <v>97.3469129438717</v>
      </c>
      <c r="R1051" s="31">
        <f t="shared" ref="R1051" si="10247">AVERAGE(H1051,L1050)</f>
        <v>0.497</v>
      </c>
      <c r="S1051" s="31">
        <f t="shared" ref="S1051" si="10248">AVERAGE(I1051,M1050)</f>
        <v>0.29249999999999998</v>
      </c>
      <c r="T1051" s="31">
        <f t="shared" ref="T1051" si="10249">AVERAGE(J1051,N1050)</f>
        <v>0.14050000000000001</v>
      </c>
      <c r="U1051" s="31">
        <f t="shared" ref="U1051" si="10250">AVERAGE(K1051,O1050)</f>
        <v>0.26700000000000002</v>
      </c>
      <c r="V1051" s="17">
        <f>Q1051*Q1050/'Advanced - Road'!$S$33</f>
        <v>96.859232265213294</v>
      </c>
      <c r="W1051" s="17">
        <f t="shared" ref="W1051" si="10251">W1050</f>
        <v>96.862515176649595</v>
      </c>
      <c r="X1051" s="17">
        <f t="shared" si="9638"/>
        <v>0</v>
      </c>
      <c r="Y1051" s="19">
        <f>ROUND(Regression!$B$17+Regression!$B$18*Games!R1051+Regression!$B$19*Games!T1051+Regression!$B$20*Games!U1051+Regression!$B$21*Games!S1051+Regression!$B$22*Games!W1051,0)</f>
        <v>106</v>
      </c>
      <c r="Z1051" s="19">
        <f t="shared" ref="Z1051" si="10252">-Z1050</f>
        <v>-3</v>
      </c>
      <c r="AA1051" s="19">
        <f t="shared" ref="AA1051" si="10253">AA1050</f>
        <v>209</v>
      </c>
      <c r="AB1051" s="4"/>
      <c r="AC1051" s="4"/>
      <c r="AD1051" s="4">
        <f t="shared" si="9643"/>
        <v>106</v>
      </c>
    </row>
    <row r="1052" spans="1:30" x14ac:dyDescent="0.3">
      <c r="A1052" s="11" t="s">
        <v>133</v>
      </c>
      <c r="B1052" s="14" t="s">
        <v>34</v>
      </c>
      <c r="C1052" s="11" t="str">
        <f>VLOOKUP(B1052,'Team Lookup'!A:B,2,FALSE)</f>
        <v>Minnesota Timberwolves</v>
      </c>
      <c r="D1052" s="12"/>
      <c r="E1052" s="12"/>
      <c r="F1052" s="13" t="str">
        <f>B1053</f>
        <v>MIA</v>
      </c>
      <c r="G1052" s="11" t="str">
        <f t="shared" ref="G1052" si="10254">C1053</f>
        <v>Miami Heat</v>
      </c>
      <c r="H1052" s="32">
        <f>VLOOKUP($C1052,'Four Factors - Road'!$B:$O,7,FALSE)/100</f>
        <v>0.499</v>
      </c>
      <c r="I1052" s="32">
        <f>VLOOKUP($C1052,'Four Factors - Road'!$B:$O,8,FALSE)</f>
        <v>0.27100000000000002</v>
      </c>
      <c r="J1052" s="32">
        <f>VLOOKUP($C1052,'Four Factors - Road'!$B:$O,9,FALSE)/100</f>
        <v>0.14499999999999999</v>
      </c>
      <c r="K1052" s="32">
        <f>VLOOKUP($C1052,'Four Factors - Road'!$B:$O,10,FALSE)/100</f>
        <v>0.27500000000000002</v>
      </c>
      <c r="L1052" s="32">
        <f>VLOOKUP($C1052,'Four Factors - Road'!$B:$O,11,FALSE)/100</f>
        <v>0.53100000000000003</v>
      </c>
      <c r="M1052" s="32">
        <f>VLOOKUP($C1052,'Four Factors - Road'!$B:$O,12,FALSE)</f>
        <v>0.28899999999999998</v>
      </c>
      <c r="N1052" s="32">
        <f>VLOOKUP($C1052,'Four Factors - Road'!$B:$O,13,FALSE)/100</f>
        <v>0.13699999999999998</v>
      </c>
      <c r="O1052" s="32">
        <f>VLOOKUP($C1052,'Four Factors - Road'!$B:$O,14,FALSE)/100</f>
        <v>0.26100000000000001</v>
      </c>
      <c r="P1052" s="21">
        <f>VLOOKUP($C1052,'Advanced - Road'!B:T,18,FALSE)</f>
        <v>97.87</v>
      </c>
      <c r="Q1052" s="21">
        <f>(P1052+'Advanced - Road'!$S$33)/2</f>
        <v>98.365263459335637</v>
      </c>
      <c r="R1052" s="32">
        <f t="shared" ref="R1052" si="10255">AVERAGE(H1052,L1053)</f>
        <v>0.49349999999999999</v>
      </c>
      <c r="S1052" s="32">
        <f t="shared" ref="S1052" si="10256">AVERAGE(I1052,M1053)</f>
        <v>0.26650000000000001</v>
      </c>
      <c r="T1052" s="32">
        <f t="shared" ref="T1052" si="10257">AVERAGE(J1052,N1053)</f>
        <v>0.13800000000000001</v>
      </c>
      <c r="U1052" s="32">
        <f t="shared" ref="U1052" si="10258">AVERAGE(K1052,O1053)</f>
        <v>0.249</v>
      </c>
      <c r="V1052" s="21">
        <f>Q1052*Q1053/'Advanced - Home'!$S$33</f>
        <v>98.094694383007564</v>
      </c>
      <c r="W1052" s="21">
        <f t="shared" ref="W1052" si="10259">AVERAGE(V1052:V1053)</f>
        <v>98.09136982263243</v>
      </c>
      <c r="X1052" s="21">
        <f t="shared" si="9638"/>
        <v>0</v>
      </c>
      <c r="Y1052" s="23">
        <f>ROUND(Regression!$B$17+Regression!$B$18*Games!R1052+Regression!$B$19*Games!T1052+Regression!$B$20*Games!U1052+Regression!$B$21*Games!S1052+Regression!$B$22*Games!W1052,0)</f>
        <v>105</v>
      </c>
      <c r="Z1052" s="23">
        <f t="shared" ref="Z1052" si="10260">Y1053-Y1052</f>
        <v>5</v>
      </c>
      <c r="AA1052" s="23">
        <f t="shared" ref="AA1052" si="10261">Y1052+Y1053</f>
        <v>215</v>
      </c>
      <c r="AB1052" s="22">
        <f t="shared" ref="AB1052" si="10262">D1052-Z1052</f>
        <v>-5</v>
      </c>
      <c r="AC1052" s="22">
        <f t="shared" ref="AC1052" si="10263">AA1052-E1052</f>
        <v>215</v>
      </c>
      <c r="AD1052" s="22">
        <f t="shared" si="9643"/>
        <v>105</v>
      </c>
    </row>
    <row r="1053" spans="1:30" x14ac:dyDescent="0.3">
      <c r="A1053" s="11" t="s">
        <v>134</v>
      </c>
      <c r="B1053" s="14" t="s">
        <v>69</v>
      </c>
      <c r="C1053" s="11" t="str">
        <f>VLOOKUP(B1053,'Team Lookup'!A:B,2,FALSE)</f>
        <v>Miami Heat</v>
      </c>
      <c r="D1053" s="15">
        <f t="shared" ref="D1053" si="10264">D1052*-1</f>
        <v>0</v>
      </c>
      <c r="E1053" s="15">
        <f t="shared" ref="E1053" si="10265">E1052</f>
        <v>0</v>
      </c>
      <c r="F1053" s="11" t="str">
        <f>B1052</f>
        <v>MIN</v>
      </c>
      <c r="G1053" s="11" t="str">
        <f t="shared" ref="G1053" si="10266">C1052</f>
        <v>Minnesota Timberwolves</v>
      </c>
      <c r="H1053" s="32">
        <f>VLOOKUP($C1053,'Four Factors - Home'!$B:$O,7,FALSE)/100</f>
        <v>0.52500000000000002</v>
      </c>
      <c r="I1053" s="32">
        <f>VLOOKUP($C1053,'Four Factors - Home'!$B:$O,8,FALSE)</f>
        <v>0.27700000000000002</v>
      </c>
      <c r="J1053" s="32">
        <f>VLOOKUP($C1053,'Four Factors - Home'!$B:$O,9,FALSE)/100</f>
        <v>0.14000000000000001</v>
      </c>
      <c r="K1053" s="32">
        <f>VLOOKUP($C1053,'Four Factors - Home'!$B:$O,10,FALSE)/100</f>
        <v>0.217</v>
      </c>
      <c r="L1053" s="32">
        <f>VLOOKUP($C1053,'Four Factors - Home'!$B:$O,11,FALSE)/100</f>
        <v>0.48799999999999999</v>
      </c>
      <c r="M1053" s="32">
        <f>VLOOKUP($C1053,'Four Factors - Home'!$B:$O,12,FALSE)</f>
        <v>0.26200000000000001</v>
      </c>
      <c r="N1053" s="32">
        <f>VLOOKUP($C1053,'Four Factors - Home'!$B:$O,13,FALSE)/100</f>
        <v>0.13100000000000001</v>
      </c>
      <c r="O1053" s="32">
        <f>VLOOKUP($C1053,'Four Factors - Home'!$B:$O,14,FALSE)/100</f>
        <v>0.223</v>
      </c>
      <c r="P1053" s="21">
        <f>VLOOKUP($C1053,'Advanced - Home'!B:T,18,FALSE)</f>
        <v>98.31</v>
      </c>
      <c r="Q1053" s="21">
        <f>(P1053+'Advanced - Home'!$S$33)/2</f>
        <v>98.581912943871714</v>
      </c>
      <c r="R1053" s="32">
        <f t="shared" ref="R1053" si="10267">AVERAGE(H1053,L1052)</f>
        <v>0.52800000000000002</v>
      </c>
      <c r="S1053" s="32">
        <f t="shared" ref="S1053" si="10268">AVERAGE(I1053,M1052)</f>
        <v>0.28300000000000003</v>
      </c>
      <c r="T1053" s="32">
        <f t="shared" ref="T1053" si="10269">AVERAGE(J1053,N1052)</f>
        <v>0.13850000000000001</v>
      </c>
      <c r="U1053" s="32">
        <f t="shared" ref="U1053" si="10270">AVERAGE(K1053,O1052)</f>
        <v>0.23899999999999999</v>
      </c>
      <c r="V1053" s="21">
        <f>Q1053*Q1052/'Advanced - Road'!$S$33</f>
        <v>98.088045262257282</v>
      </c>
      <c r="W1053" s="21">
        <f t="shared" ref="W1053" si="10271">W1052</f>
        <v>98.09136982263243</v>
      </c>
      <c r="X1053" s="21">
        <f t="shared" si="9638"/>
        <v>0</v>
      </c>
      <c r="Y1053" s="23">
        <f>ROUND(Regression!$B$17+Regression!$B$18*Games!R1053+Regression!$B$19*Games!T1053+Regression!$B$20*Games!U1053+Regression!$B$21*Games!S1053+Regression!$B$22*Games!W1053,0)</f>
        <v>110</v>
      </c>
      <c r="Z1053" s="23">
        <f t="shared" ref="Z1053" si="10272">-Z1052</f>
        <v>-5</v>
      </c>
      <c r="AA1053" s="23">
        <f t="shared" ref="AA1053" si="10273">AA1052</f>
        <v>215</v>
      </c>
      <c r="AB1053" s="22"/>
      <c r="AC1053" s="22"/>
      <c r="AD1053" s="22">
        <f t="shared" si="9643"/>
        <v>110</v>
      </c>
    </row>
    <row r="1054" spans="1:30" x14ac:dyDescent="0.3">
      <c r="A1054" t="s">
        <v>133</v>
      </c>
      <c r="B1054" s="8" t="s">
        <v>34</v>
      </c>
      <c r="C1054" t="str">
        <f>VLOOKUP(B1054,'Team Lookup'!A:B,2,FALSE)</f>
        <v>Minnesota Timberwolves</v>
      </c>
      <c r="D1054" s="6"/>
      <c r="E1054" s="6"/>
      <c r="F1054" s="7" t="str">
        <f>B1055</f>
        <v>MIL</v>
      </c>
      <c r="G1054" t="str">
        <f t="shared" ref="G1054" si="10274">C1055</f>
        <v>Milwaukee Bucks</v>
      </c>
      <c r="H1054" s="31">
        <f>VLOOKUP($C1054,'Four Factors - Road'!$B:$O,7,FALSE)/100</f>
        <v>0.499</v>
      </c>
      <c r="I1054" s="31">
        <f>VLOOKUP($C1054,'Four Factors - Road'!$B:$O,8,FALSE)</f>
        <v>0.27100000000000002</v>
      </c>
      <c r="J1054" s="31">
        <f>VLOOKUP($C1054,'Four Factors - Road'!$B:$O,9,FALSE)/100</f>
        <v>0.14499999999999999</v>
      </c>
      <c r="K1054" s="31">
        <f>VLOOKUP($C1054,'Four Factors - Road'!$B:$O,10,FALSE)/100</f>
        <v>0.27500000000000002</v>
      </c>
      <c r="L1054" s="31">
        <f>VLOOKUP($C1054,'Four Factors - Road'!$B:$O,11,FALSE)/100</f>
        <v>0.53100000000000003</v>
      </c>
      <c r="M1054" s="31">
        <f>VLOOKUP($C1054,'Four Factors - Road'!$B:$O,12,FALSE)</f>
        <v>0.28899999999999998</v>
      </c>
      <c r="N1054" s="31">
        <f>VLOOKUP($C1054,'Four Factors - Road'!$B:$O,13,FALSE)/100</f>
        <v>0.13699999999999998</v>
      </c>
      <c r="O1054" s="31">
        <f>VLOOKUP($C1054,'Four Factors - Road'!$B:$O,14,FALSE)/100</f>
        <v>0.26100000000000001</v>
      </c>
      <c r="P1054" s="17">
        <f>VLOOKUP($C1054,'Advanced - Road'!B:T,18,FALSE)</f>
        <v>97.87</v>
      </c>
      <c r="Q1054" s="17">
        <f>(P1054+'Advanced - Road'!$S$33)/2</f>
        <v>98.365263459335637</v>
      </c>
      <c r="R1054" s="31">
        <f t="shared" ref="R1054" si="10275">AVERAGE(H1054,L1055)</f>
        <v>0.51</v>
      </c>
      <c r="S1054" s="31">
        <f t="shared" ref="S1054" si="10276">AVERAGE(I1054,M1055)</f>
        <v>0.28700000000000003</v>
      </c>
      <c r="T1054" s="31">
        <f t="shared" ref="T1054" si="10277">AVERAGE(J1054,N1055)</f>
        <v>0.152</v>
      </c>
      <c r="U1054" s="31">
        <f t="shared" ref="U1054" si="10278">AVERAGE(K1054,O1055)</f>
        <v>0.2535</v>
      </c>
      <c r="V1054" s="17">
        <f>Q1054*Q1055/'Advanced - Home'!$S$33</f>
        <v>98.303656506030677</v>
      </c>
      <c r="W1054" s="17">
        <f t="shared" ref="W1054" si="10279">AVERAGE(V1054:V1055)</f>
        <v>98.300324863649749</v>
      </c>
      <c r="X1054" s="17">
        <f t="shared" ref="X1054:X1117" si="10280">E1054/2-D1054/2</f>
        <v>0</v>
      </c>
      <c r="Y1054" s="19">
        <f>ROUND(Regression!$B$17+Regression!$B$18*Games!R1054+Regression!$B$19*Games!T1054+Regression!$B$20*Games!U1054+Regression!$B$21*Games!S1054+Regression!$B$22*Games!W1054,0)</f>
        <v>107</v>
      </c>
      <c r="Z1054" s="19">
        <f t="shared" ref="Z1054" si="10281">Y1055-Y1054</f>
        <v>4</v>
      </c>
      <c r="AA1054" s="19">
        <f t="shared" ref="AA1054" si="10282">Y1054+Y1055</f>
        <v>218</v>
      </c>
      <c r="AB1054" s="4">
        <f t="shared" ref="AB1054" si="10283">D1054-Z1054</f>
        <v>-4</v>
      </c>
      <c r="AC1054" s="4">
        <f t="shared" ref="AC1054" si="10284">AA1054-E1054</f>
        <v>218</v>
      </c>
      <c r="AD1054" s="4">
        <f t="shared" ref="AD1054:AD1117" si="10285">Y1054-X1054</f>
        <v>107</v>
      </c>
    </row>
    <row r="1055" spans="1:30" x14ac:dyDescent="0.3">
      <c r="A1055" t="s">
        <v>134</v>
      </c>
      <c r="B1055" s="8" t="s">
        <v>70</v>
      </c>
      <c r="C1055" t="str">
        <f>VLOOKUP(B1055,'Team Lookup'!A:B,2,FALSE)</f>
        <v>Milwaukee Bucks</v>
      </c>
      <c r="D1055" s="9">
        <f t="shared" ref="D1055" si="10286">D1054*-1</f>
        <v>0</v>
      </c>
      <c r="E1055" s="9">
        <f t="shared" ref="E1055" si="10287">E1054</f>
        <v>0</v>
      </c>
      <c r="F1055" t="str">
        <f>B1054</f>
        <v>MIN</v>
      </c>
      <c r="G1055" t="str">
        <f t="shared" ref="G1055" si="10288">C1054</f>
        <v>Minnesota Timberwolves</v>
      </c>
      <c r="H1055" s="31">
        <f>VLOOKUP($C1055,'Four Factors - Home'!$B:$O,7,FALSE)/100</f>
        <v>0.53500000000000003</v>
      </c>
      <c r="I1055" s="31">
        <f>VLOOKUP($C1055,'Four Factors - Home'!$B:$O,8,FALSE)</f>
        <v>0.307</v>
      </c>
      <c r="J1055" s="31">
        <f>VLOOKUP($C1055,'Four Factors - Home'!$B:$O,9,FALSE)/100</f>
        <v>0.14199999999999999</v>
      </c>
      <c r="K1055" s="31">
        <f>VLOOKUP($C1055,'Four Factors - Home'!$B:$O,10,FALSE)/100</f>
        <v>0.21600000000000003</v>
      </c>
      <c r="L1055" s="31">
        <f>VLOOKUP($C1055,'Four Factors - Home'!$B:$O,11,FALSE)/100</f>
        <v>0.52100000000000002</v>
      </c>
      <c r="M1055" s="31">
        <f>VLOOKUP($C1055,'Four Factors - Home'!$B:$O,12,FALSE)</f>
        <v>0.30299999999999999</v>
      </c>
      <c r="N1055" s="31">
        <f>VLOOKUP($C1055,'Four Factors - Home'!$B:$O,13,FALSE)/100</f>
        <v>0.159</v>
      </c>
      <c r="O1055" s="31">
        <f>VLOOKUP($C1055,'Four Factors - Home'!$B:$O,14,FALSE)/100</f>
        <v>0.23199999999999998</v>
      </c>
      <c r="P1055" s="17">
        <f>VLOOKUP($C1055,'Advanced - Home'!B:T,18,FALSE)</f>
        <v>98.73</v>
      </c>
      <c r="Q1055" s="17">
        <f>(P1055+'Advanced - Home'!$S$33)/2</f>
        <v>98.791912943871708</v>
      </c>
      <c r="R1055" s="31">
        <f t="shared" ref="R1055" si="10289">AVERAGE(H1055,L1054)</f>
        <v>0.53300000000000003</v>
      </c>
      <c r="S1055" s="31">
        <f t="shared" ref="S1055" si="10290">AVERAGE(I1055,M1054)</f>
        <v>0.29799999999999999</v>
      </c>
      <c r="T1055" s="31">
        <f t="shared" ref="T1055" si="10291">AVERAGE(J1055,N1054)</f>
        <v>0.13949999999999999</v>
      </c>
      <c r="U1055" s="31">
        <f t="shared" ref="U1055" si="10292">AVERAGE(K1055,O1054)</f>
        <v>0.23850000000000002</v>
      </c>
      <c r="V1055" s="17">
        <f>Q1055*Q1054/'Advanced - Road'!$S$33</f>
        <v>98.296993221268821</v>
      </c>
      <c r="W1055" s="17">
        <f t="shared" ref="W1055" si="10293">W1054</f>
        <v>98.300324863649749</v>
      </c>
      <c r="X1055" s="17">
        <f t="shared" si="10280"/>
        <v>0</v>
      </c>
      <c r="Y1055" s="19">
        <f>ROUND(Regression!$B$17+Regression!$B$18*Games!R1055+Regression!$B$19*Games!T1055+Regression!$B$20*Games!U1055+Regression!$B$21*Games!S1055+Regression!$B$22*Games!W1055,0)</f>
        <v>111</v>
      </c>
      <c r="Z1055" s="19">
        <f t="shared" ref="Z1055" si="10294">-Z1054</f>
        <v>-4</v>
      </c>
      <c r="AA1055" s="19">
        <f t="shared" ref="AA1055" si="10295">AA1054</f>
        <v>218</v>
      </c>
      <c r="AB1055" s="4"/>
      <c r="AC1055" s="4"/>
      <c r="AD1055" s="4">
        <f t="shared" si="10285"/>
        <v>111</v>
      </c>
    </row>
    <row r="1056" spans="1:30" x14ac:dyDescent="0.3">
      <c r="A1056" s="11" t="s">
        <v>133</v>
      </c>
      <c r="B1056" s="14" t="s">
        <v>34</v>
      </c>
      <c r="C1056" s="11" t="str">
        <f>VLOOKUP(B1056,'Team Lookup'!A:B,2,FALSE)</f>
        <v>Minnesota Timberwolves</v>
      </c>
      <c r="D1056" s="12"/>
      <c r="E1056" s="12"/>
      <c r="F1056" s="13" t="str">
        <f>B1057</f>
        <v>MIN</v>
      </c>
      <c r="G1056" s="11" t="str">
        <f t="shared" ref="G1056" si="10296">C1057</f>
        <v>Minnesota Timberwolves</v>
      </c>
      <c r="H1056" s="32">
        <f>VLOOKUP($C1056,'Four Factors - Road'!$B:$O,7,FALSE)/100</f>
        <v>0.499</v>
      </c>
      <c r="I1056" s="32">
        <f>VLOOKUP($C1056,'Four Factors - Road'!$B:$O,8,FALSE)</f>
        <v>0.27100000000000002</v>
      </c>
      <c r="J1056" s="32">
        <f>VLOOKUP($C1056,'Four Factors - Road'!$B:$O,9,FALSE)/100</f>
        <v>0.14499999999999999</v>
      </c>
      <c r="K1056" s="32">
        <f>VLOOKUP($C1056,'Four Factors - Road'!$B:$O,10,FALSE)/100</f>
        <v>0.27500000000000002</v>
      </c>
      <c r="L1056" s="32">
        <f>VLOOKUP($C1056,'Four Factors - Road'!$B:$O,11,FALSE)/100</f>
        <v>0.53100000000000003</v>
      </c>
      <c r="M1056" s="32">
        <f>VLOOKUP($C1056,'Four Factors - Road'!$B:$O,12,FALSE)</f>
        <v>0.28899999999999998</v>
      </c>
      <c r="N1056" s="32">
        <f>VLOOKUP($C1056,'Four Factors - Road'!$B:$O,13,FALSE)/100</f>
        <v>0.13699999999999998</v>
      </c>
      <c r="O1056" s="32">
        <f>VLOOKUP($C1056,'Four Factors - Road'!$B:$O,14,FALSE)/100</f>
        <v>0.26100000000000001</v>
      </c>
      <c r="P1056" s="21">
        <f>VLOOKUP($C1056,'Advanced - Road'!B:T,18,FALSE)</f>
        <v>97.87</v>
      </c>
      <c r="Q1056" s="21">
        <f>(P1056+'Advanced - Road'!$S$33)/2</f>
        <v>98.365263459335637</v>
      </c>
      <c r="R1056" s="32">
        <f t="shared" ref="R1056" si="10297">AVERAGE(H1056,L1057)</f>
        <v>0.51449999999999996</v>
      </c>
      <c r="S1056" s="32">
        <f t="shared" ref="S1056" si="10298">AVERAGE(I1056,M1057)</f>
        <v>0.27200000000000002</v>
      </c>
      <c r="T1056" s="32">
        <f t="shared" ref="T1056" si="10299">AVERAGE(J1056,N1057)</f>
        <v>0.14849999999999999</v>
      </c>
      <c r="U1056" s="32">
        <f t="shared" ref="U1056" si="10300">AVERAGE(K1056,O1057)</f>
        <v>0.246</v>
      </c>
      <c r="V1056" s="21">
        <f>Q1056*Q1057/'Advanced - Home'!$S$33</f>
        <v>97.263821179558491</v>
      </c>
      <c r="W1056" s="21">
        <f t="shared" ref="W1056" si="10301">AVERAGE(V1056:V1057)</f>
        <v>97.260524778587353</v>
      </c>
      <c r="X1056" s="21">
        <f t="shared" si="10280"/>
        <v>0</v>
      </c>
      <c r="Y1056" s="23">
        <f>ROUND(Regression!$B$17+Regression!$B$18*Games!R1056+Regression!$B$19*Games!T1056+Regression!$B$20*Games!U1056+Regression!$B$21*Games!S1056+Regression!$B$22*Games!W1056,0)</f>
        <v>106</v>
      </c>
      <c r="Z1056" s="23">
        <f t="shared" ref="Z1056" si="10302">Y1057-Y1056</f>
        <v>4</v>
      </c>
      <c r="AA1056" s="23">
        <f t="shared" ref="AA1056" si="10303">Y1056+Y1057</f>
        <v>216</v>
      </c>
      <c r="AB1056" s="22">
        <f t="shared" ref="AB1056" si="10304">D1056-Z1056</f>
        <v>-4</v>
      </c>
      <c r="AC1056" s="22">
        <f t="shared" ref="AC1056" si="10305">AA1056-E1056</f>
        <v>216</v>
      </c>
      <c r="AD1056" s="22">
        <f t="shared" si="10285"/>
        <v>106</v>
      </c>
    </row>
    <row r="1057" spans="1:30" x14ac:dyDescent="0.3">
      <c r="A1057" s="11" t="s">
        <v>134</v>
      </c>
      <c r="B1057" s="14" t="s">
        <v>34</v>
      </c>
      <c r="C1057" s="11" t="str">
        <f>VLOOKUP(B1057,'Team Lookup'!A:B,2,FALSE)</f>
        <v>Minnesota Timberwolves</v>
      </c>
      <c r="D1057" s="15">
        <f t="shared" ref="D1057" si="10306">D1056*-1</f>
        <v>0</v>
      </c>
      <c r="E1057" s="15">
        <f t="shared" ref="E1057" si="10307">E1056</f>
        <v>0</v>
      </c>
      <c r="F1057" s="11" t="str">
        <f>B1056</f>
        <v>MIN</v>
      </c>
      <c r="G1057" s="11" t="str">
        <f t="shared" ref="G1057" si="10308">C1056</f>
        <v>Minnesota Timberwolves</v>
      </c>
      <c r="H1057" s="32">
        <f>VLOOKUP($C1057,'Four Factors - Home'!$B:$O,7,FALSE)/100</f>
        <v>0.52400000000000002</v>
      </c>
      <c r="I1057" s="32">
        <f>VLOOKUP($C1057,'Four Factors - Home'!$B:$O,8,FALSE)</f>
        <v>0.29599999999999999</v>
      </c>
      <c r="J1057" s="32">
        <f>VLOOKUP($C1057,'Four Factors - Home'!$B:$O,9,FALSE)/100</f>
        <v>0.15</v>
      </c>
      <c r="K1057" s="32">
        <f>VLOOKUP($C1057,'Four Factors - Home'!$B:$O,10,FALSE)/100</f>
        <v>0.26899999999999996</v>
      </c>
      <c r="L1057" s="32">
        <f>VLOOKUP($C1057,'Four Factors - Home'!$B:$O,11,FALSE)/100</f>
        <v>0.53</v>
      </c>
      <c r="M1057" s="32">
        <f>VLOOKUP($C1057,'Four Factors - Home'!$B:$O,12,FALSE)</f>
        <v>0.27300000000000002</v>
      </c>
      <c r="N1057" s="32">
        <f>VLOOKUP($C1057,'Four Factors - Home'!$B:$O,13,FALSE)/100</f>
        <v>0.152</v>
      </c>
      <c r="O1057" s="32">
        <f>VLOOKUP($C1057,'Four Factors - Home'!$B:$O,14,FALSE)/100</f>
        <v>0.217</v>
      </c>
      <c r="P1057" s="21">
        <f>VLOOKUP($C1057,'Advanced - Home'!B:T,18,FALSE)</f>
        <v>96.64</v>
      </c>
      <c r="Q1057" s="21">
        <f>(P1057+'Advanced - Home'!$S$33)/2</f>
        <v>97.746912943871706</v>
      </c>
      <c r="R1057" s="32">
        <f t="shared" ref="R1057" si="10309">AVERAGE(H1057,L1056)</f>
        <v>0.52750000000000008</v>
      </c>
      <c r="S1057" s="32">
        <f t="shared" ref="S1057" si="10310">AVERAGE(I1057,M1056)</f>
        <v>0.29249999999999998</v>
      </c>
      <c r="T1057" s="32">
        <f t="shared" ref="T1057" si="10311">AVERAGE(J1057,N1056)</f>
        <v>0.14349999999999999</v>
      </c>
      <c r="U1057" s="32">
        <f t="shared" ref="U1057" si="10312">AVERAGE(K1057,O1056)</f>
        <v>0.26500000000000001</v>
      </c>
      <c r="V1057" s="21">
        <f>Q1057*Q1056/'Advanced - Road'!$S$33</f>
        <v>97.257228377616201</v>
      </c>
      <c r="W1057" s="21">
        <f t="shared" ref="W1057" si="10313">W1056</f>
        <v>97.260524778587353</v>
      </c>
      <c r="X1057" s="21">
        <f t="shared" si="10280"/>
        <v>0</v>
      </c>
      <c r="Y1057" s="23">
        <f>ROUND(Regression!$B$17+Regression!$B$18*Games!R1057+Regression!$B$19*Games!T1057+Regression!$B$20*Games!U1057+Regression!$B$21*Games!S1057+Regression!$B$22*Games!W1057,0)</f>
        <v>110</v>
      </c>
      <c r="Z1057" s="23">
        <f t="shared" ref="Z1057" si="10314">-Z1056</f>
        <v>-4</v>
      </c>
      <c r="AA1057" s="23">
        <f t="shared" ref="AA1057" si="10315">AA1056</f>
        <v>216</v>
      </c>
      <c r="AB1057" s="22"/>
      <c r="AC1057" s="22"/>
      <c r="AD1057" s="22">
        <f t="shared" si="10285"/>
        <v>110</v>
      </c>
    </row>
    <row r="1058" spans="1:30" x14ac:dyDescent="0.3">
      <c r="A1058" t="s">
        <v>133</v>
      </c>
      <c r="B1058" s="8" t="s">
        <v>34</v>
      </c>
      <c r="C1058" t="str">
        <f>VLOOKUP(B1058,'Team Lookup'!A:B,2,FALSE)</f>
        <v>Minnesota Timberwolves</v>
      </c>
      <c r="D1058" s="6"/>
      <c r="E1058" s="6"/>
      <c r="F1058" s="7" t="str">
        <f>B1059</f>
        <v>NOP</v>
      </c>
      <c r="G1058" t="str">
        <f t="shared" ref="G1058" si="10316">C1059</f>
        <v>New Orleans Pelicans</v>
      </c>
      <c r="H1058" s="31">
        <f>VLOOKUP($C1058,'Four Factors - Road'!$B:$O,7,FALSE)/100</f>
        <v>0.499</v>
      </c>
      <c r="I1058" s="31">
        <f>VLOOKUP($C1058,'Four Factors - Road'!$B:$O,8,FALSE)</f>
        <v>0.27100000000000002</v>
      </c>
      <c r="J1058" s="31">
        <f>VLOOKUP($C1058,'Four Factors - Road'!$B:$O,9,FALSE)/100</f>
        <v>0.14499999999999999</v>
      </c>
      <c r="K1058" s="31">
        <f>VLOOKUP($C1058,'Four Factors - Road'!$B:$O,10,FALSE)/100</f>
        <v>0.27500000000000002</v>
      </c>
      <c r="L1058" s="31">
        <f>VLOOKUP($C1058,'Four Factors - Road'!$B:$O,11,FALSE)/100</f>
        <v>0.53100000000000003</v>
      </c>
      <c r="M1058" s="31">
        <f>VLOOKUP($C1058,'Four Factors - Road'!$B:$O,12,FALSE)</f>
        <v>0.28899999999999998</v>
      </c>
      <c r="N1058" s="31">
        <f>VLOOKUP($C1058,'Four Factors - Road'!$B:$O,13,FALSE)/100</f>
        <v>0.13699999999999998</v>
      </c>
      <c r="O1058" s="31">
        <f>VLOOKUP($C1058,'Four Factors - Road'!$B:$O,14,FALSE)/100</f>
        <v>0.26100000000000001</v>
      </c>
      <c r="P1058" s="17">
        <f>VLOOKUP($C1058,'Advanced - Road'!B:T,18,FALSE)</f>
        <v>97.87</v>
      </c>
      <c r="Q1058" s="17">
        <f>(P1058+'Advanced - Road'!$S$33)/2</f>
        <v>98.365263459335637</v>
      </c>
      <c r="R1058" s="31">
        <f t="shared" ref="R1058" si="10317">AVERAGE(H1058,L1059)</f>
        <v>0.504</v>
      </c>
      <c r="S1058" s="31">
        <f t="shared" ref="S1058" si="10318">AVERAGE(I1058,M1059)</f>
        <v>0.25650000000000001</v>
      </c>
      <c r="T1058" s="31">
        <f t="shared" ref="T1058" si="10319">AVERAGE(J1058,N1059)</f>
        <v>0.13950000000000001</v>
      </c>
      <c r="U1058" s="31">
        <f t="shared" ref="U1058" si="10320">AVERAGE(K1058,O1059)</f>
        <v>0.2485</v>
      </c>
      <c r="V1058" s="17">
        <f>Q1058*Q1059/'Advanced - Home'!$S$33</f>
        <v>99.467874048588044</v>
      </c>
      <c r="W1058" s="17">
        <f t="shared" ref="W1058" si="10321">AVERAGE(V1058:V1059)</f>
        <v>99.464502949317676</v>
      </c>
      <c r="X1058" s="17">
        <f t="shared" si="10280"/>
        <v>0</v>
      </c>
      <c r="Y1058" s="19">
        <f>ROUND(Regression!$B$17+Regression!$B$18*Games!R1058+Regression!$B$19*Games!T1058+Regression!$B$20*Games!U1058+Regression!$B$21*Games!S1058+Regression!$B$22*Games!W1058,0)</f>
        <v>107</v>
      </c>
      <c r="Z1058" s="19">
        <f t="shared" ref="Z1058" si="10322">Y1059-Y1058</f>
        <v>3</v>
      </c>
      <c r="AA1058" s="19">
        <f t="shared" ref="AA1058" si="10323">Y1058+Y1059</f>
        <v>217</v>
      </c>
      <c r="AB1058" s="4">
        <f t="shared" ref="AB1058" si="10324">D1058-Z1058</f>
        <v>-3</v>
      </c>
      <c r="AC1058" s="4">
        <f t="shared" ref="AC1058" si="10325">AA1058-E1058</f>
        <v>217</v>
      </c>
      <c r="AD1058" s="4">
        <f t="shared" si="10285"/>
        <v>107</v>
      </c>
    </row>
    <row r="1059" spans="1:30" x14ac:dyDescent="0.3">
      <c r="A1059" t="s">
        <v>134</v>
      </c>
      <c r="B1059" s="8" t="s">
        <v>71</v>
      </c>
      <c r="C1059" t="str">
        <f>VLOOKUP(B1059,'Team Lookup'!A:B,2,FALSE)</f>
        <v>New Orleans Pelicans</v>
      </c>
      <c r="D1059" s="9">
        <f t="shared" ref="D1059" si="10326">D1058*-1</f>
        <v>0</v>
      </c>
      <c r="E1059" s="9">
        <f t="shared" ref="E1059" si="10327">E1058</f>
        <v>0</v>
      </c>
      <c r="F1059" t="str">
        <f>B1058</f>
        <v>MIN</v>
      </c>
      <c r="G1059" t="str">
        <f t="shared" ref="G1059" si="10328">C1058</f>
        <v>Minnesota Timberwolves</v>
      </c>
      <c r="H1059" s="31">
        <f>VLOOKUP($C1059,'Four Factors - Home'!$B:$O,7,FALSE)/100</f>
        <v>0.504</v>
      </c>
      <c r="I1059" s="31">
        <f>VLOOKUP($C1059,'Four Factors - Home'!$B:$O,8,FALSE)</f>
        <v>0.26200000000000001</v>
      </c>
      <c r="J1059" s="31">
        <f>VLOOKUP($C1059,'Four Factors - Home'!$B:$O,9,FALSE)/100</f>
        <v>0.121</v>
      </c>
      <c r="K1059" s="31">
        <f>VLOOKUP($C1059,'Four Factors - Home'!$B:$O,10,FALSE)/100</f>
        <v>0.184</v>
      </c>
      <c r="L1059" s="31">
        <f>VLOOKUP($C1059,'Four Factors - Home'!$B:$O,11,FALSE)/100</f>
        <v>0.50900000000000001</v>
      </c>
      <c r="M1059" s="31">
        <f>VLOOKUP($C1059,'Four Factors - Home'!$B:$O,12,FALSE)</f>
        <v>0.24199999999999999</v>
      </c>
      <c r="N1059" s="31">
        <f>VLOOKUP($C1059,'Four Factors - Home'!$B:$O,13,FALSE)/100</f>
        <v>0.13400000000000001</v>
      </c>
      <c r="O1059" s="31">
        <f>VLOOKUP($C1059,'Four Factors - Home'!$B:$O,14,FALSE)/100</f>
        <v>0.222</v>
      </c>
      <c r="P1059" s="17">
        <f>VLOOKUP($C1059,'Advanced - Home'!B:T,18,FALSE)</f>
        <v>101.07</v>
      </c>
      <c r="Q1059" s="17">
        <f>(P1059+'Advanced - Home'!$S$33)/2</f>
        <v>99.96191294387171</v>
      </c>
      <c r="R1059" s="31">
        <f t="shared" ref="R1059" si="10329">AVERAGE(H1059,L1058)</f>
        <v>0.51750000000000007</v>
      </c>
      <c r="S1059" s="31">
        <f t="shared" ref="S1059" si="10330">AVERAGE(I1059,M1058)</f>
        <v>0.27549999999999997</v>
      </c>
      <c r="T1059" s="31">
        <f t="shared" ref="T1059" si="10331">AVERAGE(J1059,N1058)</f>
        <v>0.129</v>
      </c>
      <c r="U1059" s="31">
        <f t="shared" ref="U1059" si="10332">AVERAGE(K1059,O1058)</f>
        <v>0.2225</v>
      </c>
      <c r="V1059" s="17">
        <f>Q1059*Q1058/'Advanced - Road'!$S$33</f>
        <v>99.461131850047309</v>
      </c>
      <c r="W1059" s="17">
        <f t="shared" ref="W1059" si="10333">W1058</f>
        <v>99.464502949317676</v>
      </c>
      <c r="X1059" s="17">
        <f t="shared" si="10280"/>
        <v>0</v>
      </c>
      <c r="Y1059" s="19">
        <f>ROUND(Regression!$B$17+Regression!$B$18*Games!R1059+Regression!$B$19*Games!T1059+Regression!$B$20*Games!U1059+Regression!$B$21*Games!S1059+Regression!$B$22*Games!W1059,0)</f>
        <v>110</v>
      </c>
      <c r="Z1059" s="19">
        <f t="shared" ref="Z1059" si="10334">-Z1058</f>
        <v>-3</v>
      </c>
      <c r="AA1059" s="19">
        <f t="shared" ref="AA1059" si="10335">AA1058</f>
        <v>217</v>
      </c>
      <c r="AB1059" s="4"/>
      <c r="AC1059" s="4"/>
      <c r="AD1059" s="4">
        <f t="shared" si="10285"/>
        <v>110</v>
      </c>
    </row>
    <row r="1060" spans="1:30" x14ac:dyDescent="0.3">
      <c r="A1060" s="11" t="s">
        <v>133</v>
      </c>
      <c r="B1060" s="14" t="s">
        <v>34</v>
      </c>
      <c r="C1060" s="11" t="str">
        <f>VLOOKUP(B1060,'Team Lookup'!A:B,2,FALSE)</f>
        <v>Minnesota Timberwolves</v>
      </c>
      <c r="D1060" s="12"/>
      <c r="E1060" s="12"/>
      <c r="F1060" s="13" t="str">
        <f>B1061</f>
        <v>NYK</v>
      </c>
      <c r="G1060" s="11" t="str">
        <f t="shared" ref="G1060" si="10336">C1061</f>
        <v>New York Knicks</v>
      </c>
      <c r="H1060" s="32">
        <f>VLOOKUP($C1060,'Four Factors - Road'!$B:$O,7,FALSE)/100</f>
        <v>0.499</v>
      </c>
      <c r="I1060" s="32">
        <f>VLOOKUP($C1060,'Four Factors - Road'!$B:$O,8,FALSE)</f>
        <v>0.27100000000000002</v>
      </c>
      <c r="J1060" s="32">
        <f>VLOOKUP($C1060,'Four Factors - Road'!$B:$O,9,FALSE)/100</f>
        <v>0.14499999999999999</v>
      </c>
      <c r="K1060" s="32">
        <f>VLOOKUP($C1060,'Four Factors - Road'!$B:$O,10,FALSE)/100</f>
        <v>0.27500000000000002</v>
      </c>
      <c r="L1060" s="32">
        <f>VLOOKUP($C1060,'Four Factors - Road'!$B:$O,11,FALSE)/100</f>
        <v>0.53100000000000003</v>
      </c>
      <c r="M1060" s="32">
        <f>VLOOKUP($C1060,'Four Factors - Road'!$B:$O,12,FALSE)</f>
        <v>0.28899999999999998</v>
      </c>
      <c r="N1060" s="32">
        <f>VLOOKUP($C1060,'Four Factors - Road'!$B:$O,13,FALSE)/100</f>
        <v>0.13699999999999998</v>
      </c>
      <c r="O1060" s="32">
        <f>VLOOKUP($C1060,'Four Factors - Road'!$B:$O,14,FALSE)/100</f>
        <v>0.26100000000000001</v>
      </c>
      <c r="P1060" s="21">
        <f>VLOOKUP($C1060,'Advanced - Road'!B:T,18,FALSE)</f>
        <v>97.87</v>
      </c>
      <c r="Q1060" s="21">
        <f>(P1060+'Advanced - Road'!$S$33)/2</f>
        <v>98.365263459335637</v>
      </c>
      <c r="R1060" s="32">
        <f t="shared" ref="R1060" si="10337">AVERAGE(H1060,L1061)</f>
        <v>0.504</v>
      </c>
      <c r="S1060" s="32">
        <f t="shared" ref="S1060" si="10338">AVERAGE(I1060,M1061)</f>
        <v>0.26650000000000001</v>
      </c>
      <c r="T1060" s="32">
        <f t="shared" ref="T1060" si="10339">AVERAGE(J1060,N1061)</f>
        <v>0.13750000000000001</v>
      </c>
      <c r="U1060" s="32">
        <f t="shared" ref="U1060" si="10340">AVERAGE(K1060,O1061)</f>
        <v>0.27250000000000002</v>
      </c>
      <c r="V1060" s="21">
        <f>Q1060*Q1061/'Advanced - Home'!$S$33</f>
        <v>98.164348424015259</v>
      </c>
      <c r="W1060" s="21">
        <f t="shared" ref="W1060" si="10341">AVERAGE(V1060:V1061)</f>
        <v>98.161021502971522</v>
      </c>
      <c r="X1060" s="21">
        <f t="shared" si="10280"/>
        <v>0</v>
      </c>
      <c r="Y1060" s="23">
        <f>ROUND(Regression!$B$17+Regression!$B$18*Games!R1060+Regression!$B$19*Games!T1060+Regression!$B$20*Games!U1060+Regression!$B$21*Games!S1060+Regression!$B$22*Games!W1060,0)</f>
        <v>108</v>
      </c>
      <c r="Z1060" s="23">
        <f t="shared" ref="Z1060" si="10342">Y1061-Y1060</f>
        <v>2</v>
      </c>
      <c r="AA1060" s="23">
        <f t="shared" ref="AA1060" si="10343">Y1060+Y1061</f>
        <v>218</v>
      </c>
      <c r="AB1060" s="22">
        <f t="shared" ref="AB1060" si="10344">D1060-Z1060</f>
        <v>-2</v>
      </c>
      <c r="AC1060" s="22">
        <f t="shared" ref="AC1060" si="10345">AA1060-E1060</f>
        <v>218</v>
      </c>
      <c r="AD1060" s="22">
        <f t="shared" si="10285"/>
        <v>108</v>
      </c>
    </row>
    <row r="1061" spans="1:30" x14ac:dyDescent="0.3">
      <c r="A1061" s="11" t="s">
        <v>134</v>
      </c>
      <c r="B1061" s="14" t="s">
        <v>72</v>
      </c>
      <c r="C1061" s="11" t="str">
        <f>VLOOKUP(B1061,'Team Lookup'!A:B,2,FALSE)</f>
        <v>New York Knicks</v>
      </c>
      <c r="D1061" s="15">
        <f t="shared" ref="D1061" si="10346">D1060*-1</f>
        <v>0</v>
      </c>
      <c r="E1061" s="15">
        <f t="shared" ref="E1061" si="10347">E1060</f>
        <v>0</v>
      </c>
      <c r="F1061" s="11" t="str">
        <f>B1060</f>
        <v>MIN</v>
      </c>
      <c r="G1061" s="11" t="str">
        <f t="shared" ref="G1061" si="10348">C1060</f>
        <v>Minnesota Timberwolves</v>
      </c>
      <c r="H1061" s="32">
        <f>VLOOKUP($C1061,'Four Factors - Home'!$B:$O,7,FALSE)/100</f>
        <v>0.52</v>
      </c>
      <c r="I1061" s="32">
        <f>VLOOKUP($C1061,'Four Factors - Home'!$B:$O,8,FALSE)</f>
        <v>0.22700000000000001</v>
      </c>
      <c r="J1061" s="32">
        <f>VLOOKUP($C1061,'Four Factors - Home'!$B:$O,9,FALSE)/100</f>
        <v>0.14300000000000002</v>
      </c>
      <c r="K1061" s="32">
        <f>VLOOKUP($C1061,'Four Factors - Home'!$B:$O,10,FALSE)/100</f>
        <v>0.27399999999999997</v>
      </c>
      <c r="L1061" s="32">
        <f>VLOOKUP($C1061,'Four Factors - Home'!$B:$O,11,FALSE)/100</f>
        <v>0.50900000000000001</v>
      </c>
      <c r="M1061" s="32">
        <f>VLOOKUP($C1061,'Four Factors - Home'!$B:$O,12,FALSE)</f>
        <v>0.26200000000000001</v>
      </c>
      <c r="N1061" s="32">
        <f>VLOOKUP($C1061,'Four Factors - Home'!$B:$O,13,FALSE)/100</f>
        <v>0.13</v>
      </c>
      <c r="O1061" s="32">
        <f>VLOOKUP($C1061,'Four Factors - Home'!$B:$O,14,FALSE)/100</f>
        <v>0.27</v>
      </c>
      <c r="P1061" s="21">
        <f>VLOOKUP($C1061,'Advanced - Home'!B:T,18,FALSE)</f>
        <v>98.45</v>
      </c>
      <c r="Q1061" s="21">
        <f>(P1061+'Advanced - Home'!$S$33)/2</f>
        <v>98.651912943871707</v>
      </c>
      <c r="R1061" s="32">
        <f t="shared" ref="R1061" si="10349">AVERAGE(H1061,L1060)</f>
        <v>0.52550000000000008</v>
      </c>
      <c r="S1061" s="32">
        <f t="shared" ref="S1061" si="10350">AVERAGE(I1061,M1060)</f>
        <v>0.25800000000000001</v>
      </c>
      <c r="T1061" s="32">
        <f t="shared" ref="T1061" si="10351">AVERAGE(J1061,N1060)</f>
        <v>0.14000000000000001</v>
      </c>
      <c r="U1061" s="32">
        <f t="shared" ref="U1061" si="10352">AVERAGE(K1061,O1060)</f>
        <v>0.26749999999999996</v>
      </c>
      <c r="V1061" s="21">
        <f>Q1061*Q1060/'Advanced - Road'!$S$33</f>
        <v>98.157694581927785</v>
      </c>
      <c r="W1061" s="21">
        <f t="shared" ref="W1061" si="10353">W1060</f>
        <v>98.161021502971522</v>
      </c>
      <c r="X1061" s="21">
        <f t="shared" si="10280"/>
        <v>0</v>
      </c>
      <c r="Y1061" s="23">
        <f>ROUND(Regression!$B$17+Regression!$B$18*Games!R1061+Regression!$B$19*Games!T1061+Regression!$B$20*Games!U1061+Regression!$B$21*Games!S1061+Regression!$B$22*Games!W1061,0)</f>
        <v>110</v>
      </c>
      <c r="Z1061" s="23">
        <f t="shared" ref="Z1061" si="10354">-Z1060</f>
        <v>-2</v>
      </c>
      <c r="AA1061" s="23">
        <f t="shared" ref="AA1061" si="10355">AA1060</f>
        <v>218</v>
      </c>
      <c r="AB1061" s="22"/>
      <c r="AC1061" s="22"/>
      <c r="AD1061" s="22">
        <f t="shared" si="10285"/>
        <v>110</v>
      </c>
    </row>
    <row r="1062" spans="1:30" x14ac:dyDescent="0.3">
      <c r="A1062" t="s">
        <v>133</v>
      </c>
      <c r="B1062" s="8" t="s">
        <v>34</v>
      </c>
      <c r="C1062" t="str">
        <f>VLOOKUP(B1062,'Team Lookup'!A:B,2,FALSE)</f>
        <v>Minnesota Timberwolves</v>
      </c>
      <c r="D1062" s="6"/>
      <c r="E1062" s="6"/>
      <c r="F1062" s="7" t="str">
        <f>B1063</f>
        <v>OKC</v>
      </c>
      <c r="G1062" t="str">
        <f t="shared" ref="G1062" si="10356">C1063</f>
        <v>Oklahoma City Thunder</v>
      </c>
      <c r="H1062" s="31">
        <f>VLOOKUP($C1062,'Four Factors - Road'!$B:$O,7,FALSE)/100</f>
        <v>0.499</v>
      </c>
      <c r="I1062" s="31">
        <f>VLOOKUP($C1062,'Four Factors - Road'!$B:$O,8,FALSE)</f>
        <v>0.27100000000000002</v>
      </c>
      <c r="J1062" s="31">
        <f>VLOOKUP($C1062,'Four Factors - Road'!$B:$O,9,FALSE)/100</f>
        <v>0.14499999999999999</v>
      </c>
      <c r="K1062" s="31">
        <f>VLOOKUP($C1062,'Four Factors - Road'!$B:$O,10,FALSE)/100</f>
        <v>0.27500000000000002</v>
      </c>
      <c r="L1062" s="31">
        <f>VLOOKUP($C1062,'Four Factors - Road'!$B:$O,11,FALSE)/100</f>
        <v>0.53100000000000003</v>
      </c>
      <c r="M1062" s="31">
        <f>VLOOKUP($C1062,'Four Factors - Road'!$B:$O,12,FALSE)</f>
        <v>0.28899999999999998</v>
      </c>
      <c r="N1062" s="31">
        <f>VLOOKUP($C1062,'Four Factors - Road'!$B:$O,13,FALSE)/100</f>
        <v>0.13699999999999998</v>
      </c>
      <c r="O1062" s="31">
        <f>VLOOKUP($C1062,'Four Factors - Road'!$B:$O,14,FALSE)/100</f>
        <v>0.26100000000000001</v>
      </c>
      <c r="P1062" s="17">
        <f>VLOOKUP($C1062,'Advanced - Road'!B:T,18,FALSE)</f>
        <v>97.87</v>
      </c>
      <c r="Q1062" s="17">
        <f>(P1062+'Advanced - Road'!$S$33)/2</f>
        <v>98.365263459335637</v>
      </c>
      <c r="R1062" s="31">
        <f t="shared" ref="R1062" si="10357">AVERAGE(H1062,L1063)</f>
        <v>0.4975</v>
      </c>
      <c r="S1062" s="31">
        <f t="shared" ref="S1062" si="10358">AVERAGE(I1062,M1063)</f>
        <v>0.26800000000000002</v>
      </c>
      <c r="T1062" s="31">
        <f t="shared" ref="T1062" si="10359">AVERAGE(J1062,N1063)</f>
        <v>0.14099999999999999</v>
      </c>
      <c r="U1062" s="31">
        <f t="shared" ref="U1062" si="10360">AVERAGE(K1062,O1063)</f>
        <v>0.2495</v>
      </c>
      <c r="V1062" s="17">
        <f>Q1062*Q1063/'Advanced - Home'!$S$33</f>
        <v>99.433047028084204</v>
      </c>
      <c r="W1062" s="17">
        <f t="shared" ref="W1062" si="10361">AVERAGE(V1062:V1063)</f>
        <v>99.429677109148145</v>
      </c>
      <c r="X1062" s="17">
        <f t="shared" si="10280"/>
        <v>0</v>
      </c>
      <c r="Y1062" s="19">
        <f>ROUND(Regression!$B$17+Regression!$B$18*Games!R1062+Regression!$B$19*Games!T1062+Regression!$B$20*Games!U1062+Regression!$B$21*Games!S1062+Regression!$B$22*Games!W1062,0)</f>
        <v>107</v>
      </c>
      <c r="Z1062" s="19">
        <f t="shared" ref="Z1062" si="10362">Y1063-Y1062</f>
        <v>5</v>
      </c>
      <c r="AA1062" s="19">
        <f t="shared" ref="AA1062" si="10363">Y1062+Y1063</f>
        <v>219</v>
      </c>
      <c r="AB1062" s="4">
        <f t="shared" ref="AB1062" si="10364">D1062-Z1062</f>
        <v>-5</v>
      </c>
      <c r="AC1062" s="4">
        <f t="shared" ref="AC1062" si="10365">AA1062-E1062</f>
        <v>219</v>
      </c>
      <c r="AD1062" s="4">
        <f t="shared" si="10285"/>
        <v>107</v>
      </c>
    </row>
    <row r="1063" spans="1:30" x14ac:dyDescent="0.3">
      <c r="A1063" t="s">
        <v>134</v>
      </c>
      <c r="B1063" s="8" t="s">
        <v>73</v>
      </c>
      <c r="C1063" t="str">
        <f>VLOOKUP(B1063,'Team Lookup'!A:B,2,FALSE)</f>
        <v>Oklahoma City Thunder</v>
      </c>
      <c r="D1063" s="9">
        <f t="shared" ref="D1063" si="10366">D1062*-1</f>
        <v>0</v>
      </c>
      <c r="E1063" s="9">
        <f t="shared" ref="E1063" si="10367">E1062</f>
        <v>0</v>
      </c>
      <c r="F1063" t="str">
        <f>B1062</f>
        <v>MIN</v>
      </c>
      <c r="G1063" t="str">
        <f t="shared" ref="G1063" si="10368">C1062</f>
        <v>Minnesota Timberwolves</v>
      </c>
      <c r="H1063" s="31">
        <f>VLOOKUP($C1063,'Four Factors - Home'!$B:$O,7,FALSE)/100</f>
        <v>0.51700000000000002</v>
      </c>
      <c r="I1063" s="31">
        <f>VLOOKUP($C1063,'Four Factors - Home'!$B:$O,8,FALSE)</f>
        <v>0.29799999999999999</v>
      </c>
      <c r="J1063" s="31">
        <f>VLOOKUP($C1063,'Four Factors - Home'!$B:$O,9,FALSE)/100</f>
        <v>0.14800000000000002</v>
      </c>
      <c r="K1063" s="31">
        <f>VLOOKUP($C1063,'Four Factors - Home'!$B:$O,10,FALSE)/100</f>
        <v>0.26600000000000001</v>
      </c>
      <c r="L1063" s="31">
        <f>VLOOKUP($C1063,'Four Factors - Home'!$B:$O,11,FALSE)/100</f>
        <v>0.496</v>
      </c>
      <c r="M1063" s="31">
        <f>VLOOKUP($C1063,'Four Factors - Home'!$B:$O,12,FALSE)</f>
        <v>0.26500000000000001</v>
      </c>
      <c r="N1063" s="31">
        <f>VLOOKUP($C1063,'Four Factors - Home'!$B:$O,13,FALSE)/100</f>
        <v>0.13699999999999998</v>
      </c>
      <c r="O1063" s="31">
        <f>VLOOKUP($C1063,'Four Factors - Home'!$B:$O,14,FALSE)/100</f>
        <v>0.22399999999999998</v>
      </c>
      <c r="P1063" s="17">
        <f>VLOOKUP($C1063,'Advanced - Home'!B:T,18,FALSE)</f>
        <v>101</v>
      </c>
      <c r="Q1063" s="17">
        <f>(P1063+'Advanced - Home'!$S$33)/2</f>
        <v>99.926912943871713</v>
      </c>
      <c r="R1063" s="31">
        <f t="shared" ref="R1063" si="10369">AVERAGE(H1063,L1062)</f>
        <v>0.52400000000000002</v>
      </c>
      <c r="S1063" s="31">
        <f t="shared" ref="S1063" si="10370">AVERAGE(I1063,M1062)</f>
        <v>0.29349999999999998</v>
      </c>
      <c r="T1063" s="31">
        <f t="shared" ref="T1063" si="10371">AVERAGE(J1063,N1062)</f>
        <v>0.14250000000000002</v>
      </c>
      <c r="U1063" s="31">
        <f t="shared" ref="U1063" si="10372">AVERAGE(K1063,O1062)</f>
        <v>0.26350000000000001</v>
      </c>
      <c r="V1063" s="17">
        <f>Q1063*Q1062/'Advanced - Road'!$S$33</f>
        <v>99.426307190212071</v>
      </c>
      <c r="W1063" s="17">
        <f t="shared" ref="W1063" si="10373">W1062</f>
        <v>99.429677109148145</v>
      </c>
      <c r="X1063" s="17">
        <f t="shared" si="10280"/>
        <v>0</v>
      </c>
      <c r="Y1063" s="19">
        <f>ROUND(Regression!$B$17+Regression!$B$18*Games!R1063+Regression!$B$19*Games!T1063+Regression!$B$20*Games!U1063+Regression!$B$21*Games!S1063+Regression!$B$22*Games!W1063,0)</f>
        <v>112</v>
      </c>
      <c r="Z1063" s="19">
        <f t="shared" ref="Z1063" si="10374">-Z1062</f>
        <v>-5</v>
      </c>
      <c r="AA1063" s="19">
        <f t="shared" ref="AA1063" si="10375">AA1062</f>
        <v>219</v>
      </c>
      <c r="AB1063" s="4"/>
      <c r="AC1063" s="4"/>
      <c r="AD1063" s="4">
        <f t="shared" si="10285"/>
        <v>112</v>
      </c>
    </row>
    <row r="1064" spans="1:30" x14ac:dyDescent="0.3">
      <c r="A1064" s="11" t="s">
        <v>133</v>
      </c>
      <c r="B1064" s="14" t="s">
        <v>34</v>
      </c>
      <c r="C1064" s="11" t="str">
        <f>VLOOKUP(B1064,'Team Lookup'!A:B,2,FALSE)</f>
        <v>Minnesota Timberwolves</v>
      </c>
      <c r="D1064" s="12"/>
      <c r="E1064" s="12"/>
      <c r="F1064" s="13" t="str">
        <f>B1065</f>
        <v>ORL</v>
      </c>
      <c r="G1064" s="11" t="str">
        <f t="shared" ref="G1064" si="10376">C1065</f>
        <v>Orlando Magic</v>
      </c>
      <c r="H1064" s="32">
        <f>VLOOKUP($C1064,'Four Factors - Road'!$B:$O,7,FALSE)/100</f>
        <v>0.499</v>
      </c>
      <c r="I1064" s="32">
        <f>VLOOKUP($C1064,'Four Factors - Road'!$B:$O,8,FALSE)</f>
        <v>0.27100000000000002</v>
      </c>
      <c r="J1064" s="32">
        <f>VLOOKUP($C1064,'Four Factors - Road'!$B:$O,9,FALSE)/100</f>
        <v>0.14499999999999999</v>
      </c>
      <c r="K1064" s="32">
        <f>VLOOKUP($C1064,'Four Factors - Road'!$B:$O,10,FALSE)/100</f>
        <v>0.27500000000000002</v>
      </c>
      <c r="L1064" s="32">
        <f>VLOOKUP($C1064,'Four Factors - Road'!$B:$O,11,FALSE)/100</f>
        <v>0.53100000000000003</v>
      </c>
      <c r="M1064" s="32">
        <f>VLOOKUP($C1064,'Four Factors - Road'!$B:$O,12,FALSE)</f>
        <v>0.28899999999999998</v>
      </c>
      <c r="N1064" s="32">
        <f>VLOOKUP($C1064,'Four Factors - Road'!$B:$O,13,FALSE)/100</f>
        <v>0.13699999999999998</v>
      </c>
      <c r="O1064" s="32">
        <f>VLOOKUP($C1064,'Four Factors - Road'!$B:$O,14,FALSE)/100</f>
        <v>0.26100000000000001</v>
      </c>
      <c r="P1064" s="21">
        <f>VLOOKUP($C1064,'Advanced - Road'!B:T,18,FALSE)</f>
        <v>97.87</v>
      </c>
      <c r="Q1064" s="21">
        <f>(P1064+'Advanced - Road'!$S$33)/2</f>
        <v>98.365263459335637</v>
      </c>
      <c r="R1064" s="32">
        <f t="shared" ref="R1064" si="10377">AVERAGE(H1064,L1065)</f>
        <v>0.50600000000000001</v>
      </c>
      <c r="S1064" s="32">
        <f t="shared" ref="S1064" si="10378">AVERAGE(I1064,M1065)</f>
        <v>0.27</v>
      </c>
      <c r="T1064" s="32">
        <f t="shared" ref="T1064" si="10379">AVERAGE(J1064,N1065)</f>
        <v>0.14349999999999999</v>
      </c>
      <c r="U1064" s="32">
        <f t="shared" ref="U1064" si="10380">AVERAGE(K1064,O1065)</f>
        <v>0.25</v>
      </c>
      <c r="V1064" s="21">
        <f>Q1064*Q1065/'Advanced - Home'!$S$33</f>
        <v>97.716572446108586</v>
      </c>
      <c r="W1064" s="21">
        <f t="shared" ref="W1064" si="10381">AVERAGE(V1064:V1065)</f>
        <v>97.713260700791551</v>
      </c>
      <c r="X1064" s="21">
        <f t="shared" si="10280"/>
        <v>0</v>
      </c>
      <c r="Y1064" s="23">
        <f>ROUND(Regression!$B$17+Regression!$B$18*Games!R1064+Regression!$B$19*Games!T1064+Regression!$B$20*Games!U1064+Regression!$B$21*Games!S1064+Regression!$B$22*Games!W1064,0)</f>
        <v>106</v>
      </c>
      <c r="Z1064" s="23">
        <f t="shared" ref="Z1064" si="10382">Y1065-Y1064</f>
        <v>0</v>
      </c>
      <c r="AA1064" s="23">
        <f t="shared" ref="AA1064" si="10383">Y1064+Y1065</f>
        <v>212</v>
      </c>
      <c r="AB1064" s="22">
        <f t="shared" ref="AB1064" si="10384">D1064-Z1064</f>
        <v>0</v>
      </c>
      <c r="AC1064" s="22">
        <f t="shared" ref="AC1064" si="10385">AA1064-E1064</f>
        <v>212</v>
      </c>
      <c r="AD1064" s="22">
        <f t="shared" si="10285"/>
        <v>106</v>
      </c>
    </row>
    <row r="1065" spans="1:30" x14ac:dyDescent="0.3">
      <c r="A1065" s="11" t="s">
        <v>134</v>
      </c>
      <c r="B1065" s="14" t="s">
        <v>74</v>
      </c>
      <c r="C1065" s="11" t="str">
        <f>VLOOKUP(B1065,'Team Lookup'!A:B,2,FALSE)</f>
        <v>Orlando Magic</v>
      </c>
      <c r="D1065" s="15">
        <f t="shared" ref="D1065" si="10386">D1064*-1</f>
        <v>0</v>
      </c>
      <c r="E1065" s="15">
        <f t="shared" ref="E1065" si="10387">E1064</f>
        <v>0</v>
      </c>
      <c r="F1065" s="11" t="str">
        <f>B1064</f>
        <v>MIN</v>
      </c>
      <c r="G1065" s="11" t="str">
        <f t="shared" ref="G1065" si="10388">C1064</f>
        <v>Minnesota Timberwolves</v>
      </c>
      <c r="H1065" s="32">
        <f>VLOOKUP($C1065,'Four Factors - Home'!$B:$O,7,FALSE)/100</f>
        <v>0.47799999999999998</v>
      </c>
      <c r="I1065" s="32">
        <f>VLOOKUP($C1065,'Four Factors - Home'!$B:$O,8,FALSE)</f>
        <v>0.26</v>
      </c>
      <c r="J1065" s="32">
        <f>VLOOKUP($C1065,'Four Factors - Home'!$B:$O,9,FALSE)/100</f>
        <v>0.13500000000000001</v>
      </c>
      <c r="K1065" s="32">
        <f>VLOOKUP($C1065,'Four Factors - Home'!$B:$O,10,FALSE)/100</f>
        <v>0.23</v>
      </c>
      <c r="L1065" s="32">
        <f>VLOOKUP($C1065,'Four Factors - Home'!$B:$O,11,FALSE)/100</f>
        <v>0.51300000000000001</v>
      </c>
      <c r="M1065" s="32">
        <f>VLOOKUP($C1065,'Four Factors - Home'!$B:$O,12,FALSE)</f>
        <v>0.26900000000000002</v>
      </c>
      <c r="N1065" s="32">
        <f>VLOOKUP($C1065,'Four Factors - Home'!$B:$O,13,FALSE)/100</f>
        <v>0.14199999999999999</v>
      </c>
      <c r="O1065" s="32">
        <f>VLOOKUP($C1065,'Four Factors - Home'!$B:$O,14,FALSE)/100</f>
        <v>0.22500000000000001</v>
      </c>
      <c r="P1065" s="21">
        <f>VLOOKUP($C1065,'Advanced - Home'!B:T,18,FALSE)</f>
        <v>97.55</v>
      </c>
      <c r="Q1065" s="21">
        <f>(P1065+'Advanced - Home'!$S$33)/2</f>
        <v>98.201912943871704</v>
      </c>
      <c r="R1065" s="32">
        <f t="shared" ref="R1065" si="10389">AVERAGE(H1065,L1064)</f>
        <v>0.50449999999999995</v>
      </c>
      <c r="S1065" s="32">
        <f t="shared" ref="S1065" si="10390">AVERAGE(I1065,M1064)</f>
        <v>0.27449999999999997</v>
      </c>
      <c r="T1065" s="32">
        <f t="shared" ref="T1065" si="10391">AVERAGE(J1065,N1064)</f>
        <v>0.13600000000000001</v>
      </c>
      <c r="U1065" s="32">
        <f t="shared" ref="U1065" si="10392">AVERAGE(K1065,O1064)</f>
        <v>0.2455</v>
      </c>
      <c r="V1065" s="21">
        <f>Q1065*Q1064/'Advanced - Road'!$S$33</f>
        <v>97.70994895547453</v>
      </c>
      <c r="W1065" s="21">
        <f t="shared" ref="W1065" si="10393">W1064</f>
        <v>97.713260700791551</v>
      </c>
      <c r="X1065" s="21">
        <f t="shared" si="10280"/>
        <v>0</v>
      </c>
      <c r="Y1065" s="23">
        <f>ROUND(Regression!$B$17+Regression!$B$18*Games!R1065+Regression!$B$19*Games!T1065+Regression!$B$20*Games!U1065+Regression!$B$21*Games!S1065+Regression!$B$22*Games!W1065,0)</f>
        <v>106</v>
      </c>
      <c r="Z1065" s="23">
        <f t="shared" ref="Z1065" si="10394">-Z1064</f>
        <v>0</v>
      </c>
      <c r="AA1065" s="23">
        <f t="shared" ref="AA1065" si="10395">AA1064</f>
        <v>212</v>
      </c>
      <c r="AB1065" s="22"/>
      <c r="AC1065" s="22"/>
      <c r="AD1065" s="22">
        <f t="shared" si="10285"/>
        <v>106</v>
      </c>
    </row>
    <row r="1066" spans="1:30" x14ac:dyDescent="0.3">
      <c r="A1066" t="s">
        <v>133</v>
      </c>
      <c r="B1066" s="5" t="s">
        <v>34</v>
      </c>
      <c r="C1066" t="str">
        <f>VLOOKUP(B1066,'Team Lookup'!A:B,2,FALSE)</f>
        <v>Minnesota Timberwolves</v>
      </c>
      <c r="D1066" s="6"/>
      <c r="E1066" s="6"/>
      <c r="F1066" s="7" t="str">
        <f>B1067</f>
        <v>PHI</v>
      </c>
      <c r="G1066" t="str">
        <f t="shared" ref="G1066" si="10396">C1067</f>
        <v>Philadelphia 76ers</v>
      </c>
      <c r="H1066" s="31">
        <f>VLOOKUP($C1066,'Four Factors - Road'!$B:$O,7,FALSE)/100</f>
        <v>0.499</v>
      </c>
      <c r="I1066" s="31">
        <f>VLOOKUP($C1066,'Four Factors - Road'!$B:$O,8,FALSE)</f>
        <v>0.27100000000000002</v>
      </c>
      <c r="J1066" s="31">
        <f>VLOOKUP($C1066,'Four Factors - Road'!$B:$O,9,FALSE)/100</f>
        <v>0.14499999999999999</v>
      </c>
      <c r="K1066" s="31">
        <f>VLOOKUP($C1066,'Four Factors - Road'!$B:$O,10,FALSE)/100</f>
        <v>0.27500000000000002</v>
      </c>
      <c r="L1066" s="31">
        <f>VLOOKUP($C1066,'Four Factors - Road'!$B:$O,11,FALSE)/100</f>
        <v>0.53100000000000003</v>
      </c>
      <c r="M1066" s="31">
        <f>VLOOKUP($C1066,'Four Factors - Road'!$B:$O,12,FALSE)</f>
        <v>0.28899999999999998</v>
      </c>
      <c r="N1066" s="31">
        <f>VLOOKUP($C1066,'Four Factors - Road'!$B:$O,13,FALSE)/100</f>
        <v>0.13699999999999998</v>
      </c>
      <c r="O1066" s="31">
        <f>VLOOKUP($C1066,'Four Factors - Road'!$B:$O,14,FALSE)/100</f>
        <v>0.26100000000000001</v>
      </c>
      <c r="P1066" s="17">
        <f>VLOOKUP($C1066,'Advanced - Road'!B:T,18,FALSE)</f>
        <v>97.87</v>
      </c>
      <c r="Q1066" s="17">
        <f>(P1066+'Advanced - Road'!$S$33)/2</f>
        <v>98.365263459335637</v>
      </c>
      <c r="R1066" s="31">
        <f t="shared" ref="R1066" si="10397">AVERAGE(H1066,L1067)</f>
        <v>0.4965</v>
      </c>
      <c r="S1066" s="31">
        <f t="shared" ref="S1066" si="10398">AVERAGE(I1066,M1067)</f>
        <v>0.29149999999999998</v>
      </c>
      <c r="T1066" s="31">
        <f t="shared" ref="T1066" si="10399">AVERAGE(J1066,N1067)</f>
        <v>0.14549999999999999</v>
      </c>
      <c r="U1066" s="31">
        <f t="shared" ref="U1066" si="10400">AVERAGE(K1066,O1067)</f>
        <v>0.255</v>
      </c>
      <c r="V1066" s="17">
        <f>Q1066*Q1067/'Advanced - Home'!$S$33</f>
        <v>99.149455575409959</v>
      </c>
      <c r="W1066" s="17">
        <f t="shared" ref="W1066" si="10401">AVERAGE(V1066:V1067)</f>
        <v>99.146095267767478</v>
      </c>
      <c r="X1066" s="17">
        <f t="shared" si="10280"/>
        <v>0</v>
      </c>
      <c r="Y1066" s="19">
        <f>ROUND(Regression!$B$17+Regression!$B$18*Games!R1066+Regression!$B$19*Games!T1066+Regression!$B$20*Games!U1066+Regression!$B$21*Games!S1066+Regression!$B$22*Games!W1066,0)</f>
        <v>107</v>
      </c>
      <c r="Z1066" s="19">
        <f t="shared" ref="Z1066" si="10402">Y1067-Y1066</f>
        <v>1</v>
      </c>
      <c r="AA1066" s="19">
        <f t="shared" ref="AA1066" si="10403">Y1066+Y1067</f>
        <v>215</v>
      </c>
      <c r="AB1066" s="4">
        <f t="shared" ref="AB1066" si="10404">D1066-Z1066</f>
        <v>-1</v>
      </c>
      <c r="AC1066" s="4">
        <f t="shared" ref="AC1066" si="10405">AA1066-E1066</f>
        <v>215</v>
      </c>
      <c r="AD1066" s="4">
        <f t="shared" si="10285"/>
        <v>107</v>
      </c>
    </row>
    <row r="1067" spans="1:30" x14ac:dyDescent="0.3">
      <c r="A1067" t="s">
        <v>134</v>
      </c>
      <c r="B1067" s="8" t="s">
        <v>75</v>
      </c>
      <c r="C1067" t="str">
        <f>VLOOKUP(B1067,'Team Lookup'!A:B,2,FALSE)</f>
        <v>Philadelphia 76ers</v>
      </c>
      <c r="D1067" s="9">
        <f t="shared" ref="D1067" si="10406">D1066*-1</f>
        <v>0</v>
      </c>
      <c r="E1067" s="9">
        <f t="shared" ref="E1067" si="10407">E1066</f>
        <v>0</v>
      </c>
      <c r="F1067" t="str">
        <f>B1066</f>
        <v>MIN</v>
      </c>
      <c r="G1067" t="str">
        <f t="shared" ref="G1067" si="10408">C1066</f>
        <v>Minnesota Timberwolves</v>
      </c>
      <c r="H1067" s="31">
        <f>VLOOKUP($C1067,'Four Factors - Home'!$B:$O,7,FALSE)/100</f>
        <v>0.504</v>
      </c>
      <c r="I1067" s="31">
        <f>VLOOKUP($C1067,'Four Factors - Home'!$B:$O,8,FALSE)</f>
        <v>0.27</v>
      </c>
      <c r="J1067" s="31">
        <f>VLOOKUP($C1067,'Four Factors - Home'!$B:$O,9,FALSE)/100</f>
        <v>0.16300000000000001</v>
      </c>
      <c r="K1067" s="31">
        <f>VLOOKUP($C1067,'Four Factors - Home'!$B:$O,10,FALSE)/100</f>
        <v>0.21199999999999999</v>
      </c>
      <c r="L1067" s="31">
        <f>VLOOKUP($C1067,'Four Factors - Home'!$B:$O,11,FALSE)/100</f>
        <v>0.49399999999999999</v>
      </c>
      <c r="M1067" s="31">
        <f>VLOOKUP($C1067,'Four Factors - Home'!$B:$O,12,FALSE)</f>
        <v>0.312</v>
      </c>
      <c r="N1067" s="31">
        <f>VLOOKUP($C1067,'Four Factors - Home'!$B:$O,13,FALSE)/100</f>
        <v>0.14599999999999999</v>
      </c>
      <c r="O1067" s="31">
        <f>VLOOKUP($C1067,'Four Factors - Home'!$B:$O,14,FALSE)/100</f>
        <v>0.23499999999999999</v>
      </c>
      <c r="P1067" s="17">
        <f>VLOOKUP($C1067,'Advanced - Home'!B:T,18,FALSE)</f>
        <v>100.43</v>
      </c>
      <c r="Q1067" s="17">
        <f>(P1067+'Advanced - Home'!$S$33)/2</f>
        <v>99.641912943871716</v>
      </c>
      <c r="R1067" s="31">
        <f t="shared" ref="R1067" si="10409">AVERAGE(H1067,L1066)</f>
        <v>0.51750000000000007</v>
      </c>
      <c r="S1067" s="31">
        <f t="shared" ref="S1067" si="10410">AVERAGE(I1067,M1066)</f>
        <v>0.27949999999999997</v>
      </c>
      <c r="T1067" s="31">
        <f t="shared" ref="T1067" si="10411">AVERAGE(J1067,N1066)</f>
        <v>0.15</v>
      </c>
      <c r="U1067" s="31">
        <f t="shared" ref="U1067" si="10412">AVERAGE(K1067,O1066)</f>
        <v>0.23649999999999999</v>
      </c>
      <c r="V1067" s="17">
        <f>Q1067*Q1066/'Advanced - Road'!$S$33</f>
        <v>99.142734960124997</v>
      </c>
      <c r="W1067" s="17">
        <f t="shared" ref="W1067" si="10413">W1066</f>
        <v>99.146095267767478</v>
      </c>
      <c r="X1067" s="17">
        <f t="shared" si="10280"/>
        <v>0</v>
      </c>
      <c r="Y1067" s="19">
        <f>ROUND(Regression!$B$17+Regression!$B$18*Games!R1067+Regression!$B$19*Games!T1067+Regression!$B$20*Games!U1067+Regression!$B$21*Games!S1067+Regression!$B$22*Games!W1067,0)</f>
        <v>108</v>
      </c>
      <c r="Z1067" s="19">
        <f t="shared" ref="Z1067" si="10414">-Z1066</f>
        <v>-1</v>
      </c>
      <c r="AA1067" s="19">
        <f t="shared" ref="AA1067" si="10415">AA1066</f>
        <v>215</v>
      </c>
      <c r="AB1067" s="4"/>
      <c r="AC1067" s="4"/>
      <c r="AD1067" s="4">
        <f t="shared" si="10285"/>
        <v>108</v>
      </c>
    </row>
    <row r="1068" spans="1:30" x14ac:dyDescent="0.3">
      <c r="A1068" s="11" t="s">
        <v>133</v>
      </c>
      <c r="B1068" s="10" t="s">
        <v>34</v>
      </c>
      <c r="C1068" s="11" t="str">
        <f>VLOOKUP(B1068,'Team Lookup'!A:B,2,FALSE)</f>
        <v>Minnesota Timberwolves</v>
      </c>
      <c r="D1068" s="12"/>
      <c r="E1068" s="12"/>
      <c r="F1068" s="13" t="str">
        <f>B1069</f>
        <v>PHO</v>
      </c>
      <c r="G1068" s="11" t="str">
        <f t="shared" ref="G1068" si="10416">C1069</f>
        <v>Phoenix Suns</v>
      </c>
      <c r="H1068" s="32">
        <f>VLOOKUP($C1068,'Four Factors - Road'!$B:$O,7,FALSE)/100</f>
        <v>0.499</v>
      </c>
      <c r="I1068" s="32">
        <f>VLOOKUP($C1068,'Four Factors - Road'!$B:$O,8,FALSE)</f>
        <v>0.27100000000000002</v>
      </c>
      <c r="J1068" s="32">
        <f>VLOOKUP($C1068,'Four Factors - Road'!$B:$O,9,FALSE)/100</f>
        <v>0.14499999999999999</v>
      </c>
      <c r="K1068" s="32">
        <f>VLOOKUP($C1068,'Four Factors - Road'!$B:$O,10,FALSE)/100</f>
        <v>0.27500000000000002</v>
      </c>
      <c r="L1068" s="32">
        <f>VLOOKUP($C1068,'Four Factors - Road'!$B:$O,11,FALSE)/100</f>
        <v>0.53100000000000003</v>
      </c>
      <c r="M1068" s="32">
        <f>VLOOKUP($C1068,'Four Factors - Road'!$B:$O,12,FALSE)</f>
        <v>0.28899999999999998</v>
      </c>
      <c r="N1068" s="32">
        <f>VLOOKUP($C1068,'Four Factors - Road'!$B:$O,13,FALSE)/100</f>
        <v>0.13699999999999998</v>
      </c>
      <c r="O1068" s="32">
        <f>VLOOKUP($C1068,'Four Factors - Road'!$B:$O,14,FALSE)/100</f>
        <v>0.26100000000000001</v>
      </c>
      <c r="P1068" s="21">
        <f>VLOOKUP($C1068,'Advanced - Road'!B:T,18,FALSE)</f>
        <v>97.87</v>
      </c>
      <c r="Q1068" s="21">
        <f>(P1068+'Advanced - Road'!$S$33)/2</f>
        <v>98.365263459335637</v>
      </c>
      <c r="R1068" s="32">
        <f t="shared" ref="R1068" si="10417">AVERAGE(H1068,L1069)</f>
        <v>0.50950000000000006</v>
      </c>
      <c r="S1068" s="32">
        <f t="shared" ref="S1068" si="10418">AVERAGE(I1068,M1069)</f>
        <v>0.30000000000000004</v>
      </c>
      <c r="T1068" s="32">
        <f t="shared" ref="T1068" si="10419">AVERAGE(J1068,N1069)</f>
        <v>0.14549999999999999</v>
      </c>
      <c r="U1068" s="32">
        <f t="shared" ref="U1068" si="10420">AVERAGE(K1068,O1069)</f>
        <v>0.2485</v>
      </c>
      <c r="V1068" s="21">
        <f>Q1068*Q1069/'Advanced - Home'!$S$33</f>
        <v>99.69176203754138</v>
      </c>
      <c r="W1068" s="21">
        <f t="shared" ref="W1068" si="10421">AVERAGE(V1068:V1069)</f>
        <v>99.688383350407662</v>
      </c>
      <c r="X1068" s="21">
        <f t="shared" si="10280"/>
        <v>0</v>
      </c>
      <c r="Y1068" s="23">
        <f>ROUND(Regression!$B$17+Regression!$B$18*Games!R1068+Regression!$B$19*Games!T1068+Regression!$B$20*Games!U1068+Regression!$B$21*Games!S1068+Regression!$B$22*Games!W1068,0)</f>
        <v>109</v>
      </c>
      <c r="Z1068" s="23">
        <f t="shared" ref="Z1068" si="10422">Y1069-Y1068</f>
        <v>1</v>
      </c>
      <c r="AA1068" s="23">
        <f t="shared" ref="AA1068" si="10423">Y1068+Y1069</f>
        <v>219</v>
      </c>
      <c r="AB1068" s="22">
        <f t="shared" ref="AB1068" si="10424">D1068-Z1068</f>
        <v>-1</v>
      </c>
      <c r="AC1068" s="22">
        <f t="shared" ref="AC1068" si="10425">AA1068-E1068</f>
        <v>219</v>
      </c>
      <c r="AD1068" s="22">
        <f t="shared" si="10285"/>
        <v>109</v>
      </c>
    </row>
    <row r="1069" spans="1:30" x14ac:dyDescent="0.3">
      <c r="A1069" s="11" t="s">
        <v>134</v>
      </c>
      <c r="B1069" s="14" t="s">
        <v>76</v>
      </c>
      <c r="C1069" s="11" t="str">
        <f>VLOOKUP(B1069,'Team Lookup'!A:B,2,FALSE)</f>
        <v>Phoenix Suns</v>
      </c>
      <c r="D1069" s="15">
        <f t="shared" ref="D1069" si="10426">D1068*-1</f>
        <v>0</v>
      </c>
      <c r="E1069" s="15">
        <f t="shared" ref="E1069" si="10427">E1068</f>
        <v>0</v>
      </c>
      <c r="F1069" s="11" t="str">
        <f>B1068</f>
        <v>MIN</v>
      </c>
      <c r="G1069" s="11" t="str">
        <f t="shared" ref="G1069" si="10428">C1068</f>
        <v>Minnesota Timberwolves</v>
      </c>
      <c r="H1069" s="32">
        <f>VLOOKUP($C1069,'Four Factors - Home'!$B:$O,7,FALSE)/100</f>
        <v>0.496</v>
      </c>
      <c r="I1069" s="32">
        <f>VLOOKUP($C1069,'Four Factors - Home'!$B:$O,8,FALSE)</f>
        <v>0.30099999999999999</v>
      </c>
      <c r="J1069" s="32">
        <f>VLOOKUP($C1069,'Four Factors - Home'!$B:$O,9,FALSE)/100</f>
        <v>0.152</v>
      </c>
      <c r="K1069" s="32">
        <f>VLOOKUP($C1069,'Four Factors - Home'!$B:$O,10,FALSE)/100</f>
        <v>0.27500000000000002</v>
      </c>
      <c r="L1069" s="32">
        <f>VLOOKUP($C1069,'Four Factors - Home'!$B:$O,11,FALSE)/100</f>
        <v>0.52</v>
      </c>
      <c r="M1069" s="32">
        <f>VLOOKUP($C1069,'Four Factors - Home'!$B:$O,12,FALSE)</f>
        <v>0.32900000000000001</v>
      </c>
      <c r="N1069" s="32">
        <f>VLOOKUP($C1069,'Four Factors - Home'!$B:$O,13,FALSE)/100</f>
        <v>0.14599999999999999</v>
      </c>
      <c r="O1069" s="32">
        <f>VLOOKUP($C1069,'Four Factors - Home'!$B:$O,14,FALSE)/100</f>
        <v>0.222</v>
      </c>
      <c r="P1069" s="21">
        <f>VLOOKUP($C1069,'Advanced - Home'!B:T,18,FALSE)</f>
        <v>101.52</v>
      </c>
      <c r="Q1069" s="21">
        <f>(P1069+'Advanced - Home'!$S$33)/2</f>
        <v>100.1869129438717</v>
      </c>
      <c r="R1069" s="32">
        <f t="shared" ref="R1069" si="10429">AVERAGE(H1069,L1068)</f>
        <v>0.51350000000000007</v>
      </c>
      <c r="S1069" s="32">
        <f t="shared" ref="S1069" si="10430">AVERAGE(I1069,M1068)</f>
        <v>0.29499999999999998</v>
      </c>
      <c r="T1069" s="32">
        <f t="shared" ref="T1069" si="10431">AVERAGE(J1069,N1068)</f>
        <v>0.14449999999999999</v>
      </c>
      <c r="U1069" s="32">
        <f t="shared" ref="U1069" si="10432">AVERAGE(K1069,O1068)</f>
        <v>0.26800000000000002</v>
      </c>
      <c r="V1069" s="21">
        <f>Q1069*Q1068/'Advanced - Road'!$S$33</f>
        <v>99.685004663273958</v>
      </c>
      <c r="W1069" s="21">
        <f t="shared" ref="W1069" si="10433">W1068</f>
        <v>99.688383350407662</v>
      </c>
      <c r="X1069" s="21">
        <f t="shared" si="10280"/>
        <v>0</v>
      </c>
      <c r="Y1069" s="23">
        <f>ROUND(Regression!$B$17+Regression!$B$18*Games!R1069+Regression!$B$19*Games!T1069+Regression!$B$20*Games!U1069+Regression!$B$21*Games!S1069+Regression!$B$22*Games!W1069,0)</f>
        <v>110</v>
      </c>
      <c r="Z1069" s="23">
        <f t="shared" ref="Z1069" si="10434">-Z1068</f>
        <v>-1</v>
      </c>
      <c r="AA1069" s="23">
        <f t="shared" ref="AA1069" si="10435">AA1068</f>
        <v>219</v>
      </c>
      <c r="AB1069" s="22"/>
      <c r="AC1069" s="22"/>
      <c r="AD1069" s="22">
        <f t="shared" si="10285"/>
        <v>110</v>
      </c>
    </row>
    <row r="1070" spans="1:30" x14ac:dyDescent="0.3">
      <c r="A1070" t="s">
        <v>133</v>
      </c>
      <c r="B1070" s="5" t="s">
        <v>34</v>
      </c>
      <c r="C1070" t="str">
        <f>VLOOKUP(B1070,'Team Lookup'!A:B,2,FALSE)</f>
        <v>Minnesota Timberwolves</v>
      </c>
      <c r="D1070" s="6"/>
      <c r="E1070" s="6"/>
      <c r="F1070" s="7" t="str">
        <f>B1071</f>
        <v>POR</v>
      </c>
      <c r="G1070" t="str">
        <f t="shared" ref="G1070" si="10436">C1071</f>
        <v>Portland Trail Blazers</v>
      </c>
      <c r="H1070" s="31">
        <f>VLOOKUP($C1070,'Four Factors - Road'!$B:$O,7,FALSE)/100</f>
        <v>0.499</v>
      </c>
      <c r="I1070" s="31">
        <f>VLOOKUP($C1070,'Four Factors - Road'!$B:$O,8,FALSE)</f>
        <v>0.27100000000000002</v>
      </c>
      <c r="J1070" s="31">
        <f>VLOOKUP($C1070,'Four Factors - Road'!$B:$O,9,FALSE)/100</f>
        <v>0.14499999999999999</v>
      </c>
      <c r="K1070" s="31">
        <f>VLOOKUP($C1070,'Four Factors - Road'!$B:$O,10,FALSE)/100</f>
        <v>0.27500000000000002</v>
      </c>
      <c r="L1070" s="31">
        <f>VLOOKUP($C1070,'Four Factors - Road'!$B:$O,11,FALSE)/100</f>
        <v>0.53100000000000003</v>
      </c>
      <c r="M1070" s="31">
        <f>VLOOKUP($C1070,'Four Factors - Road'!$B:$O,12,FALSE)</f>
        <v>0.28899999999999998</v>
      </c>
      <c r="N1070" s="31">
        <f>VLOOKUP($C1070,'Four Factors - Road'!$B:$O,13,FALSE)/100</f>
        <v>0.13699999999999998</v>
      </c>
      <c r="O1070" s="31">
        <f>VLOOKUP($C1070,'Four Factors - Road'!$B:$O,14,FALSE)/100</f>
        <v>0.26100000000000001</v>
      </c>
      <c r="P1070" s="17">
        <f>VLOOKUP($C1070,'Advanced - Road'!B:T,18,FALSE)</f>
        <v>97.87</v>
      </c>
      <c r="Q1070" s="17">
        <f>(P1070+'Advanced - Road'!$S$33)/2</f>
        <v>98.365263459335637</v>
      </c>
      <c r="R1070" s="31">
        <f t="shared" ref="R1070" si="10437">AVERAGE(H1070,L1071)</f>
        <v>0.501</v>
      </c>
      <c r="S1070" s="31">
        <f t="shared" ref="S1070" si="10438">AVERAGE(I1070,M1071)</f>
        <v>0.29700000000000004</v>
      </c>
      <c r="T1070" s="31">
        <f t="shared" ref="T1070" si="10439">AVERAGE(J1070,N1071)</f>
        <v>0.13700000000000001</v>
      </c>
      <c r="U1070" s="31">
        <f t="shared" ref="U1070" si="10440">AVERAGE(K1070,O1071)</f>
        <v>0.252</v>
      </c>
      <c r="V1070" s="17">
        <f>Q1070*Q1071/'Advanced - Home'!$S$33</f>
        <v>98.457890453976319</v>
      </c>
      <c r="W1070" s="17">
        <f t="shared" ref="W1070" si="10441">AVERAGE(V1070:V1071)</f>
        <v>98.454553584400628</v>
      </c>
      <c r="X1070" s="17">
        <f t="shared" si="10280"/>
        <v>0</v>
      </c>
      <c r="Y1070" s="19">
        <f>ROUND(Regression!$B$17+Regression!$B$18*Games!R1070+Regression!$B$19*Games!T1070+Regression!$B$20*Games!U1070+Regression!$B$21*Games!S1070+Regression!$B$22*Games!W1070,0)</f>
        <v>108</v>
      </c>
      <c r="Z1070" s="19">
        <f t="shared" ref="Z1070" si="10442">Y1071-Y1070</f>
        <v>3</v>
      </c>
      <c r="AA1070" s="19">
        <f t="shared" ref="AA1070" si="10443">Y1070+Y1071</f>
        <v>219</v>
      </c>
      <c r="AB1070" s="4">
        <f t="shared" ref="AB1070" si="10444">D1070-Z1070</f>
        <v>-3</v>
      </c>
      <c r="AC1070" s="4">
        <f t="shared" ref="AC1070" si="10445">AA1070-E1070</f>
        <v>219</v>
      </c>
      <c r="AD1070" s="4">
        <f t="shared" si="10285"/>
        <v>108</v>
      </c>
    </row>
    <row r="1071" spans="1:30" x14ac:dyDescent="0.3">
      <c r="A1071" t="s">
        <v>134</v>
      </c>
      <c r="B1071" s="8" t="s">
        <v>77</v>
      </c>
      <c r="C1071" t="str">
        <f>VLOOKUP(B1071,'Team Lookup'!A:B,2,FALSE)</f>
        <v>Portland Trail Blazers</v>
      </c>
      <c r="D1071" s="9">
        <f t="shared" ref="D1071" si="10446">D1070*-1</f>
        <v>0</v>
      </c>
      <c r="E1071" s="9">
        <f t="shared" ref="E1071" si="10447">E1070</f>
        <v>0</v>
      </c>
      <c r="F1071" t="str">
        <f>B1070</f>
        <v>MIN</v>
      </c>
      <c r="G1071" t="str">
        <f t="shared" ref="G1071" si="10448">C1070</f>
        <v>Minnesota Timberwolves</v>
      </c>
      <c r="H1071" s="31">
        <f>VLOOKUP($C1071,'Four Factors - Home'!$B:$O,7,FALSE)/100</f>
        <v>0.52500000000000002</v>
      </c>
      <c r="I1071" s="31">
        <f>VLOOKUP($C1071,'Four Factors - Home'!$B:$O,8,FALSE)</f>
        <v>0.26100000000000001</v>
      </c>
      <c r="J1071" s="31">
        <f>VLOOKUP($C1071,'Four Factors - Home'!$B:$O,9,FALSE)/100</f>
        <v>0.13500000000000001</v>
      </c>
      <c r="K1071" s="31">
        <f>VLOOKUP($C1071,'Four Factors - Home'!$B:$O,10,FALSE)/100</f>
        <v>0.23</v>
      </c>
      <c r="L1071" s="31">
        <f>VLOOKUP($C1071,'Four Factors - Home'!$B:$O,11,FALSE)/100</f>
        <v>0.503</v>
      </c>
      <c r="M1071" s="31">
        <f>VLOOKUP($C1071,'Four Factors - Home'!$B:$O,12,FALSE)</f>
        <v>0.32300000000000001</v>
      </c>
      <c r="N1071" s="31">
        <f>VLOOKUP($C1071,'Four Factors - Home'!$B:$O,13,FALSE)/100</f>
        <v>0.129</v>
      </c>
      <c r="O1071" s="31">
        <f>VLOOKUP($C1071,'Four Factors - Home'!$B:$O,14,FALSE)/100</f>
        <v>0.22899999999999998</v>
      </c>
      <c r="P1071" s="17">
        <f>VLOOKUP($C1071,'Advanced - Home'!B:T,18,FALSE)</f>
        <v>99.04</v>
      </c>
      <c r="Q1071" s="17">
        <f>(P1071+'Advanced - Home'!$S$33)/2</f>
        <v>98.946912943871709</v>
      </c>
      <c r="R1071" s="31">
        <f t="shared" ref="R1071" si="10449">AVERAGE(H1071,L1070)</f>
        <v>0.52800000000000002</v>
      </c>
      <c r="S1071" s="31">
        <f t="shared" ref="S1071" si="10450">AVERAGE(I1071,M1070)</f>
        <v>0.27500000000000002</v>
      </c>
      <c r="T1071" s="31">
        <f t="shared" ref="T1071" si="10451">AVERAGE(J1071,N1070)</f>
        <v>0.13600000000000001</v>
      </c>
      <c r="U1071" s="31">
        <f t="shared" ref="U1071" si="10452">AVERAGE(K1071,O1070)</f>
        <v>0.2455</v>
      </c>
      <c r="V1071" s="17">
        <f>Q1071*Q1070/'Advanced - Road'!$S$33</f>
        <v>98.451216714824938</v>
      </c>
      <c r="W1071" s="17">
        <f t="shared" ref="W1071" si="10453">W1070</f>
        <v>98.454553584400628</v>
      </c>
      <c r="X1071" s="17">
        <f t="shared" si="10280"/>
        <v>0</v>
      </c>
      <c r="Y1071" s="19">
        <f>ROUND(Regression!$B$17+Regression!$B$18*Games!R1071+Regression!$B$19*Games!T1071+Regression!$B$20*Games!U1071+Regression!$B$21*Games!S1071+Regression!$B$22*Games!W1071,0)</f>
        <v>111</v>
      </c>
      <c r="Z1071" s="19">
        <f t="shared" ref="Z1071" si="10454">-Z1070</f>
        <v>-3</v>
      </c>
      <c r="AA1071" s="19">
        <f t="shared" ref="AA1071" si="10455">AA1070</f>
        <v>219</v>
      </c>
      <c r="AB1071" s="4"/>
      <c r="AC1071" s="4"/>
      <c r="AD1071" s="4">
        <f t="shared" si="10285"/>
        <v>111</v>
      </c>
    </row>
    <row r="1072" spans="1:30" x14ac:dyDescent="0.3">
      <c r="A1072" s="11" t="s">
        <v>133</v>
      </c>
      <c r="B1072" s="10" t="s">
        <v>34</v>
      </c>
      <c r="C1072" s="11" t="str">
        <f>VLOOKUP(B1072,'Team Lookup'!A:B,2,FALSE)</f>
        <v>Minnesota Timberwolves</v>
      </c>
      <c r="D1072" s="12"/>
      <c r="E1072" s="12"/>
      <c r="F1072" s="13" t="str">
        <f>B1073</f>
        <v>SAC</v>
      </c>
      <c r="G1072" s="11" t="str">
        <f t="shared" ref="G1072" si="10456">C1073</f>
        <v>Sacramento Kings</v>
      </c>
      <c r="H1072" s="32">
        <f>VLOOKUP($C1072,'Four Factors - Road'!$B:$O,7,FALSE)/100</f>
        <v>0.499</v>
      </c>
      <c r="I1072" s="32">
        <f>VLOOKUP($C1072,'Four Factors - Road'!$B:$O,8,FALSE)</f>
        <v>0.27100000000000002</v>
      </c>
      <c r="J1072" s="32">
        <f>VLOOKUP($C1072,'Four Factors - Road'!$B:$O,9,FALSE)/100</f>
        <v>0.14499999999999999</v>
      </c>
      <c r="K1072" s="32">
        <f>VLOOKUP($C1072,'Four Factors - Road'!$B:$O,10,FALSE)/100</f>
        <v>0.27500000000000002</v>
      </c>
      <c r="L1072" s="32">
        <f>VLOOKUP($C1072,'Four Factors - Road'!$B:$O,11,FALSE)/100</f>
        <v>0.53100000000000003</v>
      </c>
      <c r="M1072" s="32">
        <f>VLOOKUP($C1072,'Four Factors - Road'!$B:$O,12,FALSE)</f>
        <v>0.28899999999999998</v>
      </c>
      <c r="N1072" s="32">
        <f>VLOOKUP($C1072,'Four Factors - Road'!$B:$O,13,FALSE)/100</f>
        <v>0.13699999999999998</v>
      </c>
      <c r="O1072" s="32">
        <f>VLOOKUP($C1072,'Four Factors - Road'!$B:$O,14,FALSE)/100</f>
        <v>0.26100000000000001</v>
      </c>
      <c r="P1072" s="21">
        <f>VLOOKUP($C1072,'Advanced - Road'!B:T,18,FALSE)</f>
        <v>97.87</v>
      </c>
      <c r="Q1072" s="21">
        <f>(P1072+'Advanced - Road'!$S$33)/2</f>
        <v>98.365263459335637</v>
      </c>
      <c r="R1072" s="32">
        <f t="shared" ref="R1072" si="10457">AVERAGE(H1072,L1073)</f>
        <v>0.51400000000000001</v>
      </c>
      <c r="S1072" s="32">
        <f t="shared" ref="S1072" si="10458">AVERAGE(I1072,M1073)</f>
        <v>0.28800000000000003</v>
      </c>
      <c r="T1072" s="32">
        <f t="shared" ref="T1072" si="10459">AVERAGE(J1072,N1073)</f>
        <v>0.14599999999999999</v>
      </c>
      <c r="U1072" s="32">
        <f t="shared" ref="U1072" si="10460">AVERAGE(K1072,O1073)</f>
        <v>0.2485</v>
      </c>
      <c r="V1072" s="21">
        <f>Q1072*Q1073/'Advanced - Home'!$S$33</f>
        <v>97.831004084906951</v>
      </c>
      <c r="W1072" s="21">
        <f t="shared" ref="W1072" si="10461">AVERAGE(V1072:V1073)</f>
        <v>97.827688461348657</v>
      </c>
      <c r="X1072" s="21">
        <f t="shared" si="10280"/>
        <v>0</v>
      </c>
      <c r="Y1072" s="23">
        <f>ROUND(Regression!$B$17+Regression!$B$18*Games!R1072+Regression!$B$19*Games!T1072+Regression!$B$20*Games!U1072+Regression!$B$21*Games!S1072+Regression!$B$22*Games!W1072,0)</f>
        <v>107</v>
      </c>
      <c r="Z1072" s="23">
        <f t="shared" ref="Z1072" si="10462">Y1073-Y1072</f>
        <v>2</v>
      </c>
      <c r="AA1072" s="23">
        <f t="shared" ref="AA1072" si="10463">Y1072+Y1073</f>
        <v>216</v>
      </c>
      <c r="AB1072" s="22">
        <f t="shared" ref="AB1072" si="10464">D1072-Z1072</f>
        <v>-2</v>
      </c>
      <c r="AC1072" s="22">
        <f t="shared" ref="AC1072" si="10465">AA1072-E1072</f>
        <v>216</v>
      </c>
      <c r="AD1072" s="22">
        <f t="shared" si="10285"/>
        <v>107</v>
      </c>
    </row>
    <row r="1073" spans="1:30" x14ac:dyDescent="0.3">
      <c r="A1073" s="11" t="s">
        <v>134</v>
      </c>
      <c r="B1073" s="14" t="s">
        <v>78</v>
      </c>
      <c r="C1073" s="11" t="str">
        <f>VLOOKUP(B1073,'Team Lookup'!A:B,2,FALSE)</f>
        <v>Sacramento Kings</v>
      </c>
      <c r="D1073" s="15">
        <f t="shared" ref="D1073" si="10466">D1072*-1</f>
        <v>0</v>
      </c>
      <c r="E1073" s="15">
        <f t="shared" ref="E1073" si="10467">E1072</f>
        <v>0</v>
      </c>
      <c r="F1073" s="11" t="str">
        <f>B1072</f>
        <v>MIN</v>
      </c>
      <c r="G1073" s="11" t="str">
        <f t="shared" ref="G1073" si="10468">C1072</f>
        <v>Minnesota Timberwolves</v>
      </c>
      <c r="H1073" s="32">
        <f>VLOOKUP($C1073,'Four Factors - Home'!$B:$O,7,FALSE)/100</f>
        <v>0.52700000000000002</v>
      </c>
      <c r="I1073" s="32">
        <f>VLOOKUP($C1073,'Four Factors - Home'!$B:$O,8,FALSE)</f>
        <v>0.30199999999999999</v>
      </c>
      <c r="J1073" s="32">
        <f>VLOOKUP($C1073,'Four Factors - Home'!$B:$O,9,FALSE)/100</f>
        <v>0.157</v>
      </c>
      <c r="K1073" s="32">
        <f>VLOOKUP($C1073,'Four Factors - Home'!$B:$O,10,FALSE)/100</f>
        <v>0.21100000000000002</v>
      </c>
      <c r="L1073" s="32">
        <f>VLOOKUP($C1073,'Four Factors - Home'!$B:$O,11,FALSE)/100</f>
        <v>0.52900000000000003</v>
      </c>
      <c r="M1073" s="32">
        <f>VLOOKUP($C1073,'Four Factors - Home'!$B:$O,12,FALSE)</f>
        <v>0.30499999999999999</v>
      </c>
      <c r="N1073" s="32">
        <f>VLOOKUP($C1073,'Four Factors - Home'!$B:$O,13,FALSE)/100</f>
        <v>0.14699999999999999</v>
      </c>
      <c r="O1073" s="32">
        <f>VLOOKUP($C1073,'Four Factors - Home'!$B:$O,14,FALSE)/100</f>
        <v>0.222</v>
      </c>
      <c r="P1073" s="21">
        <f>VLOOKUP($C1073,'Advanced - Home'!B:T,18,FALSE)</f>
        <v>97.78</v>
      </c>
      <c r="Q1073" s="21">
        <f>(P1073+'Advanced - Home'!$S$33)/2</f>
        <v>98.316912943871699</v>
      </c>
      <c r="R1073" s="32">
        <f t="shared" ref="R1073" si="10469">AVERAGE(H1073,L1072)</f>
        <v>0.52900000000000003</v>
      </c>
      <c r="S1073" s="32">
        <f t="shared" ref="S1073" si="10470">AVERAGE(I1073,M1072)</f>
        <v>0.29549999999999998</v>
      </c>
      <c r="T1073" s="32">
        <f t="shared" ref="T1073" si="10471">AVERAGE(J1073,N1072)</f>
        <v>0.14699999999999999</v>
      </c>
      <c r="U1073" s="32">
        <f t="shared" ref="U1073" si="10472">AVERAGE(K1073,O1072)</f>
        <v>0.23600000000000002</v>
      </c>
      <c r="V1073" s="21">
        <f>Q1073*Q1072/'Advanced - Road'!$S$33</f>
        <v>97.824372837790349</v>
      </c>
      <c r="W1073" s="21">
        <f t="shared" ref="W1073" si="10473">W1072</f>
        <v>97.827688461348657</v>
      </c>
      <c r="X1073" s="21">
        <f t="shared" si="10280"/>
        <v>0</v>
      </c>
      <c r="Y1073" s="23">
        <f>ROUND(Regression!$B$17+Regression!$B$18*Games!R1073+Regression!$B$19*Games!T1073+Regression!$B$20*Games!U1073+Regression!$B$21*Games!S1073+Regression!$B$22*Games!W1073,0)</f>
        <v>109</v>
      </c>
      <c r="Z1073" s="23">
        <f t="shared" ref="Z1073" si="10474">-Z1072</f>
        <v>-2</v>
      </c>
      <c r="AA1073" s="23">
        <f t="shared" ref="AA1073" si="10475">AA1072</f>
        <v>216</v>
      </c>
      <c r="AB1073" s="22"/>
      <c r="AC1073" s="22"/>
      <c r="AD1073" s="22">
        <f t="shared" si="10285"/>
        <v>109</v>
      </c>
    </row>
    <row r="1074" spans="1:30" x14ac:dyDescent="0.3">
      <c r="A1074" t="s">
        <v>133</v>
      </c>
      <c r="B1074" s="8" t="s">
        <v>34</v>
      </c>
      <c r="C1074" t="str">
        <f>VLOOKUP(B1074,'Team Lookup'!A:B,2,FALSE)</f>
        <v>Minnesota Timberwolves</v>
      </c>
      <c r="D1074" s="6"/>
      <c r="E1074" s="6"/>
      <c r="F1074" s="7" t="str">
        <f>B1075</f>
        <v>SAS</v>
      </c>
      <c r="G1074" t="str">
        <f t="shared" ref="G1074" si="10476">C1075</f>
        <v>San Antonio Spurs</v>
      </c>
      <c r="H1074" s="31">
        <f>VLOOKUP($C1074,'Four Factors - Road'!$B:$O,7,FALSE)/100</f>
        <v>0.499</v>
      </c>
      <c r="I1074" s="31">
        <f>VLOOKUP($C1074,'Four Factors - Road'!$B:$O,8,FALSE)</f>
        <v>0.27100000000000002</v>
      </c>
      <c r="J1074" s="31">
        <f>VLOOKUP($C1074,'Four Factors - Road'!$B:$O,9,FALSE)/100</f>
        <v>0.14499999999999999</v>
      </c>
      <c r="K1074" s="31">
        <f>VLOOKUP($C1074,'Four Factors - Road'!$B:$O,10,FALSE)/100</f>
        <v>0.27500000000000002</v>
      </c>
      <c r="L1074" s="31">
        <f>VLOOKUP($C1074,'Four Factors - Road'!$B:$O,11,FALSE)/100</f>
        <v>0.53100000000000003</v>
      </c>
      <c r="M1074" s="31">
        <f>VLOOKUP($C1074,'Four Factors - Road'!$B:$O,12,FALSE)</f>
        <v>0.28899999999999998</v>
      </c>
      <c r="N1074" s="31">
        <f>VLOOKUP($C1074,'Four Factors - Road'!$B:$O,13,FALSE)/100</f>
        <v>0.13699999999999998</v>
      </c>
      <c r="O1074" s="31">
        <f>VLOOKUP($C1074,'Four Factors - Road'!$B:$O,14,FALSE)/100</f>
        <v>0.26100000000000001</v>
      </c>
      <c r="P1074" s="17">
        <f>VLOOKUP($C1074,'Advanced - Road'!B:T,18,FALSE)</f>
        <v>97.87</v>
      </c>
      <c r="Q1074" s="17">
        <f>(P1074+'Advanced - Road'!$S$33)/2</f>
        <v>98.365263459335637</v>
      </c>
      <c r="R1074" s="31">
        <f t="shared" ref="R1074" si="10477">AVERAGE(H1074,L1075)</f>
        <v>0.49349999999999999</v>
      </c>
      <c r="S1074" s="31">
        <f t="shared" ref="S1074" si="10478">AVERAGE(I1074,M1075)</f>
        <v>0.26050000000000001</v>
      </c>
      <c r="T1074" s="31">
        <f t="shared" ref="T1074" si="10479">AVERAGE(J1074,N1075)</f>
        <v>0.14799999999999999</v>
      </c>
      <c r="U1074" s="31">
        <f t="shared" ref="U1074" si="10480">AVERAGE(K1074,O1075)</f>
        <v>0.24050000000000002</v>
      </c>
      <c r="V1074" s="17">
        <f>Q1074*Q1075/'Advanced - Home'!$S$33</f>
        <v>97.686720714248139</v>
      </c>
      <c r="W1074" s="17">
        <f t="shared" ref="W1074" si="10481">AVERAGE(V1074:V1075)</f>
        <v>97.683409980646218</v>
      </c>
      <c r="X1074" s="17">
        <f t="shared" si="10280"/>
        <v>0</v>
      </c>
      <c r="Y1074" s="19">
        <f>ROUND(Regression!$B$17+Regression!$B$18*Games!R1074+Regression!$B$19*Games!T1074+Regression!$B$20*Games!U1074+Regression!$B$21*Games!S1074+Regression!$B$22*Games!W1074,0)</f>
        <v>103</v>
      </c>
      <c r="Z1074" s="19">
        <f t="shared" ref="Z1074" si="10482">Y1075-Y1074</f>
        <v>8</v>
      </c>
      <c r="AA1074" s="19">
        <f t="shared" ref="AA1074" si="10483">Y1074+Y1075</f>
        <v>214</v>
      </c>
      <c r="AB1074" s="4">
        <f t="shared" ref="AB1074" si="10484">D1074-Z1074</f>
        <v>-8</v>
      </c>
      <c r="AC1074" s="4">
        <f t="shared" ref="AC1074" si="10485">AA1074-E1074</f>
        <v>214</v>
      </c>
      <c r="AD1074" s="4">
        <f t="shared" si="10285"/>
        <v>103</v>
      </c>
    </row>
    <row r="1075" spans="1:30" x14ac:dyDescent="0.3">
      <c r="A1075" t="s">
        <v>134</v>
      </c>
      <c r="B1075" s="8" t="s">
        <v>79</v>
      </c>
      <c r="C1075" t="str">
        <f>VLOOKUP(B1075,'Team Lookup'!A:B,2,FALSE)</f>
        <v>San Antonio Spurs</v>
      </c>
      <c r="D1075" s="9">
        <f t="shared" ref="D1075" si="10486">D1074*-1</f>
        <v>0</v>
      </c>
      <c r="E1075" s="9">
        <f t="shared" ref="E1075" si="10487">E1074</f>
        <v>0</v>
      </c>
      <c r="F1075" t="str">
        <f>B1074</f>
        <v>MIN</v>
      </c>
      <c r="G1075" t="str">
        <f t="shared" ref="G1075" si="10488">C1074</f>
        <v>Minnesota Timberwolves</v>
      </c>
      <c r="H1075" s="31">
        <f>VLOOKUP($C1075,'Four Factors - Home'!$B:$O,7,FALSE)/100</f>
        <v>0.53299999999999992</v>
      </c>
      <c r="I1075" s="31">
        <f>VLOOKUP($C1075,'Four Factors - Home'!$B:$O,8,FALSE)</f>
        <v>0.29299999999999998</v>
      </c>
      <c r="J1075" s="31">
        <f>VLOOKUP($C1075,'Four Factors - Home'!$B:$O,9,FALSE)/100</f>
        <v>0.13500000000000001</v>
      </c>
      <c r="K1075" s="31">
        <f>VLOOKUP($C1075,'Four Factors - Home'!$B:$O,10,FALSE)/100</f>
        <v>0.22500000000000001</v>
      </c>
      <c r="L1075" s="31">
        <f>VLOOKUP($C1075,'Four Factors - Home'!$B:$O,11,FALSE)/100</f>
        <v>0.48799999999999999</v>
      </c>
      <c r="M1075" s="31">
        <f>VLOOKUP($C1075,'Four Factors - Home'!$B:$O,12,FALSE)</f>
        <v>0.25</v>
      </c>
      <c r="N1075" s="31">
        <f>VLOOKUP($C1075,'Four Factors - Home'!$B:$O,13,FALSE)/100</f>
        <v>0.151</v>
      </c>
      <c r="O1075" s="31">
        <f>VLOOKUP($C1075,'Four Factors - Home'!$B:$O,14,FALSE)/100</f>
        <v>0.20600000000000002</v>
      </c>
      <c r="P1075" s="17">
        <f>VLOOKUP($C1075,'Advanced - Home'!B:T,18,FALSE)</f>
        <v>97.49</v>
      </c>
      <c r="Q1075" s="17">
        <f>(P1075+'Advanced - Home'!$S$33)/2</f>
        <v>98.171912943871703</v>
      </c>
      <c r="R1075" s="31">
        <f t="shared" ref="R1075" si="10489">AVERAGE(H1075,L1074)</f>
        <v>0.53200000000000003</v>
      </c>
      <c r="S1075" s="31">
        <f t="shared" ref="S1075" si="10490">AVERAGE(I1075,M1074)</f>
        <v>0.29099999999999998</v>
      </c>
      <c r="T1075" s="31">
        <f t="shared" ref="T1075" si="10491">AVERAGE(J1075,N1074)</f>
        <v>0.13600000000000001</v>
      </c>
      <c r="U1075" s="31">
        <f t="shared" ref="U1075" si="10492">AVERAGE(K1075,O1074)</f>
        <v>0.24299999999999999</v>
      </c>
      <c r="V1075" s="17">
        <f>Q1075*Q1074/'Advanced - Road'!$S$33</f>
        <v>97.680099247044296</v>
      </c>
      <c r="W1075" s="17">
        <f t="shared" ref="W1075" si="10493">W1074</f>
        <v>97.683409980646218</v>
      </c>
      <c r="X1075" s="17">
        <f t="shared" si="10280"/>
        <v>0</v>
      </c>
      <c r="Y1075" s="19">
        <f>ROUND(Regression!$B$17+Regression!$B$18*Games!R1075+Regression!$B$19*Games!T1075+Regression!$B$20*Games!U1075+Regression!$B$21*Games!S1075+Regression!$B$22*Games!W1075,0)</f>
        <v>111</v>
      </c>
      <c r="Z1075" s="19">
        <f t="shared" ref="Z1075" si="10494">-Z1074</f>
        <v>-8</v>
      </c>
      <c r="AA1075" s="19">
        <f t="shared" ref="AA1075" si="10495">AA1074</f>
        <v>214</v>
      </c>
      <c r="AB1075" s="4"/>
      <c r="AC1075" s="4"/>
      <c r="AD1075" s="4">
        <f t="shared" si="10285"/>
        <v>111</v>
      </c>
    </row>
    <row r="1076" spans="1:30" x14ac:dyDescent="0.3">
      <c r="A1076" s="11" t="s">
        <v>133</v>
      </c>
      <c r="B1076" s="14" t="s">
        <v>34</v>
      </c>
      <c r="C1076" s="11" t="str">
        <f>VLOOKUP(B1076,'Team Lookup'!A:B,2,FALSE)</f>
        <v>Minnesota Timberwolves</v>
      </c>
      <c r="D1076" s="12"/>
      <c r="E1076" s="12"/>
      <c r="F1076" s="13" t="str">
        <f>B1077</f>
        <v>TOR</v>
      </c>
      <c r="G1076" s="11" t="str">
        <f t="shared" ref="G1076" si="10496">C1077</f>
        <v>Toronto Raptors</v>
      </c>
      <c r="H1076" s="32">
        <f>VLOOKUP($C1076,'Four Factors - Road'!$B:$O,7,FALSE)/100</f>
        <v>0.499</v>
      </c>
      <c r="I1076" s="32">
        <f>VLOOKUP($C1076,'Four Factors - Road'!$B:$O,8,FALSE)</f>
        <v>0.27100000000000002</v>
      </c>
      <c r="J1076" s="32">
        <f>VLOOKUP($C1076,'Four Factors - Road'!$B:$O,9,FALSE)/100</f>
        <v>0.14499999999999999</v>
      </c>
      <c r="K1076" s="32">
        <f>VLOOKUP($C1076,'Four Factors - Road'!$B:$O,10,FALSE)/100</f>
        <v>0.27500000000000002</v>
      </c>
      <c r="L1076" s="32">
        <f>VLOOKUP($C1076,'Four Factors - Road'!$B:$O,11,FALSE)/100</f>
        <v>0.53100000000000003</v>
      </c>
      <c r="M1076" s="32">
        <f>VLOOKUP($C1076,'Four Factors - Road'!$B:$O,12,FALSE)</f>
        <v>0.28899999999999998</v>
      </c>
      <c r="N1076" s="32">
        <f>VLOOKUP($C1076,'Four Factors - Road'!$B:$O,13,FALSE)/100</f>
        <v>0.13699999999999998</v>
      </c>
      <c r="O1076" s="32">
        <f>VLOOKUP($C1076,'Four Factors - Road'!$B:$O,14,FALSE)/100</f>
        <v>0.26100000000000001</v>
      </c>
      <c r="P1076" s="21">
        <f>VLOOKUP($C1076,'Advanced - Road'!B:T,18,FALSE)</f>
        <v>97.87</v>
      </c>
      <c r="Q1076" s="21">
        <f>(P1076+'Advanced - Road'!$S$33)/2</f>
        <v>98.365263459335637</v>
      </c>
      <c r="R1076" s="32">
        <f t="shared" ref="R1076" si="10497">AVERAGE(H1076,L1077)</f>
        <v>0.50150000000000006</v>
      </c>
      <c r="S1076" s="32">
        <f t="shared" ref="S1076" si="10498">AVERAGE(I1076,M1077)</f>
        <v>0.27</v>
      </c>
      <c r="T1076" s="32">
        <f t="shared" ref="T1076" si="10499">AVERAGE(J1076,N1077)</f>
        <v>0.14499999999999999</v>
      </c>
      <c r="U1076" s="32">
        <f t="shared" ref="U1076" si="10500">AVERAGE(K1076,O1077)</f>
        <v>0.26150000000000001</v>
      </c>
      <c r="V1076" s="21">
        <f>Q1076*Q1077/'Advanced - Home'!$S$33</f>
        <v>97.711597157465178</v>
      </c>
      <c r="W1076" s="21">
        <f t="shared" ref="W1076" si="10501">AVERAGE(V1076:V1077)</f>
        <v>97.708285580767324</v>
      </c>
      <c r="X1076" s="21">
        <f t="shared" si="10280"/>
        <v>0</v>
      </c>
      <c r="Y1076" s="23">
        <f>ROUND(Regression!$B$17+Regression!$B$18*Games!R1076+Regression!$B$19*Games!T1076+Regression!$B$20*Games!U1076+Regression!$B$21*Games!S1076+Regression!$B$22*Games!W1076,0)</f>
        <v>106</v>
      </c>
      <c r="Z1076" s="23">
        <f t="shared" ref="Z1076" si="10502">Y1077-Y1076</f>
        <v>6</v>
      </c>
      <c r="AA1076" s="23">
        <f t="shared" ref="AA1076" si="10503">Y1076+Y1077</f>
        <v>218</v>
      </c>
      <c r="AB1076" s="22">
        <f t="shared" ref="AB1076" si="10504">D1076-Z1076</f>
        <v>-6</v>
      </c>
      <c r="AC1076" s="22">
        <f t="shared" ref="AC1076" si="10505">AA1076-E1076</f>
        <v>218</v>
      </c>
      <c r="AD1076" s="22">
        <f t="shared" si="10285"/>
        <v>106</v>
      </c>
    </row>
    <row r="1077" spans="1:30" x14ac:dyDescent="0.3">
      <c r="A1077" s="11" t="s">
        <v>134</v>
      </c>
      <c r="B1077" s="14" t="s">
        <v>80</v>
      </c>
      <c r="C1077" s="11" t="str">
        <f>VLOOKUP(B1077,'Team Lookup'!A:B,2,FALSE)</f>
        <v>Toronto Raptors</v>
      </c>
      <c r="D1077" s="15">
        <f t="shared" ref="D1077" si="10506">D1076*-1</f>
        <v>0</v>
      </c>
      <c r="E1077" s="15">
        <f t="shared" ref="E1077" si="10507">E1076</f>
        <v>0</v>
      </c>
      <c r="F1077" s="11" t="str">
        <f>B1076</f>
        <v>MIN</v>
      </c>
      <c r="G1077" s="11" t="str">
        <f t="shared" ref="G1077" si="10508">C1076</f>
        <v>Minnesota Timberwolves</v>
      </c>
      <c r="H1077" s="32">
        <f>VLOOKUP($C1077,'Four Factors - Home'!$B:$O,7,FALSE)/100</f>
        <v>0.52900000000000003</v>
      </c>
      <c r="I1077" s="32">
        <f>VLOOKUP($C1077,'Four Factors - Home'!$B:$O,8,FALSE)</f>
        <v>0.315</v>
      </c>
      <c r="J1077" s="32">
        <f>VLOOKUP($C1077,'Four Factors - Home'!$B:$O,9,FALSE)/100</f>
        <v>0.128</v>
      </c>
      <c r="K1077" s="32">
        <f>VLOOKUP($C1077,'Four Factors - Home'!$B:$O,10,FALSE)/100</f>
        <v>0.27100000000000002</v>
      </c>
      <c r="L1077" s="32">
        <f>VLOOKUP($C1077,'Four Factors - Home'!$B:$O,11,FALSE)/100</f>
        <v>0.504</v>
      </c>
      <c r="M1077" s="32">
        <f>VLOOKUP($C1077,'Four Factors - Home'!$B:$O,12,FALSE)</f>
        <v>0.26900000000000002</v>
      </c>
      <c r="N1077" s="32">
        <f>VLOOKUP($C1077,'Four Factors - Home'!$B:$O,13,FALSE)/100</f>
        <v>0.14499999999999999</v>
      </c>
      <c r="O1077" s="32">
        <f>VLOOKUP($C1077,'Four Factors - Home'!$B:$O,14,FALSE)/100</f>
        <v>0.248</v>
      </c>
      <c r="P1077" s="21">
        <f>VLOOKUP($C1077,'Advanced - Home'!B:T,18,FALSE)</f>
        <v>97.54</v>
      </c>
      <c r="Q1077" s="21">
        <f>(P1077+'Advanced - Home'!$S$33)/2</f>
        <v>98.196912943871709</v>
      </c>
      <c r="R1077" s="32">
        <f t="shared" ref="R1077" si="10509">AVERAGE(H1077,L1076)</f>
        <v>0.53</v>
      </c>
      <c r="S1077" s="32">
        <f t="shared" ref="S1077" si="10510">AVERAGE(I1077,M1076)</f>
        <v>0.30199999999999999</v>
      </c>
      <c r="T1077" s="32">
        <f t="shared" ref="T1077" si="10511">AVERAGE(J1077,N1076)</f>
        <v>0.13250000000000001</v>
      </c>
      <c r="U1077" s="32">
        <f t="shared" ref="U1077" si="10512">AVERAGE(K1077,O1076)</f>
        <v>0.26600000000000001</v>
      </c>
      <c r="V1077" s="21">
        <f>Q1077*Q1076/'Advanced - Road'!$S$33</f>
        <v>97.704974004069484</v>
      </c>
      <c r="W1077" s="21">
        <f t="shared" ref="W1077" si="10513">W1076</f>
        <v>97.708285580767324</v>
      </c>
      <c r="X1077" s="21">
        <f t="shared" si="10280"/>
        <v>0</v>
      </c>
      <c r="Y1077" s="23">
        <f>ROUND(Regression!$B$17+Regression!$B$18*Games!R1077+Regression!$B$19*Games!T1077+Regression!$B$20*Games!U1077+Regression!$B$21*Games!S1077+Regression!$B$22*Games!W1077,0)</f>
        <v>112</v>
      </c>
      <c r="Z1077" s="23">
        <f t="shared" ref="Z1077" si="10514">-Z1076</f>
        <v>-6</v>
      </c>
      <c r="AA1077" s="23">
        <f t="shared" ref="AA1077" si="10515">AA1076</f>
        <v>218</v>
      </c>
      <c r="AB1077" s="22"/>
      <c r="AC1077" s="22"/>
      <c r="AD1077" s="22">
        <f t="shared" si="10285"/>
        <v>112</v>
      </c>
    </row>
    <row r="1078" spans="1:30" x14ac:dyDescent="0.3">
      <c r="A1078" t="s">
        <v>133</v>
      </c>
      <c r="B1078" s="8" t="s">
        <v>34</v>
      </c>
      <c r="C1078" t="str">
        <f>VLOOKUP(B1078,'Team Lookup'!A:B,2,FALSE)</f>
        <v>Minnesota Timberwolves</v>
      </c>
      <c r="D1078" s="6"/>
      <c r="E1078" s="6"/>
      <c r="F1078" s="7" t="str">
        <f>B1079</f>
        <v>UTA</v>
      </c>
      <c r="G1078" t="str">
        <f t="shared" ref="G1078" si="10516">C1079</f>
        <v>Utah Jazz</v>
      </c>
      <c r="H1078" s="31">
        <f>VLOOKUP($C1078,'Four Factors - Road'!$B:$O,7,FALSE)/100</f>
        <v>0.499</v>
      </c>
      <c r="I1078" s="31">
        <f>VLOOKUP($C1078,'Four Factors - Road'!$B:$O,8,FALSE)</f>
        <v>0.27100000000000002</v>
      </c>
      <c r="J1078" s="31">
        <f>VLOOKUP($C1078,'Four Factors - Road'!$B:$O,9,FALSE)/100</f>
        <v>0.14499999999999999</v>
      </c>
      <c r="K1078" s="31">
        <f>VLOOKUP($C1078,'Four Factors - Road'!$B:$O,10,FALSE)/100</f>
        <v>0.27500000000000002</v>
      </c>
      <c r="L1078" s="31">
        <f>VLOOKUP($C1078,'Four Factors - Road'!$B:$O,11,FALSE)/100</f>
        <v>0.53100000000000003</v>
      </c>
      <c r="M1078" s="31">
        <f>VLOOKUP($C1078,'Four Factors - Road'!$B:$O,12,FALSE)</f>
        <v>0.28899999999999998</v>
      </c>
      <c r="N1078" s="31">
        <f>VLOOKUP($C1078,'Four Factors - Road'!$B:$O,13,FALSE)/100</f>
        <v>0.13699999999999998</v>
      </c>
      <c r="O1078" s="31">
        <f>VLOOKUP($C1078,'Four Factors - Road'!$B:$O,14,FALSE)/100</f>
        <v>0.26100000000000001</v>
      </c>
      <c r="P1078" s="17">
        <f>VLOOKUP($C1078,'Advanced - Road'!B:T,18,FALSE)</f>
        <v>97.87</v>
      </c>
      <c r="Q1078" s="17">
        <f>(P1078+'Advanced - Road'!$S$33)/2</f>
        <v>98.365263459335637</v>
      </c>
      <c r="R1078" s="31">
        <f t="shared" ref="R1078" si="10517">AVERAGE(H1078,L1079)</f>
        <v>0.49249999999999999</v>
      </c>
      <c r="S1078" s="31">
        <f t="shared" ref="S1078" si="10518">AVERAGE(I1078,M1079)</f>
        <v>0.2515</v>
      </c>
      <c r="T1078" s="31">
        <f t="shared" ref="T1078" si="10519">AVERAGE(J1078,N1079)</f>
        <v>0.14000000000000001</v>
      </c>
      <c r="U1078" s="31">
        <f t="shared" ref="U1078" si="10520">AVERAGE(K1078,O1079)</f>
        <v>0.24050000000000002</v>
      </c>
      <c r="V1078" s="17">
        <f>Q1078*Q1079/'Advanced - Home'!$S$33</f>
        <v>95.756308720606</v>
      </c>
      <c r="W1078" s="17">
        <f t="shared" ref="W1078" si="10521">AVERAGE(V1078:V1079)</f>
        <v>95.753063411248093</v>
      </c>
      <c r="X1078" s="17">
        <f t="shared" si="10280"/>
        <v>0</v>
      </c>
      <c r="Y1078" s="19">
        <f>ROUND(Regression!$B$17+Regression!$B$18*Games!R1078+Regression!$B$19*Games!T1078+Regression!$B$20*Games!U1078+Regression!$B$21*Games!S1078+Regression!$B$22*Games!W1078,0)</f>
        <v>101</v>
      </c>
      <c r="Z1078" s="19">
        <f t="shared" ref="Z1078" si="10522">Y1079-Y1078</f>
        <v>7</v>
      </c>
      <c r="AA1078" s="19">
        <f t="shared" ref="AA1078" si="10523">Y1078+Y1079</f>
        <v>209</v>
      </c>
      <c r="AB1078" s="4">
        <f t="shared" ref="AB1078" si="10524">D1078-Z1078</f>
        <v>-7</v>
      </c>
      <c r="AC1078" s="4">
        <f t="shared" ref="AC1078" si="10525">AA1078-E1078</f>
        <v>209</v>
      </c>
      <c r="AD1078" s="4">
        <f t="shared" si="10285"/>
        <v>101</v>
      </c>
    </row>
    <row r="1079" spans="1:30" x14ac:dyDescent="0.3">
      <c r="A1079" t="s">
        <v>134</v>
      </c>
      <c r="B1079" s="8" t="s">
        <v>81</v>
      </c>
      <c r="C1079" t="str">
        <f>VLOOKUP(B1079,'Team Lookup'!A:B,2,FALSE)</f>
        <v>Utah Jazz</v>
      </c>
      <c r="D1079" s="9">
        <f t="shared" ref="D1079" si="10526">D1078*-1</f>
        <v>0</v>
      </c>
      <c r="E1079" s="9">
        <f t="shared" ref="E1079" si="10527">E1078</f>
        <v>0</v>
      </c>
      <c r="F1079" t="str">
        <f>B1078</f>
        <v>MIN</v>
      </c>
      <c r="G1079" t="str">
        <f t="shared" ref="G1079" si="10528">C1078</f>
        <v>Minnesota Timberwolves</v>
      </c>
      <c r="H1079" s="31">
        <f>VLOOKUP($C1079,'Four Factors - Home'!$B:$O,7,FALSE)/100</f>
        <v>0.52800000000000002</v>
      </c>
      <c r="I1079" s="31">
        <f>VLOOKUP($C1079,'Four Factors - Home'!$B:$O,8,FALSE)</f>
        <v>0.314</v>
      </c>
      <c r="J1079" s="31">
        <f>VLOOKUP($C1079,'Four Factors - Home'!$B:$O,9,FALSE)/100</f>
        <v>0.14499999999999999</v>
      </c>
      <c r="K1079" s="31">
        <f>VLOOKUP($C1079,'Four Factors - Home'!$B:$O,10,FALSE)/100</f>
        <v>0.214</v>
      </c>
      <c r="L1079" s="31">
        <f>VLOOKUP($C1079,'Four Factors - Home'!$B:$O,11,FALSE)/100</f>
        <v>0.48599999999999999</v>
      </c>
      <c r="M1079" s="31">
        <f>VLOOKUP($C1079,'Four Factors - Home'!$B:$O,12,FALSE)</f>
        <v>0.23200000000000001</v>
      </c>
      <c r="N1079" s="31">
        <f>VLOOKUP($C1079,'Four Factors - Home'!$B:$O,13,FALSE)/100</f>
        <v>0.13500000000000001</v>
      </c>
      <c r="O1079" s="31">
        <f>VLOOKUP($C1079,'Four Factors - Home'!$B:$O,14,FALSE)/100</f>
        <v>0.20600000000000002</v>
      </c>
      <c r="P1079" s="17">
        <f>VLOOKUP($C1079,'Advanced - Home'!B:T,18,FALSE)</f>
        <v>93.61</v>
      </c>
      <c r="Q1079" s="17">
        <f>(P1079+'Advanced - Home'!$S$33)/2</f>
        <v>96.231912943871706</v>
      </c>
      <c r="R1079" s="31">
        <f t="shared" ref="R1079" si="10529">AVERAGE(H1079,L1078)</f>
        <v>0.52950000000000008</v>
      </c>
      <c r="S1079" s="31">
        <f t="shared" ref="S1079" si="10530">AVERAGE(I1079,M1078)</f>
        <v>0.30149999999999999</v>
      </c>
      <c r="T1079" s="31">
        <f t="shared" ref="T1079" si="10531">AVERAGE(J1079,N1078)</f>
        <v>0.14099999999999999</v>
      </c>
      <c r="U1079" s="31">
        <f t="shared" ref="U1079" si="10532">AVERAGE(K1079,O1078)</f>
        <v>0.23749999999999999</v>
      </c>
      <c r="V1079" s="17">
        <f>Q1079*Q1078/'Advanced - Road'!$S$33</f>
        <v>95.749818101890185</v>
      </c>
      <c r="W1079" s="17">
        <f t="shared" ref="W1079" si="10533">W1078</f>
        <v>95.753063411248093</v>
      </c>
      <c r="X1079" s="17">
        <f t="shared" si="10280"/>
        <v>0</v>
      </c>
      <c r="Y1079" s="19">
        <f>ROUND(Regression!$B$17+Regression!$B$18*Games!R1079+Regression!$B$19*Games!T1079+Regression!$B$20*Games!U1079+Regression!$B$21*Games!S1079+Regression!$B$22*Games!W1079,0)</f>
        <v>108</v>
      </c>
      <c r="Z1079" s="19">
        <f t="shared" ref="Z1079" si="10534">-Z1078</f>
        <v>-7</v>
      </c>
      <c r="AA1079" s="19">
        <f t="shared" ref="AA1079" si="10535">AA1078</f>
        <v>209</v>
      </c>
      <c r="AB1079" s="4"/>
      <c r="AC1079" s="4"/>
      <c r="AD1079" s="4">
        <f t="shared" si="10285"/>
        <v>108</v>
      </c>
    </row>
    <row r="1080" spans="1:30" x14ac:dyDescent="0.3">
      <c r="A1080" s="11" t="s">
        <v>133</v>
      </c>
      <c r="B1080" s="14" t="s">
        <v>34</v>
      </c>
      <c r="C1080" s="11" t="str">
        <f>VLOOKUP(B1080,'Team Lookup'!A:B,2,FALSE)</f>
        <v>Minnesota Timberwolves</v>
      </c>
      <c r="D1080" s="12"/>
      <c r="E1080" s="12"/>
      <c r="F1080" s="13" t="str">
        <f>B1081</f>
        <v>WAS</v>
      </c>
      <c r="G1080" s="11" t="str">
        <f t="shared" ref="G1080" si="10536">C1081</f>
        <v>Washington Wizards</v>
      </c>
      <c r="H1080" s="32">
        <f>VLOOKUP($C1080,'Four Factors - Road'!$B:$O,7,FALSE)/100</f>
        <v>0.499</v>
      </c>
      <c r="I1080" s="32">
        <f>VLOOKUP($C1080,'Four Factors - Road'!$B:$O,8,FALSE)</f>
        <v>0.27100000000000002</v>
      </c>
      <c r="J1080" s="32">
        <f>VLOOKUP($C1080,'Four Factors - Road'!$B:$O,9,FALSE)/100</f>
        <v>0.14499999999999999</v>
      </c>
      <c r="K1080" s="32">
        <f>VLOOKUP($C1080,'Four Factors - Road'!$B:$O,10,FALSE)/100</f>
        <v>0.27500000000000002</v>
      </c>
      <c r="L1080" s="32">
        <f>VLOOKUP($C1080,'Four Factors - Road'!$B:$O,11,FALSE)/100</f>
        <v>0.53100000000000003</v>
      </c>
      <c r="M1080" s="32">
        <f>VLOOKUP($C1080,'Four Factors - Road'!$B:$O,12,FALSE)</f>
        <v>0.28899999999999998</v>
      </c>
      <c r="N1080" s="32">
        <f>VLOOKUP($C1080,'Four Factors - Road'!$B:$O,13,FALSE)/100</f>
        <v>0.13699999999999998</v>
      </c>
      <c r="O1080" s="32">
        <f>VLOOKUP($C1080,'Four Factors - Road'!$B:$O,14,FALSE)/100</f>
        <v>0.26100000000000001</v>
      </c>
      <c r="P1080" s="21">
        <f>VLOOKUP($C1080,'Advanced - Road'!B:T,18,FALSE)</f>
        <v>97.87</v>
      </c>
      <c r="Q1080" s="21">
        <f>(P1080+'Advanced - Road'!$S$33)/2</f>
        <v>98.365263459335637</v>
      </c>
      <c r="R1080" s="32">
        <f t="shared" ref="R1080" si="10537">AVERAGE(H1080,L1081)</f>
        <v>0.505</v>
      </c>
      <c r="S1080" s="32">
        <f t="shared" ref="S1080" si="10538">AVERAGE(I1080,M1081)</f>
        <v>0.27949999999999997</v>
      </c>
      <c r="T1080" s="32">
        <f t="shared" ref="T1080" si="10539">AVERAGE(J1080,N1081)</f>
        <v>0.152</v>
      </c>
      <c r="U1080" s="32">
        <f t="shared" ref="U1080" si="10540">AVERAGE(K1080,O1081)</f>
        <v>0.26300000000000001</v>
      </c>
      <c r="V1080" s="21">
        <f>Q1080*Q1081/'Advanced - Home'!$S$33</f>
        <v>98.512618629053776</v>
      </c>
      <c r="W1080" s="21">
        <f t="shared" ref="W1080" si="10541">AVERAGE(V1080:V1081)</f>
        <v>98.509279904667054</v>
      </c>
      <c r="X1080" s="21">
        <f t="shared" si="10280"/>
        <v>0</v>
      </c>
      <c r="Y1080" s="23">
        <f>ROUND(Regression!$B$17+Regression!$B$18*Games!R1080+Regression!$B$19*Games!T1080+Regression!$B$20*Games!U1080+Regression!$B$21*Games!S1080+Regression!$B$22*Games!W1080,0)</f>
        <v>106</v>
      </c>
      <c r="Z1080" s="23">
        <f t="shared" ref="Z1080" si="10542">Y1081-Y1080</f>
        <v>6</v>
      </c>
      <c r="AA1080" s="23">
        <f t="shared" ref="AA1080" si="10543">Y1080+Y1081</f>
        <v>218</v>
      </c>
      <c r="AB1080" s="22">
        <f t="shared" ref="AB1080" si="10544">D1080-Z1080</f>
        <v>-6</v>
      </c>
      <c r="AC1080" s="22">
        <f t="shared" ref="AC1080" si="10545">AA1080-E1080</f>
        <v>218</v>
      </c>
      <c r="AD1080" s="22">
        <f t="shared" si="10285"/>
        <v>106</v>
      </c>
    </row>
    <row r="1081" spans="1:30" x14ac:dyDescent="0.3">
      <c r="A1081" s="11" t="s">
        <v>134</v>
      </c>
      <c r="B1081" s="14" t="s">
        <v>82</v>
      </c>
      <c r="C1081" s="11" t="str">
        <f>VLOOKUP(B1081,'Team Lookup'!A:B,2,FALSE)</f>
        <v>Washington Wizards</v>
      </c>
      <c r="D1081" s="15">
        <f t="shared" ref="D1081" si="10546">D1080*-1</f>
        <v>0</v>
      </c>
      <c r="E1081" s="15">
        <f t="shared" ref="E1081" si="10547">E1080</f>
        <v>0</v>
      </c>
      <c r="F1081" s="11" t="str">
        <f>B1080</f>
        <v>MIN</v>
      </c>
      <c r="G1081" s="11" t="str">
        <f t="shared" ref="G1081" si="10548">C1080</f>
        <v>Minnesota Timberwolves</v>
      </c>
      <c r="H1081" s="32">
        <f>VLOOKUP($C1081,'Four Factors - Home'!$B:$O,7,FALSE)/100</f>
        <v>0.54700000000000004</v>
      </c>
      <c r="I1081" s="32">
        <f>VLOOKUP($C1081,'Four Factors - Home'!$B:$O,8,FALSE)</f>
        <v>0.26400000000000001</v>
      </c>
      <c r="J1081" s="32">
        <f>VLOOKUP($C1081,'Four Factors - Home'!$B:$O,9,FALSE)/100</f>
        <v>0.14899999999999999</v>
      </c>
      <c r="K1081" s="32">
        <f>VLOOKUP($C1081,'Four Factors - Home'!$B:$O,10,FALSE)/100</f>
        <v>0.252</v>
      </c>
      <c r="L1081" s="32">
        <f>VLOOKUP($C1081,'Four Factors - Home'!$B:$O,11,FALSE)/100</f>
        <v>0.51100000000000001</v>
      </c>
      <c r="M1081" s="32">
        <f>VLOOKUP($C1081,'Four Factors - Home'!$B:$O,12,FALSE)</f>
        <v>0.28799999999999998</v>
      </c>
      <c r="N1081" s="32">
        <f>VLOOKUP($C1081,'Four Factors - Home'!$B:$O,13,FALSE)/100</f>
        <v>0.159</v>
      </c>
      <c r="O1081" s="32">
        <f>VLOOKUP($C1081,'Four Factors - Home'!$B:$O,14,FALSE)/100</f>
        <v>0.251</v>
      </c>
      <c r="P1081" s="21">
        <f>VLOOKUP($C1081,'Advanced - Home'!B:T,18,FALSE)</f>
        <v>99.15</v>
      </c>
      <c r="Q1081" s="21">
        <f>(P1081+'Advanced - Home'!$S$33)/2</f>
        <v>99.001912943871702</v>
      </c>
      <c r="R1081" s="32">
        <f t="shared" ref="R1081" si="10549">AVERAGE(H1081,L1080)</f>
        <v>0.53900000000000003</v>
      </c>
      <c r="S1081" s="32">
        <f t="shared" ref="S1081" si="10550">AVERAGE(I1081,M1080)</f>
        <v>0.27649999999999997</v>
      </c>
      <c r="T1081" s="32">
        <f t="shared" ref="T1081" si="10551">AVERAGE(J1081,N1080)</f>
        <v>0.14299999999999999</v>
      </c>
      <c r="U1081" s="32">
        <f t="shared" ref="U1081" si="10552">AVERAGE(K1081,O1080)</f>
        <v>0.25650000000000001</v>
      </c>
      <c r="V1081" s="21">
        <f>Q1081*Q1080/'Advanced - Road'!$S$33</f>
        <v>98.505941180280331</v>
      </c>
      <c r="W1081" s="21">
        <f t="shared" ref="W1081" si="10553">W1080</f>
        <v>98.509279904667054</v>
      </c>
      <c r="X1081" s="21">
        <f t="shared" si="10280"/>
        <v>0</v>
      </c>
      <c r="Y1081" s="23">
        <f>ROUND(Regression!$B$17+Regression!$B$18*Games!R1081+Regression!$B$19*Games!T1081+Regression!$B$20*Games!U1081+Regression!$B$21*Games!S1081+Regression!$B$22*Games!W1081,0)</f>
        <v>112</v>
      </c>
      <c r="Z1081" s="23">
        <f t="shared" ref="Z1081" si="10554">-Z1080</f>
        <v>-6</v>
      </c>
      <c r="AA1081" s="23">
        <f t="shared" ref="AA1081" si="10555">AA1080</f>
        <v>218</v>
      </c>
      <c r="AB1081" s="22"/>
      <c r="AC1081" s="22"/>
      <c r="AD1081" s="22">
        <f t="shared" si="10285"/>
        <v>112</v>
      </c>
    </row>
    <row r="1082" spans="1:30" x14ac:dyDescent="0.3">
      <c r="A1082" t="s">
        <v>133</v>
      </c>
      <c r="B1082" s="8" t="s">
        <v>71</v>
      </c>
      <c r="C1082" t="str">
        <f>VLOOKUP(B1082,'Team Lookup'!A:B,2,FALSE)</f>
        <v>New Orleans Pelicans</v>
      </c>
      <c r="D1082" s="6"/>
      <c r="E1082" s="6"/>
      <c r="F1082" s="7" t="str">
        <f>B1083</f>
        <v>ATL</v>
      </c>
      <c r="G1082" t="str">
        <f t="shared" ref="G1082" si="10556">C1083</f>
        <v>Atlanta Hawks</v>
      </c>
      <c r="H1082" s="31">
        <f>VLOOKUP($C1082,'Four Factors - Road'!$B:$O,7,FALSE)/100</f>
        <v>0.49200000000000005</v>
      </c>
      <c r="I1082" s="31">
        <f>VLOOKUP($C1082,'Four Factors - Road'!$B:$O,8,FALSE)</f>
        <v>0.253</v>
      </c>
      <c r="J1082" s="31">
        <f>VLOOKUP($C1082,'Four Factors - Road'!$B:$O,9,FALSE)/100</f>
        <v>0.14199999999999999</v>
      </c>
      <c r="K1082" s="31">
        <f>VLOOKUP($C1082,'Four Factors - Road'!$B:$O,10,FALSE)/100</f>
        <v>0.184</v>
      </c>
      <c r="L1082" s="31">
        <f>VLOOKUP($C1082,'Four Factors - Road'!$B:$O,11,FALSE)/100</f>
        <v>0.50600000000000001</v>
      </c>
      <c r="M1082" s="31">
        <f>VLOOKUP($C1082,'Four Factors - Road'!$B:$O,12,FALSE)</f>
        <v>0.22500000000000001</v>
      </c>
      <c r="N1082" s="31">
        <f>VLOOKUP($C1082,'Four Factors - Road'!$B:$O,13,FALSE)/100</f>
        <v>0.13800000000000001</v>
      </c>
      <c r="O1082" s="31">
        <f>VLOOKUP($C1082,'Four Factors - Road'!$B:$O,14,FALSE)/100</f>
        <v>0.23300000000000001</v>
      </c>
      <c r="P1082" s="17">
        <f>VLOOKUP($C1082,'Advanced - Road'!B:T,18,FALSE)</f>
        <v>99.26</v>
      </c>
      <c r="Q1082" s="17">
        <f>(P1082+'Advanced - Road'!$S$33)/2</f>
        <v>99.06026345933563</v>
      </c>
      <c r="R1082" s="31">
        <f t="shared" ref="R1082" si="10557">AVERAGE(H1082,L1083)</f>
        <v>0.505</v>
      </c>
      <c r="S1082" s="31">
        <f t="shared" ref="S1082" si="10558">AVERAGE(I1082,M1083)</f>
        <v>0.23549999999999999</v>
      </c>
      <c r="T1082" s="31">
        <f t="shared" ref="T1082" si="10559">AVERAGE(J1082,N1083)</f>
        <v>0.14949999999999999</v>
      </c>
      <c r="U1082" s="31">
        <f t="shared" ref="U1082" si="10560">AVERAGE(K1082,O1083)</f>
        <v>0.2155</v>
      </c>
      <c r="V1082" s="17">
        <f>Q1082*Q1083/'Advanced - Home'!$S$33</f>
        <v>99.068367403755445</v>
      </c>
      <c r="W1082" s="17">
        <f t="shared" ref="W1082" si="10561">AVERAGE(V1082:V1083)</f>
        <v>99.065009844299539</v>
      </c>
      <c r="X1082" s="17">
        <f t="shared" si="10280"/>
        <v>0</v>
      </c>
      <c r="Y1082" s="19">
        <f>ROUND(Regression!$B$17+Regression!$B$18*Games!R1082+Regression!$B$19*Games!T1082+Regression!$B$20*Games!U1082+Regression!$B$21*Games!S1082+Regression!$B$22*Games!W1082,0)</f>
        <v>103</v>
      </c>
      <c r="Z1082" s="19">
        <f t="shared" ref="Z1082" si="10562">Y1083-Y1082</f>
        <v>4</v>
      </c>
      <c r="AA1082" s="19">
        <f t="shared" ref="AA1082" si="10563">Y1082+Y1083</f>
        <v>210</v>
      </c>
      <c r="AB1082" s="4">
        <f t="shared" ref="AB1082" si="10564">D1082-Z1082</f>
        <v>-4</v>
      </c>
      <c r="AC1082" s="4">
        <f t="shared" ref="AC1082" si="10565">AA1082-E1082</f>
        <v>210</v>
      </c>
      <c r="AD1082" s="4">
        <f t="shared" si="10285"/>
        <v>103</v>
      </c>
    </row>
    <row r="1083" spans="1:30" x14ac:dyDescent="0.3">
      <c r="A1083" t="s">
        <v>134</v>
      </c>
      <c r="B1083" s="8" t="s">
        <v>56</v>
      </c>
      <c r="C1083" t="str">
        <f>VLOOKUP(B1083,'Team Lookup'!A:B,2,FALSE)</f>
        <v>Atlanta Hawks</v>
      </c>
      <c r="D1083" s="9">
        <f t="shared" ref="D1083" si="10566">D1082*-1</f>
        <v>0</v>
      </c>
      <c r="E1083" s="9">
        <f t="shared" ref="E1083" si="10567">E1082</f>
        <v>0</v>
      </c>
      <c r="F1083" t="str">
        <f>B1082</f>
        <v>NOP</v>
      </c>
      <c r="G1083" t="str">
        <f t="shared" ref="G1083" si="10568">C1082</f>
        <v>New Orleans Pelicans</v>
      </c>
      <c r="H1083" s="31">
        <f>VLOOKUP($C1083,'Four Factors - Home'!$B:$O,7,FALSE)/100</f>
        <v>0.51100000000000001</v>
      </c>
      <c r="I1083" s="31">
        <f>VLOOKUP($C1083,'Four Factors - Home'!$B:$O,8,FALSE)</f>
        <v>0.28199999999999997</v>
      </c>
      <c r="J1083" s="31">
        <f>VLOOKUP($C1083,'Four Factors - Home'!$B:$O,9,FALSE)/100</f>
        <v>0.14800000000000002</v>
      </c>
      <c r="K1083" s="31">
        <f>VLOOKUP($C1083,'Four Factors - Home'!$B:$O,10,FALSE)/100</f>
        <v>0.249</v>
      </c>
      <c r="L1083" s="31">
        <f>VLOOKUP($C1083,'Four Factors - Home'!$B:$O,11,FALSE)/100</f>
        <v>0.51800000000000002</v>
      </c>
      <c r="M1083" s="31">
        <f>VLOOKUP($C1083,'Four Factors - Home'!$B:$O,12,FALSE)</f>
        <v>0.218</v>
      </c>
      <c r="N1083" s="31">
        <f>VLOOKUP($C1083,'Four Factors - Home'!$B:$O,13,FALSE)/100</f>
        <v>0.157</v>
      </c>
      <c r="O1083" s="31">
        <f>VLOOKUP($C1083,'Four Factors - Home'!$B:$O,14,FALSE)/100</f>
        <v>0.247</v>
      </c>
      <c r="P1083" s="17">
        <f>VLOOKUP($C1083,'Advanced - Home'!B:T,18,FALSE)</f>
        <v>98.87</v>
      </c>
      <c r="Q1083" s="17">
        <f>(P1083+'Advanced - Home'!$S$33)/2</f>
        <v>98.861912943871715</v>
      </c>
      <c r="R1083" s="31">
        <f t="shared" ref="R1083" si="10569">AVERAGE(H1083,L1082)</f>
        <v>0.50849999999999995</v>
      </c>
      <c r="S1083" s="31">
        <f t="shared" ref="S1083" si="10570">AVERAGE(I1083,M1082)</f>
        <v>0.2535</v>
      </c>
      <c r="T1083" s="31">
        <f t="shared" ref="T1083" si="10571">AVERAGE(J1083,N1082)</f>
        <v>0.14300000000000002</v>
      </c>
      <c r="U1083" s="31">
        <f t="shared" ref="U1083" si="10572">AVERAGE(K1083,O1082)</f>
        <v>0.24099999999999999</v>
      </c>
      <c r="V1083" s="17">
        <f>Q1083*Q1082/'Advanced - Road'!$S$33</f>
        <v>99.061652284843618</v>
      </c>
      <c r="W1083" s="17">
        <f t="shared" ref="W1083" si="10573">W1082</f>
        <v>99.065009844299539</v>
      </c>
      <c r="X1083" s="17">
        <f t="shared" si="10280"/>
        <v>0</v>
      </c>
      <c r="Y1083" s="19">
        <f>ROUND(Regression!$B$17+Regression!$B$18*Games!R1083+Regression!$B$19*Games!T1083+Regression!$B$20*Games!U1083+Regression!$B$21*Games!S1083+Regression!$B$22*Games!W1083,0)</f>
        <v>107</v>
      </c>
      <c r="Z1083" s="19">
        <f t="shared" ref="Z1083" si="10574">-Z1082</f>
        <v>-4</v>
      </c>
      <c r="AA1083" s="19">
        <f t="shared" ref="AA1083" si="10575">AA1082</f>
        <v>210</v>
      </c>
      <c r="AB1083" s="4"/>
      <c r="AC1083" s="4"/>
      <c r="AD1083" s="4">
        <f t="shared" si="10285"/>
        <v>107</v>
      </c>
    </row>
    <row r="1084" spans="1:30" x14ac:dyDescent="0.3">
      <c r="A1084" s="11" t="s">
        <v>133</v>
      </c>
      <c r="B1084" s="14" t="s">
        <v>71</v>
      </c>
      <c r="C1084" s="11" t="str">
        <f>VLOOKUP(B1084,'Team Lookup'!A:B,2,FALSE)</f>
        <v>New Orleans Pelicans</v>
      </c>
      <c r="D1084" s="12"/>
      <c r="E1084" s="12"/>
      <c r="F1084" s="13" t="str">
        <f>B1085</f>
        <v>BRK</v>
      </c>
      <c r="G1084" s="11" t="str">
        <f t="shared" ref="G1084" si="10576">C1085</f>
        <v>Brooklyn Nets</v>
      </c>
      <c r="H1084" s="32">
        <f>VLOOKUP($C1084,'Four Factors - Road'!$B:$O,7,FALSE)/100</f>
        <v>0.49200000000000005</v>
      </c>
      <c r="I1084" s="32">
        <f>VLOOKUP($C1084,'Four Factors - Road'!$B:$O,8,FALSE)</f>
        <v>0.253</v>
      </c>
      <c r="J1084" s="32">
        <f>VLOOKUP($C1084,'Four Factors - Road'!$B:$O,9,FALSE)/100</f>
        <v>0.14199999999999999</v>
      </c>
      <c r="K1084" s="32">
        <f>VLOOKUP($C1084,'Four Factors - Road'!$B:$O,10,FALSE)/100</f>
        <v>0.184</v>
      </c>
      <c r="L1084" s="32">
        <f>VLOOKUP($C1084,'Four Factors - Road'!$B:$O,11,FALSE)/100</f>
        <v>0.50600000000000001</v>
      </c>
      <c r="M1084" s="32">
        <f>VLOOKUP($C1084,'Four Factors - Road'!$B:$O,12,FALSE)</f>
        <v>0.22500000000000001</v>
      </c>
      <c r="N1084" s="32">
        <f>VLOOKUP($C1084,'Four Factors - Road'!$B:$O,13,FALSE)/100</f>
        <v>0.13800000000000001</v>
      </c>
      <c r="O1084" s="32">
        <f>VLOOKUP($C1084,'Four Factors - Road'!$B:$O,14,FALSE)/100</f>
        <v>0.23300000000000001</v>
      </c>
      <c r="P1084" s="21">
        <f>VLOOKUP($C1084,'Advanced - Road'!B:T,18,FALSE)</f>
        <v>99.26</v>
      </c>
      <c r="Q1084" s="21">
        <f>(P1084+'Advanced - Road'!$S$33)/2</f>
        <v>99.06026345933563</v>
      </c>
      <c r="R1084" s="32">
        <f t="shared" ref="R1084" si="10577">AVERAGE(H1084,L1085)</f>
        <v>0.5</v>
      </c>
      <c r="S1084" s="32">
        <f t="shared" ref="S1084" si="10578">AVERAGE(I1084,M1085)</f>
        <v>0.26050000000000001</v>
      </c>
      <c r="T1084" s="32">
        <f t="shared" ref="T1084" si="10579">AVERAGE(J1084,N1085)</f>
        <v>0.13550000000000001</v>
      </c>
      <c r="U1084" s="32">
        <f t="shared" ref="U1084" si="10580">AVERAGE(K1084,O1085)</f>
        <v>0.216</v>
      </c>
      <c r="V1084" s="21">
        <f>Q1084*Q1085/'Advanced - Home'!$S$33</f>
        <v>101.21283639015267</v>
      </c>
      <c r="W1084" s="21">
        <f t="shared" ref="W1084" si="10581">AVERAGE(V1084:V1085)</f>
        <v>101.20940615177501</v>
      </c>
      <c r="X1084" s="21">
        <f t="shared" si="10280"/>
        <v>0</v>
      </c>
      <c r="Y1084" s="23">
        <f>ROUND(Regression!$B$17+Regression!$B$18*Games!R1084+Regression!$B$19*Games!T1084+Regression!$B$20*Games!U1084+Regression!$B$21*Games!S1084+Regression!$B$22*Games!W1084,0)</f>
        <v>107</v>
      </c>
      <c r="Z1084" s="23">
        <f t="shared" ref="Z1084" si="10582">Y1085-Y1084</f>
        <v>-2</v>
      </c>
      <c r="AA1084" s="23">
        <f t="shared" ref="AA1084" si="10583">Y1084+Y1085</f>
        <v>212</v>
      </c>
      <c r="AB1084" s="22">
        <f t="shared" ref="AB1084" si="10584">D1084-Z1084</f>
        <v>2</v>
      </c>
      <c r="AC1084" s="22">
        <f t="shared" ref="AC1084" si="10585">AA1084-E1084</f>
        <v>212</v>
      </c>
      <c r="AD1084" s="22">
        <f t="shared" si="10285"/>
        <v>107</v>
      </c>
    </row>
    <row r="1085" spans="1:30" x14ac:dyDescent="0.3">
      <c r="A1085" s="11" t="s">
        <v>134</v>
      </c>
      <c r="B1085" s="14" t="s">
        <v>57</v>
      </c>
      <c r="C1085" s="11" t="str">
        <f>VLOOKUP(B1085,'Team Lookup'!A:B,2,FALSE)</f>
        <v>Brooklyn Nets</v>
      </c>
      <c r="D1085" s="15">
        <f t="shared" ref="D1085" si="10586">D1084*-1</f>
        <v>0</v>
      </c>
      <c r="E1085" s="15">
        <f t="shared" ref="E1085" si="10587">E1084</f>
        <v>0</v>
      </c>
      <c r="F1085" s="11" t="str">
        <f>B1084</f>
        <v>NOP</v>
      </c>
      <c r="G1085" s="11" t="str">
        <f t="shared" ref="G1085" si="10588">C1084</f>
        <v>New Orleans Pelicans</v>
      </c>
      <c r="H1085" s="32">
        <f>VLOOKUP($C1085,'Four Factors - Home'!$B:$O,7,FALSE)/100</f>
        <v>0.49700000000000005</v>
      </c>
      <c r="I1085" s="32">
        <f>VLOOKUP($C1085,'Four Factors - Home'!$B:$O,8,FALSE)</f>
        <v>0.27</v>
      </c>
      <c r="J1085" s="32">
        <f>VLOOKUP($C1085,'Four Factors - Home'!$B:$O,9,FALSE)/100</f>
        <v>0.16699999999999998</v>
      </c>
      <c r="K1085" s="32">
        <f>VLOOKUP($C1085,'Four Factors - Home'!$B:$O,10,FALSE)/100</f>
        <v>0.20600000000000002</v>
      </c>
      <c r="L1085" s="32">
        <f>VLOOKUP($C1085,'Four Factors - Home'!$B:$O,11,FALSE)/100</f>
        <v>0.50800000000000001</v>
      </c>
      <c r="M1085" s="32">
        <f>VLOOKUP($C1085,'Four Factors - Home'!$B:$O,12,FALSE)</f>
        <v>0.26800000000000002</v>
      </c>
      <c r="N1085" s="32">
        <f>VLOOKUP($C1085,'Four Factors - Home'!$B:$O,13,FALSE)/100</f>
        <v>0.129</v>
      </c>
      <c r="O1085" s="32">
        <f>VLOOKUP($C1085,'Four Factors - Home'!$B:$O,14,FALSE)/100</f>
        <v>0.248</v>
      </c>
      <c r="P1085" s="21">
        <f>VLOOKUP($C1085,'Advanced - Home'!B:T,18,FALSE)</f>
        <v>103.15</v>
      </c>
      <c r="Q1085" s="21">
        <f>(P1085+'Advanced - Home'!$S$33)/2</f>
        <v>101.0019129438717</v>
      </c>
      <c r="R1085" s="32">
        <f t="shared" ref="R1085" si="10589">AVERAGE(H1085,L1084)</f>
        <v>0.50150000000000006</v>
      </c>
      <c r="S1085" s="32">
        <f t="shared" ref="S1085" si="10590">AVERAGE(I1085,M1084)</f>
        <v>0.2475</v>
      </c>
      <c r="T1085" s="32">
        <f t="shared" ref="T1085" si="10591">AVERAGE(J1085,N1084)</f>
        <v>0.1525</v>
      </c>
      <c r="U1085" s="32">
        <f t="shared" ref="U1085" si="10592">AVERAGE(K1085,O1084)</f>
        <v>0.21950000000000003</v>
      </c>
      <c r="V1085" s="21">
        <f>Q1085*Q1084/'Advanced - Road'!$S$33</f>
        <v>101.20597591339735</v>
      </c>
      <c r="W1085" s="21">
        <f t="shared" ref="W1085" si="10593">W1084</f>
        <v>101.20940615177501</v>
      </c>
      <c r="X1085" s="21">
        <f t="shared" si="10280"/>
        <v>0</v>
      </c>
      <c r="Y1085" s="23">
        <f>ROUND(Regression!$B$17+Regression!$B$18*Games!R1085+Regression!$B$19*Games!T1085+Regression!$B$20*Games!U1085+Regression!$B$21*Games!S1085+Regression!$B$22*Games!W1085,0)</f>
        <v>105</v>
      </c>
      <c r="Z1085" s="23">
        <f t="shared" ref="Z1085" si="10594">-Z1084</f>
        <v>2</v>
      </c>
      <c r="AA1085" s="23">
        <f t="shared" ref="AA1085" si="10595">AA1084</f>
        <v>212</v>
      </c>
      <c r="AB1085" s="22"/>
      <c r="AC1085" s="22"/>
      <c r="AD1085" s="22">
        <f t="shared" si="10285"/>
        <v>105</v>
      </c>
    </row>
    <row r="1086" spans="1:30" x14ac:dyDescent="0.3">
      <c r="A1086" t="s">
        <v>133</v>
      </c>
      <c r="B1086" s="8" t="s">
        <v>71</v>
      </c>
      <c r="C1086" t="str">
        <f>VLOOKUP(B1086,'Team Lookup'!A:B,2,FALSE)</f>
        <v>New Orleans Pelicans</v>
      </c>
      <c r="D1086" s="6"/>
      <c r="E1086" s="6"/>
      <c r="F1086" s="7" t="str">
        <f>B1087</f>
        <v>BOS</v>
      </c>
      <c r="G1086" t="str">
        <f t="shared" ref="G1086" si="10596">C1087</f>
        <v>Boston Celtics</v>
      </c>
      <c r="H1086" s="31">
        <f>VLOOKUP($C1086,'Four Factors - Road'!$B:$O,7,FALSE)/100</f>
        <v>0.49200000000000005</v>
      </c>
      <c r="I1086" s="31">
        <f>VLOOKUP($C1086,'Four Factors - Road'!$B:$O,8,FALSE)</f>
        <v>0.253</v>
      </c>
      <c r="J1086" s="31">
        <f>VLOOKUP($C1086,'Four Factors - Road'!$B:$O,9,FALSE)/100</f>
        <v>0.14199999999999999</v>
      </c>
      <c r="K1086" s="31">
        <f>VLOOKUP($C1086,'Four Factors - Road'!$B:$O,10,FALSE)/100</f>
        <v>0.184</v>
      </c>
      <c r="L1086" s="31">
        <f>VLOOKUP($C1086,'Four Factors - Road'!$B:$O,11,FALSE)/100</f>
        <v>0.50600000000000001</v>
      </c>
      <c r="M1086" s="31">
        <f>VLOOKUP($C1086,'Four Factors - Road'!$B:$O,12,FALSE)</f>
        <v>0.22500000000000001</v>
      </c>
      <c r="N1086" s="31">
        <f>VLOOKUP($C1086,'Four Factors - Road'!$B:$O,13,FALSE)/100</f>
        <v>0.13800000000000001</v>
      </c>
      <c r="O1086" s="31">
        <f>VLOOKUP($C1086,'Four Factors - Road'!$B:$O,14,FALSE)/100</f>
        <v>0.23300000000000001</v>
      </c>
      <c r="P1086" s="17">
        <f>VLOOKUP($C1086,'Advanced - Road'!B:T,18,FALSE)</f>
        <v>99.26</v>
      </c>
      <c r="Q1086" s="17">
        <f>(P1086+'Advanced - Road'!$S$33)/2</f>
        <v>99.06026345933563</v>
      </c>
      <c r="R1086" s="31">
        <f t="shared" ref="R1086" si="10597">AVERAGE(H1086,L1087)</f>
        <v>0.498</v>
      </c>
      <c r="S1086" s="31">
        <f t="shared" ref="S1086" si="10598">AVERAGE(I1086,M1087)</f>
        <v>0.25850000000000001</v>
      </c>
      <c r="T1086" s="31">
        <f t="shared" ref="T1086" si="10599">AVERAGE(J1086,N1087)</f>
        <v>0.13949999999999999</v>
      </c>
      <c r="U1086" s="31">
        <f t="shared" ref="U1086" si="10600">AVERAGE(K1086,O1087)</f>
        <v>0.2185</v>
      </c>
      <c r="V1086" s="17">
        <f>Q1086*Q1087/'Advanced - Home'!$S$33</f>
        <v>99.499265377657679</v>
      </c>
      <c r="W1086" s="17">
        <f t="shared" ref="W1086" si="10601">AVERAGE(V1086:V1087)</f>
        <v>99.495893214493208</v>
      </c>
      <c r="X1086" s="17">
        <f t="shared" si="10280"/>
        <v>0</v>
      </c>
      <c r="Y1086" s="19">
        <f>ROUND(Regression!$B$17+Regression!$B$18*Games!R1086+Regression!$B$19*Games!T1086+Regression!$B$20*Games!U1086+Regression!$B$21*Games!S1086+Regression!$B$22*Games!W1086,0)</f>
        <v>105</v>
      </c>
      <c r="Z1086" s="19">
        <f t="shared" ref="Z1086" si="10602">Y1087-Y1086</f>
        <v>3</v>
      </c>
      <c r="AA1086" s="19">
        <f t="shared" ref="AA1086" si="10603">Y1086+Y1087</f>
        <v>213</v>
      </c>
      <c r="AB1086" s="4">
        <f t="shared" ref="AB1086" si="10604">D1086-Z1086</f>
        <v>-3</v>
      </c>
      <c r="AC1086" s="4">
        <f t="shared" ref="AC1086" si="10605">AA1086-E1086</f>
        <v>213</v>
      </c>
      <c r="AD1086" s="4">
        <f t="shared" si="10285"/>
        <v>105</v>
      </c>
    </row>
    <row r="1087" spans="1:30" x14ac:dyDescent="0.3">
      <c r="A1087" t="s">
        <v>134</v>
      </c>
      <c r="B1087" s="8" t="s">
        <v>58</v>
      </c>
      <c r="C1087" t="str">
        <f>VLOOKUP(B1087,'Team Lookup'!A:B,2,FALSE)</f>
        <v>Boston Celtics</v>
      </c>
      <c r="D1087" s="9">
        <f t="shared" ref="D1087" si="10606">D1086*-1</f>
        <v>0</v>
      </c>
      <c r="E1087" s="9">
        <f t="shared" ref="E1087" si="10607">E1086</f>
        <v>0</v>
      </c>
      <c r="F1087" t="str">
        <f>B1086</f>
        <v>NOP</v>
      </c>
      <c r="G1087" t="str">
        <f t="shared" ref="G1087" si="10608">C1086</f>
        <v>New Orleans Pelicans</v>
      </c>
      <c r="H1087" s="31">
        <f>VLOOKUP($C1087,'Four Factors - Home'!$B:$O,7,FALSE)/100</f>
        <v>0.53100000000000003</v>
      </c>
      <c r="I1087" s="31">
        <f>VLOOKUP($C1087,'Four Factors - Home'!$B:$O,8,FALSE)</f>
        <v>0.26600000000000001</v>
      </c>
      <c r="J1087" s="31">
        <f>VLOOKUP($C1087,'Four Factors - Home'!$B:$O,9,FALSE)/100</f>
        <v>0.13800000000000001</v>
      </c>
      <c r="K1087" s="31">
        <f>VLOOKUP($C1087,'Four Factors - Home'!$B:$O,10,FALSE)/100</f>
        <v>0.22500000000000001</v>
      </c>
      <c r="L1087" s="31">
        <f>VLOOKUP($C1087,'Four Factors - Home'!$B:$O,11,FALSE)/100</f>
        <v>0.504</v>
      </c>
      <c r="M1087" s="31">
        <f>VLOOKUP($C1087,'Four Factors - Home'!$B:$O,12,FALSE)</f>
        <v>0.26400000000000001</v>
      </c>
      <c r="N1087" s="31">
        <f>VLOOKUP($C1087,'Four Factors - Home'!$B:$O,13,FALSE)/100</f>
        <v>0.13699999999999998</v>
      </c>
      <c r="O1087" s="31">
        <f>VLOOKUP($C1087,'Four Factors - Home'!$B:$O,14,FALSE)/100</f>
        <v>0.253</v>
      </c>
      <c r="P1087" s="17">
        <f>VLOOKUP($C1087,'Advanced - Home'!B:T,18,FALSE)</f>
        <v>99.73</v>
      </c>
      <c r="Q1087" s="17">
        <f>(P1087+'Advanced - Home'!$S$33)/2</f>
        <v>99.291912943871708</v>
      </c>
      <c r="R1087" s="31">
        <f t="shared" ref="R1087" si="10609">AVERAGE(H1087,L1086)</f>
        <v>0.51849999999999996</v>
      </c>
      <c r="S1087" s="31">
        <f t="shared" ref="S1087" si="10610">AVERAGE(I1087,M1086)</f>
        <v>0.2455</v>
      </c>
      <c r="T1087" s="31">
        <f t="shared" ref="T1087" si="10611">AVERAGE(J1087,N1086)</f>
        <v>0.13800000000000001</v>
      </c>
      <c r="U1087" s="31">
        <f t="shared" ref="U1087" si="10612">AVERAGE(K1087,O1086)</f>
        <v>0.22900000000000001</v>
      </c>
      <c r="V1087" s="17">
        <f>Q1087*Q1086/'Advanced - Road'!$S$33</f>
        <v>99.492521051328723</v>
      </c>
      <c r="W1087" s="17">
        <f t="shared" ref="W1087" si="10613">W1086</f>
        <v>99.495893214493208</v>
      </c>
      <c r="X1087" s="17">
        <f t="shared" si="10280"/>
        <v>0</v>
      </c>
      <c r="Y1087" s="19">
        <f>ROUND(Regression!$B$17+Regression!$B$18*Games!R1087+Regression!$B$19*Games!T1087+Regression!$B$20*Games!U1087+Regression!$B$21*Games!S1087+Regression!$B$22*Games!W1087,0)</f>
        <v>108</v>
      </c>
      <c r="Z1087" s="19">
        <f t="shared" ref="Z1087" si="10614">-Z1086</f>
        <v>-3</v>
      </c>
      <c r="AA1087" s="19">
        <f t="shared" ref="AA1087" si="10615">AA1086</f>
        <v>213</v>
      </c>
      <c r="AB1087" s="4"/>
      <c r="AC1087" s="4"/>
      <c r="AD1087" s="4">
        <f t="shared" si="10285"/>
        <v>108</v>
      </c>
    </row>
    <row r="1088" spans="1:30" x14ac:dyDescent="0.3">
      <c r="A1088" s="11" t="s">
        <v>133</v>
      </c>
      <c r="B1088" s="14" t="s">
        <v>71</v>
      </c>
      <c r="C1088" s="11" t="str">
        <f>VLOOKUP(B1088,'Team Lookup'!A:B,2,FALSE)</f>
        <v>New Orleans Pelicans</v>
      </c>
      <c r="D1088" s="12"/>
      <c r="E1088" s="12"/>
      <c r="F1088" s="13" t="str">
        <f>B1089</f>
        <v>CHO</v>
      </c>
      <c r="G1088" s="11" t="str">
        <f t="shared" ref="G1088" si="10616">C1089</f>
        <v>Charlotte Hornets</v>
      </c>
      <c r="H1088" s="32">
        <f>VLOOKUP($C1088,'Four Factors - Road'!$B:$O,7,FALSE)/100</f>
        <v>0.49200000000000005</v>
      </c>
      <c r="I1088" s="32">
        <f>VLOOKUP($C1088,'Four Factors - Road'!$B:$O,8,FALSE)</f>
        <v>0.253</v>
      </c>
      <c r="J1088" s="32">
        <f>VLOOKUP($C1088,'Four Factors - Road'!$B:$O,9,FALSE)/100</f>
        <v>0.14199999999999999</v>
      </c>
      <c r="K1088" s="32">
        <f>VLOOKUP($C1088,'Four Factors - Road'!$B:$O,10,FALSE)/100</f>
        <v>0.184</v>
      </c>
      <c r="L1088" s="32">
        <f>VLOOKUP($C1088,'Four Factors - Road'!$B:$O,11,FALSE)/100</f>
        <v>0.50600000000000001</v>
      </c>
      <c r="M1088" s="32">
        <f>VLOOKUP($C1088,'Four Factors - Road'!$B:$O,12,FALSE)</f>
        <v>0.22500000000000001</v>
      </c>
      <c r="N1088" s="32">
        <f>VLOOKUP($C1088,'Four Factors - Road'!$B:$O,13,FALSE)/100</f>
        <v>0.13800000000000001</v>
      </c>
      <c r="O1088" s="32">
        <f>VLOOKUP($C1088,'Four Factors - Road'!$B:$O,14,FALSE)/100</f>
        <v>0.23300000000000001</v>
      </c>
      <c r="P1088" s="21">
        <f>VLOOKUP($C1088,'Advanced - Road'!B:T,18,FALSE)</f>
        <v>99.26</v>
      </c>
      <c r="Q1088" s="21">
        <f>(P1088+'Advanced - Road'!$S$33)/2</f>
        <v>99.06026345933563</v>
      </c>
      <c r="R1088" s="32">
        <f t="shared" ref="R1088" si="10617">AVERAGE(H1088,L1089)</f>
        <v>0.49750000000000005</v>
      </c>
      <c r="S1088" s="32">
        <f t="shared" ref="S1088" si="10618">AVERAGE(I1088,M1089)</f>
        <v>0.22500000000000001</v>
      </c>
      <c r="T1088" s="32">
        <f t="shared" ref="T1088" si="10619">AVERAGE(J1088,N1089)</f>
        <v>0.13600000000000001</v>
      </c>
      <c r="U1088" s="32">
        <f t="shared" ref="U1088" si="10620">AVERAGE(K1088,O1089)</f>
        <v>0.19</v>
      </c>
      <c r="V1088" s="21">
        <f>Q1088*Q1089/'Advanced - Home'!$S$33</f>
        <v>99.148534468667478</v>
      </c>
      <c r="W1088" s="21">
        <f t="shared" ref="W1088" si="10621">AVERAGE(V1088:V1089)</f>
        <v>99.145174192242536</v>
      </c>
      <c r="X1088" s="21">
        <f t="shared" si="10280"/>
        <v>0</v>
      </c>
      <c r="Y1088" s="23">
        <f>ROUND(Regression!$B$17+Regression!$B$18*Games!R1088+Regression!$B$19*Games!T1088+Regression!$B$20*Games!U1088+Regression!$B$21*Games!S1088+Regression!$B$22*Games!W1088,0)</f>
        <v>103</v>
      </c>
      <c r="Z1088" s="23">
        <f t="shared" ref="Z1088" si="10622">Y1089-Y1088</f>
        <v>4</v>
      </c>
      <c r="AA1088" s="23">
        <f t="shared" ref="AA1088" si="10623">Y1088+Y1089</f>
        <v>210</v>
      </c>
      <c r="AB1088" s="22">
        <f t="shared" ref="AB1088" si="10624">D1088-Z1088</f>
        <v>-4</v>
      </c>
      <c r="AC1088" s="22">
        <f t="shared" ref="AC1088" si="10625">AA1088-E1088</f>
        <v>210</v>
      </c>
      <c r="AD1088" s="22">
        <f t="shared" si="10285"/>
        <v>103</v>
      </c>
    </row>
    <row r="1089" spans="1:30" x14ac:dyDescent="0.3">
      <c r="A1089" s="11" t="s">
        <v>134</v>
      </c>
      <c r="B1089" s="14" t="s">
        <v>59</v>
      </c>
      <c r="C1089" s="11" t="str">
        <f>VLOOKUP(B1089,'Team Lookup'!A:B,2,FALSE)</f>
        <v>Charlotte Hornets</v>
      </c>
      <c r="D1089" s="15">
        <f t="shared" ref="D1089" si="10626">D1088*-1</f>
        <v>0</v>
      </c>
      <c r="E1089" s="15">
        <f t="shared" ref="E1089" si="10627">E1088</f>
        <v>0</v>
      </c>
      <c r="F1089" s="11" t="str">
        <f>B1088</f>
        <v>NOP</v>
      </c>
      <c r="G1089" s="11" t="str">
        <f t="shared" ref="G1089" si="10628">C1088</f>
        <v>New Orleans Pelicans</v>
      </c>
      <c r="H1089" s="32">
        <f>VLOOKUP($C1089,'Four Factors - Home'!$B:$O,7,FALSE)/100</f>
        <v>0.499</v>
      </c>
      <c r="I1089" s="32">
        <f>VLOOKUP($C1089,'Four Factors - Home'!$B:$O,8,FALSE)</f>
        <v>0.307</v>
      </c>
      <c r="J1089" s="32">
        <f>VLOOKUP($C1089,'Four Factors - Home'!$B:$O,9,FALSE)/100</f>
        <v>0.11900000000000001</v>
      </c>
      <c r="K1089" s="32">
        <f>VLOOKUP($C1089,'Four Factors - Home'!$B:$O,10,FALSE)/100</f>
        <v>0.20499999999999999</v>
      </c>
      <c r="L1089" s="32">
        <f>VLOOKUP($C1089,'Four Factors - Home'!$B:$O,11,FALSE)/100</f>
        <v>0.503</v>
      </c>
      <c r="M1089" s="32">
        <f>VLOOKUP($C1089,'Four Factors - Home'!$B:$O,12,FALSE)</f>
        <v>0.19700000000000001</v>
      </c>
      <c r="N1089" s="32">
        <f>VLOOKUP($C1089,'Four Factors - Home'!$B:$O,13,FALSE)/100</f>
        <v>0.13</v>
      </c>
      <c r="O1089" s="32">
        <f>VLOOKUP($C1089,'Four Factors - Home'!$B:$O,14,FALSE)/100</f>
        <v>0.19600000000000001</v>
      </c>
      <c r="P1089" s="21">
        <f>VLOOKUP($C1089,'Advanced - Home'!B:T,18,FALSE)</f>
        <v>99.03</v>
      </c>
      <c r="Q1089" s="21">
        <f>(P1089+'Advanced - Home'!$S$33)/2</f>
        <v>98.941912943871699</v>
      </c>
      <c r="R1089" s="32">
        <f t="shared" ref="R1089" si="10629">AVERAGE(H1089,L1088)</f>
        <v>0.50249999999999995</v>
      </c>
      <c r="S1089" s="32">
        <f t="shared" ref="S1089" si="10630">AVERAGE(I1089,M1088)</f>
        <v>0.26600000000000001</v>
      </c>
      <c r="T1089" s="32">
        <f t="shared" ref="T1089" si="10631">AVERAGE(J1089,N1088)</f>
        <v>0.1285</v>
      </c>
      <c r="U1089" s="32">
        <f t="shared" ref="U1089" si="10632">AVERAGE(K1089,O1088)</f>
        <v>0.219</v>
      </c>
      <c r="V1089" s="21">
        <f>Q1089*Q1088/'Advanced - Road'!$S$33</f>
        <v>99.141813915817579</v>
      </c>
      <c r="W1089" s="21">
        <f t="shared" ref="W1089" si="10633">W1088</f>
        <v>99.145174192242536</v>
      </c>
      <c r="X1089" s="21">
        <f t="shared" si="10280"/>
        <v>0</v>
      </c>
      <c r="Y1089" s="23">
        <f>ROUND(Regression!$B$17+Regression!$B$18*Games!R1089+Regression!$B$19*Games!T1089+Regression!$B$20*Games!U1089+Regression!$B$21*Games!S1089+Regression!$B$22*Games!W1089,0)</f>
        <v>107</v>
      </c>
      <c r="Z1089" s="23">
        <f t="shared" ref="Z1089" si="10634">-Z1088</f>
        <v>-4</v>
      </c>
      <c r="AA1089" s="23">
        <f t="shared" ref="AA1089" si="10635">AA1088</f>
        <v>210</v>
      </c>
      <c r="AB1089" s="22"/>
      <c r="AC1089" s="22"/>
      <c r="AD1089" s="22">
        <f t="shared" si="10285"/>
        <v>107</v>
      </c>
    </row>
    <row r="1090" spans="1:30" x14ac:dyDescent="0.3">
      <c r="A1090" t="s">
        <v>133</v>
      </c>
      <c r="B1090" s="8" t="s">
        <v>71</v>
      </c>
      <c r="C1090" t="str">
        <f>VLOOKUP(B1090,'Team Lookup'!A:B,2,FALSE)</f>
        <v>New Orleans Pelicans</v>
      </c>
      <c r="D1090" s="6"/>
      <c r="E1090" s="6"/>
      <c r="F1090" s="7" t="str">
        <f>B1091</f>
        <v>CHI</v>
      </c>
      <c r="G1090" t="str">
        <f t="shared" ref="G1090" si="10636">C1091</f>
        <v>Chicago Bulls</v>
      </c>
      <c r="H1090" s="31">
        <f>VLOOKUP($C1090,'Four Factors - Road'!$B:$O,7,FALSE)/100</f>
        <v>0.49200000000000005</v>
      </c>
      <c r="I1090" s="31">
        <f>VLOOKUP($C1090,'Four Factors - Road'!$B:$O,8,FALSE)</f>
        <v>0.253</v>
      </c>
      <c r="J1090" s="31">
        <f>VLOOKUP($C1090,'Four Factors - Road'!$B:$O,9,FALSE)/100</f>
        <v>0.14199999999999999</v>
      </c>
      <c r="K1090" s="31">
        <f>VLOOKUP($C1090,'Four Factors - Road'!$B:$O,10,FALSE)/100</f>
        <v>0.184</v>
      </c>
      <c r="L1090" s="31">
        <f>VLOOKUP($C1090,'Four Factors - Road'!$B:$O,11,FALSE)/100</f>
        <v>0.50600000000000001</v>
      </c>
      <c r="M1090" s="31">
        <f>VLOOKUP($C1090,'Four Factors - Road'!$B:$O,12,FALSE)</f>
        <v>0.22500000000000001</v>
      </c>
      <c r="N1090" s="31">
        <f>VLOOKUP($C1090,'Four Factors - Road'!$B:$O,13,FALSE)/100</f>
        <v>0.13800000000000001</v>
      </c>
      <c r="O1090" s="31">
        <f>VLOOKUP($C1090,'Four Factors - Road'!$B:$O,14,FALSE)/100</f>
        <v>0.23300000000000001</v>
      </c>
      <c r="P1090" s="17">
        <f>VLOOKUP($C1090,'Advanced - Road'!B:T,18,FALSE)</f>
        <v>99.26</v>
      </c>
      <c r="Q1090" s="17">
        <f>(P1090+'Advanced - Road'!$S$33)/2</f>
        <v>99.06026345933563</v>
      </c>
      <c r="R1090" s="31">
        <f t="shared" ref="R1090" si="10637">AVERAGE(H1090,L1091)</f>
        <v>0.50450000000000006</v>
      </c>
      <c r="S1090" s="31">
        <f t="shared" ref="S1090" si="10638">AVERAGE(I1090,M1091)</f>
        <v>0.23699999999999999</v>
      </c>
      <c r="T1090" s="31">
        <f t="shared" ref="T1090" si="10639">AVERAGE(J1090,N1091)</f>
        <v>0.13850000000000001</v>
      </c>
      <c r="U1090" s="31">
        <f t="shared" ref="U1090" si="10640">AVERAGE(K1090,O1091)</f>
        <v>0.19400000000000001</v>
      </c>
      <c r="V1090" s="17">
        <f>Q1090*Q1091/'Advanced - Home'!$S$33</f>
        <v>98.311790728647992</v>
      </c>
      <c r="W1090" s="17">
        <f t="shared" ref="W1090" si="10641">AVERAGE(V1090:V1091)</f>
        <v>98.308458810587382</v>
      </c>
      <c r="X1090" s="17">
        <f t="shared" si="10280"/>
        <v>0</v>
      </c>
      <c r="Y1090" s="19">
        <f>ROUND(Regression!$B$17+Regression!$B$18*Games!R1090+Regression!$B$19*Games!T1090+Regression!$B$20*Games!U1090+Regression!$B$21*Games!S1090+Regression!$B$22*Games!W1090,0)</f>
        <v>103</v>
      </c>
      <c r="Z1090" s="19">
        <f t="shared" ref="Z1090" si="10642">Y1091-Y1090</f>
        <v>3</v>
      </c>
      <c r="AA1090" s="19">
        <f t="shared" ref="AA1090" si="10643">Y1090+Y1091</f>
        <v>209</v>
      </c>
      <c r="AB1090" s="4">
        <f t="shared" ref="AB1090" si="10644">D1090-Z1090</f>
        <v>-3</v>
      </c>
      <c r="AC1090" s="4">
        <f t="shared" ref="AC1090" si="10645">AA1090-E1090</f>
        <v>209</v>
      </c>
      <c r="AD1090" s="4">
        <f t="shared" si="10285"/>
        <v>103</v>
      </c>
    </row>
    <row r="1091" spans="1:30" x14ac:dyDescent="0.3">
      <c r="A1091" t="s">
        <v>134</v>
      </c>
      <c r="B1091" s="8" t="s">
        <v>60</v>
      </c>
      <c r="C1091" t="str">
        <f>VLOOKUP(B1091,'Team Lookup'!A:B,2,FALSE)</f>
        <v>Chicago Bulls</v>
      </c>
      <c r="D1091" s="9">
        <f t="shared" ref="D1091" si="10646">D1090*-1</f>
        <v>0</v>
      </c>
      <c r="E1091" s="9">
        <f t="shared" ref="E1091" si="10647">E1090</f>
        <v>0</v>
      </c>
      <c r="F1091" t="str">
        <f>B1090</f>
        <v>NOP</v>
      </c>
      <c r="G1091" t="str">
        <f t="shared" ref="G1091" si="10648">C1090</f>
        <v>New Orleans Pelicans</v>
      </c>
      <c r="H1091" s="31">
        <f>VLOOKUP($C1091,'Four Factors - Home'!$B:$O,7,FALSE)/100</f>
        <v>0.47100000000000003</v>
      </c>
      <c r="I1091" s="31">
        <f>VLOOKUP($C1091,'Four Factors - Home'!$B:$O,8,FALSE)</f>
        <v>0.29599999999999999</v>
      </c>
      <c r="J1091" s="31">
        <f>VLOOKUP($C1091,'Four Factors - Home'!$B:$O,9,FALSE)/100</f>
        <v>0.129</v>
      </c>
      <c r="K1091" s="31">
        <f>VLOOKUP($C1091,'Four Factors - Home'!$B:$O,10,FALSE)/100</f>
        <v>0.30199999999999999</v>
      </c>
      <c r="L1091" s="31">
        <f>VLOOKUP($C1091,'Four Factors - Home'!$B:$O,11,FALSE)/100</f>
        <v>0.51700000000000002</v>
      </c>
      <c r="M1091" s="31">
        <f>VLOOKUP($C1091,'Four Factors - Home'!$B:$O,12,FALSE)</f>
        <v>0.221</v>
      </c>
      <c r="N1091" s="31">
        <f>VLOOKUP($C1091,'Four Factors - Home'!$B:$O,13,FALSE)/100</f>
        <v>0.13500000000000001</v>
      </c>
      <c r="O1091" s="31">
        <f>VLOOKUP($C1091,'Four Factors - Home'!$B:$O,14,FALSE)/100</f>
        <v>0.20399999999999999</v>
      </c>
      <c r="P1091" s="17">
        <f>VLOOKUP($C1091,'Advanced - Home'!B:T,18,FALSE)</f>
        <v>97.36</v>
      </c>
      <c r="Q1091" s="17">
        <f>(P1091+'Advanced - Home'!$S$33)/2</f>
        <v>98.106912943871706</v>
      </c>
      <c r="R1091" s="31">
        <f t="shared" ref="R1091" si="10649">AVERAGE(H1091,L1090)</f>
        <v>0.48850000000000005</v>
      </c>
      <c r="S1091" s="31">
        <f t="shared" ref="S1091" si="10650">AVERAGE(I1091,M1090)</f>
        <v>0.26050000000000001</v>
      </c>
      <c r="T1091" s="31">
        <f t="shared" ref="T1091" si="10651">AVERAGE(J1091,N1090)</f>
        <v>0.13350000000000001</v>
      </c>
      <c r="U1091" s="31">
        <f t="shared" ref="U1091" si="10652">AVERAGE(K1091,O1090)</f>
        <v>0.26750000000000002</v>
      </c>
      <c r="V1091" s="17">
        <f>Q1091*Q1090/'Advanced - Road'!$S$33</f>
        <v>98.305126892526758</v>
      </c>
      <c r="W1091" s="17">
        <f t="shared" ref="W1091" si="10653">W1090</f>
        <v>98.308458810587382</v>
      </c>
      <c r="X1091" s="17">
        <f t="shared" si="10280"/>
        <v>0</v>
      </c>
      <c r="Y1091" s="19">
        <f>ROUND(Regression!$B$17+Regression!$B$18*Games!R1091+Regression!$B$19*Games!T1091+Regression!$B$20*Games!U1091+Regression!$B$21*Games!S1091+Regression!$B$22*Games!W1091,0)</f>
        <v>106</v>
      </c>
      <c r="Z1091" s="19">
        <f t="shared" ref="Z1091" si="10654">-Z1090</f>
        <v>-3</v>
      </c>
      <c r="AA1091" s="19">
        <f t="shared" ref="AA1091" si="10655">AA1090</f>
        <v>209</v>
      </c>
      <c r="AB1091" s="4"/>
      <c r="AC1091" s="4"/>
      <c r="AD1091" s="4">
        <f t="shared" si="10285"/>
        <v>106</v>
      </c>
    </row>
    <row r="1092" spans="1:30" x14ac:dyDescent="0.3">
      <c r="A1092" s="11" t="s">
        <v>133</v>
      </c>
      <c r="B1092" s="14" t="s">
        <v>71</v>
      </c>
      <c r="C1092" s="11" t="str">
        <f>VLOOKUP(B1092,'Team Lookup'!A:B,2,FALSE)</f>
        <v>New Orleans Pelicans</v>
      </c>
      <c r="D1092" s="12"/>
      <c r="E1092" s="12"/>
      <c r="F1092" s="13" t="str">
        <f>B1093</f>
        <v>CLE</v>
      </c>
      <c r="G1092" s="11" t="str">
        <f t="shared" ref="G1092" si="10656">C1093</f>
        <v>Cleveland Cavaliers</v>
      </c>
      <c r="H1092" s="32">
        <f>VLOOKUP($C1092,'Four Factors - Road'!$B:$O,7,FALSE)/100</f>
        <v>0.49200000000000005</v>
      </c>
      <c r="I1092" s="32">
        <f>VLOOKUP($C1092,'Four Factors - Road'!$B:$O,8,FALSE)</f>
        <v>0.253</v>
      </c>
      <c r="J1092" s="32">
        <f>VLOOKUP($C1092,'Four Factors - Road'!$B:$O,9,FALSE)/100</f>
        <v>0.14199999999999999</v>
      </c>
      <c r="K1092" s="32">
        <f>VLOOKUP($C1092,'Four Factors - Road'!$B:$O,10,FALSE)/100</f>
        <v>0.184</v>
      </c>
      <c r="L1092" s="32">
        <f>VLOOKUP($C1092,'Four Factors - Road'!$B:$O,11,FALSE)/100</f>
        <v>0.50600000000000001</v>
      </c>
      <c r="M1092" s="32">
        <f>VLOOKUP($C1092,'Four Factors - Road'!$B:$O,12,FALSE)</f>
        <v>0.22500000000000001</v>
      </c>
      <c r="N1092" s="32">
        <f>VLOOKUP($C1092,'Four Factors - Road'!$B:$O,13,FALSE)/100</f>
        <v>0.13800000000000001</v>
      </c>
      <c r="O1092" s="32">
        <f>VLOOKUP($C1092,'Four Factors - Road'!$B:$O,14,FALSE)/100</f>
        <v>0.23300000000000001</v>
      </c>
      <c r="P1092" s="21">
        <f>VLOOKUP($C1092,'Advanced - Road'!B:T,18,FALSE)</f>
        <v>99.26</v>
      </c>
      <c r="Q1092" s="21">
        <f>(P1092+'Advanced - Road'!$S$33)/2</f>
        <v>99.06026345933563</v>
      </c>
      <c r="R1092" s="32">
        <f t="shared" ref="R1092" si="10657">AVERAGE(H1092,L1093)</f>
        <v>0.496</v>
      </c>
      <c r="S1092" s="32">
        <f t="shared" ref="S1092" si="10658">AVERAGE(I1092,M1093)</f>
        <v>0.23399999999999999</v>
      </c>
      <c r="T1092" s="32">
        <f t="shared" ref="T1092" si="10659">AVERAGE(J1092,N1093)</f>
        <v>0.13500000000000001</v>
      </c>
      <c r="U1092" s="32">
        <f t="shared" ref="U1092" si="10660">AVERAGE(K1092,O1093)</f>
        <v>0.21250000000000002</v>
      </c>
      <c r="V1092" s="21">
        <f>Q1092*Q1093/'Advanced - Home'!$S$33</f>
        <v>99.088409169983436</v>
      </c>
      <c r="W1092" s="21">
        <f t="shared" ref="W1092" si="10661">AVERAGE(V1092:V1093)</f>
        <v>99.085050931285267</v>
      </c>
      <c r="X1092" s="21">
        <f t="shared" si="10280"/>
        <v>0</v>
      </c>
      <c r="Y1092" s="23">
        <f>ROUND(Regression!$B$17+Regression!$B$18*Games!R1092+Regression!$B$19*Games!T1092+Regression!$B$20*Games!U1092+Regression!$B$21*Games!S1092+Regression!$B$22*Games!W1092,0)</f>
        <v>104</v>
      </c>
      <c r="Z1092" s="23">
        <f t="shared" ref="Z1092" si="10662">Y1093-Y1092</f>
        <v>7</v>
      </c>
      <c r="AA1092" s="23">
        <f t="shared" ref="AA1092" si="10663">Y1092+Y1093</f>
        <v>215</v>
      </c>
      <c r="AB1092" s="22">
        <f t="shared" ref="AB1092" si="10664">D1092-Z1092</f>
        <v>-7</v>
      </c>
      <c r="AC1092" s="22">
        <f t="shared" ref="AC1092" si="10665">AA1092-E1092</f>
        <v>215</v>
      </c>
      <c r="AD1092" s="22">
        <f t="shared" si="10285"/>
        <v>104</v>
      </c>
    </row>
    <row r="1093" spans="1:30" x14ac:dyDescent="0.3">
      <c r="A1093" s="11" t="s">
        <v>134</v>
      </c>
      <c r="B1093" s="14" t="s">
        <v>54</v>
      </c>
      <c r="C1093" s="11" t="str">
        <f>VLOOKUP(B1093,'Team Lookup'!A:B,2,FALSE)</f>
        <v>Cleveland Cavaliers</v>
      </c>
      <c r="D1093" s="15">
        <f t="shared" ref="D1093" si="10666">D1092*-1</f>
        <v>0</v>
      </c>
      <c r="E1093" s="15">
        <f t="shared" ref="E1093" si="10667">E1092</f>
        <v>0</v>
      </c>
      <c r="F1093" s="11" t="str">
        <f>B1092</f>
        <v>NOP</v>
      </c>
      <c r="G1093" s="11" t="str">
        <f t="shared" ref="G1093" si="10668">C1092</f>
        <v>New Orleans Pelicans</v>
      </c>
      <c r="H1093" s="32">
        <f>VLOOKUP($C1093,'Four Factors - Home'!$B:$O,7,FALSE)/100</f>
        <v>0.55700000000000005</v>
      </c>
      <c r="I1093" s="32">
        <f>VLOOKUP($C1093,'Four Factors - Home'!$B:$O,8,FALSE)</f>
        <v>0.27700000000000002</v>
      </c>
      <c r="J1093" s="32">
        <f>VLOOKUP($C1093,'Four Factors - Home'!$B:$O,9,FALSE)/100</f>
        <v>0.129</v>
      </c>
      <c r="K1093" s="32">
        <f>VLOOKUP($C1093,'Four Factors - Home'!$B:$O,10,FALSE)/100</f>
        <v>0.23899999999999999</v>
      </c>
      <c r="L1093" s="32">
        <f>VLOOKUP($C1093,'Four Factors - Home'!$B:$O,11,FALSE)/100</f>
        <v>0.5</v>
      </c>
      <c r="M1093" s="32">
        <f>VLOOKUP($C1093,'Four Factors - Home'!$B:$O,12,FALSE)</f>
        <v>0.215</v>
      </c>
      <c r="N1093" s="32">
        <f>VLOOKUP($C1093,'Four Factors - Home'!$B:$O,13,FALSE)/100</f>
        <v>0.128</v>
      </c>
      <c r="O1093" s="32">
        <f>VLOOKUP($C1093,'Four Factors - Home'!$B:$O,14,FALSE)/100</f>
        <v>0.24100000000000002</v>
      </c>
      <c r="P1093" s="21">
        <f>VLOOKUP($C1093,'Advanced - Home'!B:T,18,FALSE)</f>
        <v>98.91</v>
      </c>
      <c r="Q1093" s="21">
        <f>(P1093+'Advanced - Home'!$S$33)/2</f>
        <v>98.881912943871697</v>
      </c>
      <c r="R1093" s="32">
        <f t="shared" ref="R1093" si="10669">AVERAGE(H1093,L1092)</f>
        <v>0.53150000000000008</v>
      </c>
      <c r="S1093" s="32">
        <f t="shared" ref="S1093" si="10670">AVERAGE(I1093,M1092)</f>
        <v>0.251</v>
      </c>
      <c r="T1093" s="32">
        <f t="shared" ref="T1093" si="10671">AVERAGE(J1093,N1092)</f>
        <v>0.13350000000000001</v>
      </c>
      <c r="U1093" s="32">
        <f t="shared" ref="U1093" si="10672">AVERAGE(K1093,O1092)</f>
        <v>0.23599999999999999</v>
      </c>
      <c r="V1093" s="21">
        <f>Q1093*Q1092/'Advanced - Road'!$S$33</f>
        <v>99.081692692587097</v>
      </c>
      <c r="W1093" s="21">
        <f t="shared" ref="W1093" si="10673">W1092</f>
        <v>99.085050931285267</v>
      </c>
      <c r="X1093" s="21">
        <f t="shared" si="10280"/>
        <v>0</v>
      </c>
      <c r="Y1093" s="23">
        <f>ROUND(Regression!$B$17+Regression!$B$18*Games!R1093+Regression!$B$19*Games!T1093+Regression!$B$20*Games!U1093+Regression!$B$21*Games!S1093+Regression!$B$22*Games!W1093,0)</f>
        <v>111</v>
      </c>
      <c r="Z1093" s="23">
        <f t="shared" ref="Z1093" si="10674">-Z1092</f>
        <v>-7</v>
      </c>
      <c r="AA1093" s="23">
        <f t="shared" ref="AA1093" si="10675">AA1092</f>
        <v>215</v>
      </c>
      <c r="AB1093" s="22"/>
      <c r="AC1093" s="22"/>
      <c r="AD1093" s="22">
        <f t="shared" si="10285"/>
        <v>111</v>
      </c>
    </row>
    <row r="1094" spans="1:30" x14ac:dyDescent="0.3">
      <c r="A1094" t="s">
        <v>133</v>
      </c>
      <c r="B1094" s="5" t="s">
        <v>71</v>
      </c>
      <c r="C1094" t="str">
        <f>VLOOKUP(B1094,'Team Lookup'!A:B,2,FALSE)</f>
        <v>New Orleans Pelicans</v>
      </c>
      <c r="D1094" s="6"/>
      <c r="E1094" s="6"/>
      <c r="F1094" s="7" t="str">
        <f>B1095</f>
        <v>DAL</v>
      </c>
      <c r="G1094" t="str">
        <f t="shared" ref="G1094" si="10676">C1095</f>
        <v>Dallas Mavericks</v>
      </c>
      <c r="H1094" s="31">
        <f>VLOOKUP($C1094,'Four Factors - Road'!$B:$O,7,FALSE)/100</f>
        <v>0.49200000000000005</v>
      </c>
      <c r="I1094" s="31">
        <f>VLOOKUP($C1094,'Four Factors - Road'!$B:$O,8,FALSE)</f>
        <v>0.253</v>
      </c>
      <c r="J1094" s="31">
        <f>VLOOKUP($C1094,'Four Factors - Road'!$B:$O,9,FALSE)/100</f>
        <v>0.14199999999999999</v>
      </c>
      <c r="K1094" s="31">
        <f>VLOOKUP($C1094,'Four Factors - Road'!$B:$O,10,FALSE)/100</f>
        <v>0.184</v>
      </c>
      <c r="L1094" s="31">
        <f>VLOOKUP($C1094,'Four Factors - Road'!$B:$O,11,FALSE)/100</f>
        <v>0.50600000000000001</v>
      </c>
      <c r="M1094" s="31">
        <f>VLOOKUP($C1094,'Four Factors - Road'!$B:$O,12,FALSE)</f>
        <v>0.22500000000000001</v>
      </c>
      <c r="N1094" s="31">
        <f>VLOOKUP($C1094,'Four Factors - Road'!$B:$O,13,FALSE)/100</f>
        <v>0.13800000000000001</v>
      </c>
      <c r="O1094" s="31">
        <f>VLOOKUP($C1094,'Four Factors - Road'!$B:$O,14,FALSE)/100</f>
        <v>0.23300000000000001</v>
      </c>
      <c r="P1094" s="17">
        <f>VLOOKUP($C1094,'Advanced - Road'!B:T,18,FALSE)</f>
        <v>99.26</v>
      </c>
      <c r="Q1094" s="17">
        <f>(P1094+'Advanced - Road'!$S$33)/2</f>
        <v>99.06026345933563</v>
      </c>
      <c r="R1094" s="31">
        <f t="shared" ref="R1094" si="10677">AVERAGE(H1094,L1095)</f>
        <v>0.499</v>
      </c>
      <c r="S1094" s="31">
        <f t="shared" ref="S1094" si="10678">AVERAGE(I1094,M1095)</f>
        <v>0.26550000000000001</v>
      </c>
      <c r="T1094" s="31">
        <f t="shared" ref="T1094" si="10679">AVERAGE(J1094,N1095)</f>
        <v>0.1525</v>
      </c>
      <c r="U1094" s="31">
        <f t="shared" ref="U1094" si="10680">AVERAGE(K1094,O1095)</f>
        <v>0.20500000000000002</v>
      </c>
      <c r="V1094" s="17">
        <f>Q1094*Q1095/'Advanced - Home'!$S$33</f>
        <v>96.467948235670946</v>
      </c>
      <c r="W1094" s="17">
        <f t="shared" ref="W1094" si="10681">AVERAGE(V1094:V1095)</f>
        <v>96.464678807898196</v>
      </c>
      <c r="X1094" s="17">
        <f t="shared" si="10280"/>
        <v>0</v>
      </c>
      <c r="Y1094" s="19">
        <f>ROUND(Regression!$B$17+Regression!$B$18*Games!R1094+Regression!$B$19*Games!T1094+Regression!$B$20*Games!U1094+Regression!$B$21*Games!S1094+Regression!$B$22*Games!W1094,0)</f>
        <v>100</v>
      </c>
      <c r="Z1094" s="19">
        <f t="shared" ref="Z1094" si="10682">Y1095-Y1094</f>
        <v>3</v>
      </c>
      <c r="AA1094" s="19">
        <f t="shared" ref="AA1094" si="10683">Y1094+Y1095</f>
        <v>203</v>
      </c>
      <c r="AB1094" s="4">
        <f t="shared" ref="AB1094" si="10684">D1094-Z1094</f>
        <v>-3</v>
      </c>
      <c r="AC1094" s="4">
        <f t="shared" ref="AC1094" si="10685">AA1094-E1094</f>
        <v>203</v>
      </c>
      <c r="AD1094" s="4">
        <f t="shared" si="10285"/>
        <v>100</v>
      </c>
    </row>
    <row r="1095" spans="1:30" x14ac:dyDescent="0.3">
      <c r="A1095" t="s">
        <v>134</v>
      </c>
      <c r="B1095" s="8" t="s">
        <v>61</v>
      </c>
      <c r="C1095" t="str">
        <f>VLOOKUP(B1095,'Team Lookup'!A:B,2,FALSE)</f>
        <v>Dallas Mavericks</v>
      </c>
      <c r="D1095" s="9">
        <f t="shared" ref="D1095" si="10686">D1094*-1</f>
        <v>0</v>
      </c>
      <c r="E1095" s="9">
        <f t="shared" ref="E1095" si="10687">E1094</f>
        <v>0</v>
      </c>
      <c r="F1095" t="str">
        <f>B1094</f>
        <v>NOP</v>
      </c>
      <c r="G1095" t="str">
        <f t="shared" ref="G1095" si="10688">C1094</f>
        <v>New Orleans Pelicans</v>
      </c>
      <c r="H1095" s="31">
        <f>VLOOKUP($C1095,'Four Factors - Home'!$B:$O,7,FALSE)/100</f>
        <v>0.51400000000000001</v>
      </c>
      <c r="I1095" s="31">
        <f>VLOOKUP($C1095,'Four Factors - Home'!$B:$O,8,FALSE)</f>
        <v>0.24299999999999999</v>
      </c>
      <c r="J1095" s="31">
        <f>VLOOKUP($C1095,'Four Factors - Home'!$B:$O,9,FALSE)/100</f>
        <v>0.129</v>
      </c>
      <c r="K1095" s="31">
        <f>VLOOKUP($C1095,'Four Factors - Home'!$B:$O,10,FALSE)/100</f>
        <v>0.188</v>
      </c>
      <c r="L1095" s="31">
        <f>VLOOKUP($C1095,'Four Factors - Home'!$B:$O,11,FALSE)/100</f>
        <v>0.50600000000000001</v>
      </c>
      <c r="M1095" s="31">
        <f>VLOOKUP($C1095,'Four Factors - Home'!$B:$O,12,FALSE)</f>
        <v>0.27800000000000002</v>
      </c>
      <c r="N1095" s="31">
        <f>VLOOKUP($C1095,'Four Factors - Home'!$B:$O,13,FALSE)/100</f>
        <v>0.16300000000000001</v>
      </c>
      <c r="O1095" s="31">
        <f>VLOOKUP($C1095,'Four Factors - Home'!$B:$O,14,FALSE)/100</f>
        <v>0.22600000000000001</v>
      </c>
      <c r="P1095" s="17">
        <f>VLOOKUP($C1095,'Advanced - Home'!B:T,18,FALSE)</f>
        <v>93.68</v>
      </c>
      <c r="Q1095" s="17">
        <f>(P1095+'Advanced - Home'!$S$33)/2</f>
        <v>96.266912943871716</v>
      </c>
      <c r="R1095" s="31">
        <f t="shared" ref="R1095" si="10689">AVERAGE(H1095,L1094)</f>
        <v>0.51</v>
      </c>
      <c r="S1095" s="31">
        <f t="shared" ref="S1095" si="10690">AVERAGE(I1095,M1094)</f>
        <v>0.23399999999999999</v>
      </c>
      <c r="T1095" s="31">
        <f t="shared" ref="T1095" si="10691">AVERAGE(J1095,N1094)</f>
        <v>0.13350000000000001</v>
      </c>
      <c r="U1095" s="31">
        <f t="shared" ref="U1095" si="10692">AVERAGE(K1095,O1094)</f>
        <v>0.21050000000000002</v>
      </c>
      <c r="V1095" s="17">
        <f>Q1095*Q1094/'Advanced - Road'!$S$33</f>
        <v>96.461409380125446</v>
      </c>
      <c r="W1095" s="17">
        <f t="shared" ref="W1095" si="10693">W1094</f>
        <v>96.464678807898196</v>
      </c>
      <c r="X1095" s="17">
        <f t="shared" si="10280"/>
        <v>0</v>
      </c>
      <c r="Y1095" s="19">
        <f>ROUND(Regression!$B$17+Regression!$B$18*Games!R1095+Regression!$B$19*Games!T1095+Regression!$B$20*Games!U1095+Regression!$B$21*Games!S1095+Regression!$B$22*Games!W1095,0)</f>
        <v>103</v>
      </c>
      <c r="Z1095" s="19">
        <f t="shared" ref="Z1095" si="10694">-Z1094</f>
        <v>-3</v>
      </c>
      <c r="AA1095" s="19">
        <f t="shared" ref="AA1095" si="10695">AA1094</f>
        <v>203</v>
      </c>
      <c r="AB1095" s="4"/>
      <c r="AC1095" s="4"/>
      <c r="AD1095" s="4">
        <f t="shared" si="10285"/>
        <v>103</v>
      </c>
    </row>
    <row r="1096" spans="1:30" x14ac:dyDescent="0.3">
      <c r="A1096" s="11" t="s">
        <v>133</v>
      </c>
      <c r="B1096" s="10" t="s">
        <v>71</v>
      </c>
      <c r="C1096" s="11" t="str">
        <f>VLOOKUP(B1096,'Team Lookup'!A:B,2,FALSE)</f>
        <v>New Orleans Pelicans</v>
      </c>
      <c r="D1096" s="12"/>
      <c r="E1096" s="12"/>
      <c r="F1096" s="13" t="str">
        <f>B1097</f>
        <v>DEN</v>
      </c>
      <c r="G1096" s="11" t="str">
        <f t="shared" ref="G1096" si="10696">C1097</f>
        <v>Denver Nuggets</v>
      </c>
      <c r="H1096" s="32">
        <f>VLOOKUP($C1096,'Four Factors - Road'!$B:$O,7,FALSE)/100</f>
        <v>0.49200000000000005</v>
      </c>
      <c r="I1096" s="32">
        <f>VLOOKUP($C1096,'Four Factors - Road'!$B:$O,8,FALSE)</f>
        <v>0.253</v>
      </c>
      <c r="J1096" s="32">
        <f>VLOOKUP($C1096,'Four Factors - Road'!$B:$O,9,FALSE)/100</f>
        <v>0.14199999999999999</v>
      </c>
      <c r="K1096" s="32">
        <f>VLOOKUP($C1096,'Four Factors - Road'!$B:$O,10,FALSE)/100</f>
        <v>0.184</v>
      </c>
      <c r="L1096" s="32">
        <f>VLOOKUP($C1096,'Four Factors - Road'!$B:$O,11,FALSE)/100</f>
        <v>0.50600000000000001</v>
      </c>
      <c r="M1096" s="32">
        <f>VLOOKUP($C1096,'Four Factors - Road'!$B:$O,12,FALSE)</f>
        <v>0.22500000000000001</v>
      </c>
      <c r="N1096" s="32">
        <f>VLOOKUP($C1096,'Four Factors - Road'!$B:$O,13,FALSE)/100</f>
        <v>0.13800000000000001</v>
      </c>
      <c r="O1096" s="32">
        <f>VLOOKUP($C1096,'Four Factors - Road'!$B:$O,14,FALSE)/100</f>
        <v>0.23300000000000001</v>
      </c>
      <c r="P1096" s="21">
        <f>VLOOKUP($C1096,'Advanced - Road'!B:T,18,FALSE)</f>
        <v>99.26</v>
      </c>
      <c r="Q1096" s="21">
        <f>(P1096+'Advanced - Road'!$S$33)/2</f>
        <v>99.06026345933563</v>
      </c>
      <c r="R1096" s="32">
        <f t="shared" ref="R1096" si="10697">AVERAGE(H1096,L1097)</f>
        <v>0.51249999999999996</v>
      </c>
      <c r="S1096" s="32">
        <f t="shared" ref="S1096" si="10698">AVERAGE(I1096,M1097)</f>
        <v>0.254</v>
      </c>
      <c r="T1096" s="32">
        <f t="shared" ref="T1096" si="10699">AVERAGE(J1096,N1097)</f>
        <v>0.1275</v>
      </c>
      <c r="U1096" s="32">
        <f t="shared" ref="U1096" si="10700">AVERAGE(K1096,O1097)</f>
        <v>0.19350000000000001</v>
      </c>
      <c r="V1096" s="21">
        <f>Q1096*Q1097/'Advanced - Home'!$S$33</f>
        <v>99.880058935989894</v>
      </c>
      <c r="W1096" s="21">
        <f t="shared" ref="W1096" si="10701">AVERAGE(V1096:V1097)</f>
        <v>99.876673867222479</v>
      </c>
      <c r="X1096" s="21">
        <f t="shared" si="10280"/>
        <v>0</v>
      </c>
      <c r="Y1096" s="23">
        <f>ROUND(Regression!$B$17+Regression!$B$18*Games!R1096+Regression!$B$19*Games!T1096+Regression!$B$20*Games!U1096+Regression!$B$21*Games!S1096+Regression!$B$22*Games!W1096,0)</f>
        <v>108</v>
      </c>
      <c r="Z1096" s="23">
        <f t="shared" ref="Z1096" si="10702">Y1097-Y1096</f>
        <v>3</v>
      </c>
      <c r="AA1096" s="23">
        <f t="shared" ref="AA1096" si="10703">Y1096+Y1097</f>
        <v>219</v>
      </c>
      <c r="AB1096" s="22">
        <f t="shared" ref="AB1096" si="10704">D1096-Z1096</f>
        <v>-3</v>
      </c>
      <c r="AC1096" s="22">
        <f t="shared" ref="AC1096" si="10705">AA1096-E1096</f>
        <v>219</v>
      </c>
      <c r="AD1096" s="22">
        <f t="shared" si="10285"/>
        <v>108</v>
      </c>
    </row>
    <row r="1097" spans="1:30" x14ac:dyDescent="0.3">
      <c r="A1097" s="11" t="s">
        <v>134</v>
      </c>
      <c r="B1097" s="14" t="s">
        <v>62</v>
      </c>
      <c r="C1097" s="11" t="str">
        <f>VLOOKUP(B1097,'Team Lookup'!A:B,2,FALSE)</f>
        <v>Denver Nuggets</v>
      </c>
      <c r="D1097" s="15">
        <f t="shared" ref="D1097" si="10706">D1096*-1</f>
        <v>0</v>
      </c>
      <c r="E1097" s="15">
        <f t="shared" ref="E1097" si="10707">E1096</f>
        <v>0</v>
      </c>
      <c r="F1097" s="11" t="str">
        <f>B1096</f>
        <v>NOP</v>
      </c>
      <c r="G1097" s="11" t="str">
        <f t="shared" ref="G1097" si="10708">C1096</f>
        <v>New Orleans Pelicans</v>
      </c>
      <c r="H1097" s="32">
        <f>VLOOKUP($C1097,'Four Factors - Home'!$B:$O,7,FALSE)/100</f>
        <v>0.53900000000000003</v>
      </c>
      <c r="I1097" s="32">
        <f>VLOOKUP($C1097,'Four Factors - Home'!$B:$O,8,FALSE)</f>
        <v>0.28799999999999998</v>
      </c>
      <c r="J1097" s="32">
        <f>VLOOKUP($C1097,'Four Factors - Home'!$B:$O,9,FALSE)/100</f>
        <v>0.14400000000000002</v>
      </c>
      <c r="K1097" s="32">
        <f>VLOOKUP($C1097,'Four Factors - Home'!$B:$O,10,FALSE)/100</f>
        <v>0.28399999999999997</v>
      </c>
      <c r="L1097" s="32">
        <f>VLOOKUP($C1097,'Four Factors - Home'!$B:$O,11,FALSE)/100</f>
        <v>0.53299999999999992</v>
      </c>
      <c r="M1097" s="32">
        <f>VLOOKUP($C1097,'Four Factors - Home'!$B:$O,12,FALSE)</f>
        <v>0.255</v>
      </c>
      <c r="N1097" s="32">
        <f>VLOOKUP($C1097,'Four Factors - Home'!$B:$O,13,FALSE)/100</f>
        <v>0.113</v>
      </c>
      <c r="O1097" s="32">
        <f>VLOOKUP($C1097,'Four Factors - Home'!$B:$O,14,FALSE)/100</f>
        <v>0.20300000000000001</v>
      </c>
      <c r="P1097" s="21">
        <f>VLOOKUP($C1097,'Advanced - Home'!B:T,18,FALSE)</f>
        <v>100.49</v>
      </c>
      <c r="Q1097" s="21">
        <f>(P1097+'Advanced - Home'!$S$33)/2</f>
        <v>99.671912943871703</v>
      </c>
      <c r="R1097" s="32">
        <f t="shared" ref="R1097" si="10709">AVERAGE(H1097,L1096)</f>
        <v>0.52249999999999996</v>
      </c>
      <c r="S1097" s="32">
        <f t="shared" ref="S1097" si="10710">AVERAGE(I1097,M1096)</f>
        <v>0.25650000000000001</v>
      </c>
      <c r="T1097" s="32">
        <f t="shared" ref="T1097" si="10711">AVERAGE(J1097,N1096)</f>
        <v>0.14100000000000001</v>
      </c>
      <c r="U1097" s="32">
        <f t="shared" ref="U1097" si="10712">AVERAGE(K1097,O1096)</f>
        <v>0.25850000000000001</v>
      </c>
      <c r="V1097" s="21">
        <f>Q1097*Q1096/'Advanced - Road'!$S$33</f>
        <v>99.873288798455064</v>
      </c>
      <c r="W1097" s="21">
        <f t="shared" ref="W1097" si="10713">W1096</f>
        <v>99.876673867222479</v>
      </c>
      <c r="X1097" s="21">
        <f t="shared" si="10280"/>
        <v>0</v>
      </c>
      <c r="Y1097" s="23">
        <f>ROUND(Regression!$B$17+Regression!$B$18*Games!R1097+Regression!$B$19*Games!T1097+Regression!$B$20*Games!U1097+Regression!$B$21*Games!S1097+Regression!$B$22*Games!W1097,0)</f>
        <v>111</v>
      </c>
      <c r="Z1097" s="23">
        <f t="shared" ref="Z1097" si="10714">-Z1096</f>
        <v>-3</v>
      </c>
      <c r="AA1097" s="23">
        <f t="shared" ref="AA1097" si="10715">AA1096</f>
        <v>219</v>
      </c>
      <c r="AB1097" s="22"/>
      <c r="AC1097" s="22"/>
      <c r="AD1097" s="22">
        <f t="shared" si="10285"/>
        <v>111</v>
      </c>
    </row>
    <row r="1098" spans="1:30" x14ac:dyDescent="0.3">
      <c r="A1098" t="s">
        <v>133</v>
      </c>
      <c r="B1098" s="5" t="s">
        <v>71</v>
      </c>
      <c r="C1098" t="str">
        <f>VLOOKUP(B1098,'Team Lookup'!A:B,2,FALSE)</f>
        <v>New Orleans Pelicans</v>
      </c>
      <c r="D1098" s="6"/>
      <c r="E1098" s="6"/>
      <c r="F1098" s="7" t="str">
        <f>B1099</f>
        <v>DET</v>
      </c>
      <c r="G1098" t="str">
        <f t="shared" ref="G1098" si="10716">C1099</f>
        <v>Detroit Pistons</v>
      </c>
      <c r="H1098" s="31">
        <f>VLOOKUP($C1098,'Four Factors - Road'!$B:$O,7,FALSE)/100</f>
        <v>0.49200000000000005</v>
      </c>
      <c r="I1098" s="31">
        <f>VLOOKUP($C1098,'Four Factors - Road'!$B:$O,8,FALSE)</f>
        <v>0.253</v>
      </c>
      <c r="J1098" s="31">
        <f>VLOOKUP($C1098,'Four Factors - Road'!$B:$O,9,FALSE)/100</f>
        <v>0.14199999999999999</v>
      </c>
      <c r="K1098" s="31">
        <f>VLOOKUP($C1098,'Four Factors - Road'!$B:$O,10,FALSE)/100</f>
        <v>0.184</v>
      </c>
      <c r="L1098" s="31">
        <f>VLOOKUP($C1098,'Four Factors - Road'!$B:$O,11,FALSE)/100</f>
        <v>0.50600000000000001</v>
      </c>
      <c r="M1098" s="31">
        <f>VLOOKUP($C1098,'Four Factors - Road'!$B:$O,12,FALSE)</f>
        <v>0.22500000000000001</v>
      </c>
      <c r="N1098" s="31">
        <f>VLOOKUP($C1098,'Four Factors - Road'!$B:$O,13,FALSE)/100</f>
        <v>0.13800000000000001</v>
      </c>
      <c r="O1098" s="31">
        <f>VLOOKUP($C1098,'Four Factors - Road'!$B:$O,14,FALSE)/100</f>
        <v>0.23300000000000001</v>
      </c>
      <c r="P1098" s="17">
        <f>VLOOKUP($C1098,'Advanced - Road'!B:T,18,FALSE)</f>
        <v>99.26</v>
      </c>
      <c r="Q1098" s="17">
        <f>(P1098+'Advanced - Road'!$S$33)/2</f>
        <v>99.06026345933563</v>
      </c>
      <c r="R1098" s="31">
        <f t="shared" ref="R1098" si="10717">AVERAGE(H1098,L1099)</f>
        <v>0.49050000000000005</v>
      </c>
      <c r="S1098" s="31">
        <f t="shared" ref="S1098" si="10718">AVERAGE(I1098,M1099)</f>
        <v>0.26200000000000001</v>
      </c>
      <c r="T1098" s="31">
        <f t="shared" ref="T1098" si="10719">AVERAGE(J1098,N1099)</f>
        <v>0.13850000000000001</v>
      </c>
      <c r="U1098" s="31">
        <f t="shared" ref="U1098" si="10720">AVERAGE(K1098,O1099)</f>
        <v>0.1865</v>
      </c>
      <c r="V1098" s="17">
        <f>Q1098*Q1099/'Advanced - Home'!$S$33</f>
        <v>98.667532079195198</v>
      </c>
      <c r="W1098" s="17">
        <f t="shared" ref="W1098" si="10721">AVERAGE(V1098:V1099)</f>
        <v>98.664188104584483</v>
      </c>
      <c r="X1098" s="17">
        <f t="shared" si="10280"/>
        <v>0</v>
      </c>
      <c r="Y1098" s="19">
        <f>ROUND(Regression!$B$17+Regression!$B$18*Games!R1098+Regression!$B$19*Games!T1098+Regression!$B$20*Games!U1098+Regression!$B$21*Games!S1098+Regression!$B$22*Games!W1098,0)</f>
        <v>102</v>
      </c>
      <c r="Z1098" s="19">
        <f t="shared" ref="Z1098" si="10722">Y1099-Y1098</f>
        <v>4</v>
      </c>
      <c r="AA1098" s="19">
        <f t="shared" ref="AA1098" si="10723">Y1098+Y1099</f>
        <v>208</v>
      </c>
      <c r="AB1098" s="4">
        <f t="shared" ref="AB1098" si="10724">D1098-Z1098</f>
        <v>-4</v>
      </c>
      <c r="AC1098" s="4">
        <f t="shared" ref="AC1098" si="10725">AA1098-E1098</f>
        <v>208</v>
      </c>
      <c r="AD1098" s="4">
        <f t="shared" si="10285"/>
        <v>102</v>
      </c>
    </row>
    <row r="1099" spans="1:30" x14ac:dyDescent="0.3">
      <c r="A1099" t="s">
        <v>134</v>
      </c>
      <c r="B1099" s="8" t="s">
        <v>63</v>
      </c>
      <c r="C1099" t="str">
        <f>VLOOKUP(B1099,'Team Lookup'!A:B,2,FALSE)</f>
        <v>Detroit Pistons</v>
      </c>
      <c r="D1099" s="9">
        <f t="shared" ref="D1099" si="10726">D1098*-1</f>
        <v>0</v>
      </c>
      <c r="E1099" s="9">
        <f t="shared" ref="E1099" si="10727">E1098</f>
        <v>0</v>
      </c>
      <c r="F1099" t="str">
        <f>B1098</f>
        <v>NOP</v>
      </c>
      <c r="G1099" t="str">
        <f t="shared" ref="G1099" si="10728">C1098</f>
        <v>New Orleans Pelicans</v>
      </c>
      <c r="H1099" s="31">
        <f>VLOOKUP($C1099,'Four Factors - Home'!$B:$O,7,FALSE)/100</f>
        <v>0.505</v>
      </c>
      <c r="I1099" s="31">
        <f>VLOOKUP($C1099,'Four Factors - Home'!$B:$O,8,FALSE)</f>
        <v>0.217</v>
      </c>
      <c r="J1099" s="31">
        <f>VLOOKUP($C1099,'Four Factors - Home'!$B:$O,9,FALSE)/100</f>
        <v>0.124</v>
      </c>
      <c r="K1099" s="31">
        <f>VLOOKUP($C1099,'Four Factors - Home'!$B:$O,10,FALSE)/100</f>
        <v>0.24299999999999999</v>
      </c>
      <c r="L1099" s="31">
        <f>VLOOKUP($C1099,'Four Factors - Home'!$B:$O,11,FALSE)/100</f>
        <v>0.48899999999999999</v>
      </c>
      <c r="M1099" s="31">
        <f>VLOOKUP($C1099,'Four Factors - Home'!$B:$O,12,FALSE)</f>
        <v>0.27100000000000002</v>
      </c>
      <c r="N1099" s="31">
        <f>VLOOKUP($C1099,'Four Factors - Home'!$B:$O,13,FALSE)/100</f>
        <v>0.13500000000000001</v>
      </c>
      <c r="O1099" s="31">
        <f>VLOOKUP($C1099,'Four Factors - Home'!$B:$O,14,FALSE)/100</f>
        <v>0.18899999999999997</v>
      </c>
      <c r="P1099" s="17">
        <f>VLOOKUP($C1099,'Advanced - Home'!B:T,18,FALSE)</f>
        <v>98.07</v>
      </c>
      <c r="Q1099" s="17">
        <f>(P1099+'Advanced - Home'!$S$33)/2</f>
        <v>98.46191294387171</v>
      </c>
      <c r="R1099" s="31">
        <f t="shared" ref="R1099" si="10729">AVERAGE(H1099,L1098)</f>
        <v>0.50550000000000006</v>
      </c>
      <c r="S1099" s="31">
        <f t="shared" ref="S1099" si="10730">AVERAGE(I1099,M1098)</f>
        <v>0.221</v>
      </c>
      <c r="T1099" s="31">
        <f t="shared" ref="T1099" si="10731">AVERAGE(J1099,N1098)</f>
        <v>0.13100000000000001</v>
      </c>
      <c r="U1099" s="31">
        <f t="shared" ref="U1099" si="10732">AVERAGE(K1099,O1098)</f>
        <v>0.23799999999999999</v>
      </c>
      <c r="V1099" s="17">
        <f>Q1099*Q1098/'Advanced - Road'!$S$33</f>
        <v>98.660844129973768</v>
      </c>
      <c r="W1099" s="17">
        <f t="shared" ref="W1099" si="10733">W1098</f>
        <v>98.664188104584483</v>
      </c>
      <c r="X1099" s="17">
        <f t="shared" si="10280"/>
        <v>0</v>
      </c>
      <c r="Y1099" s="19">
        <f>ROUND(Regression!$B$17+Regression!$B$18*Games!R1099+Regression!$B$19*Games!T1099+Regression!$B$20*Games!U1099+Regression!$B$21*Games!S1099+Regression!$B$22*Games!W1099,0)</f>
        <v>106</v>
      </c>
      <c r="Z1099" s="19">
        <f t="shared" ref="Z1099" si="10734">-Z1098</f>
        <v>-4</v>
      </c>
      <c r="AA1099" s="19">
        <f t="shared" ref="AA1099" si="10735">AA1098</f>
        <v>208</v>
      </c>
      <c r="AB1099" s="4"/>
      <c r="AC1099" s="4"/>
      <c r="AD1099" s="4">
        <f t="shared" si="10285"/>
        <v>106</v>
      </c>
    </row>
    <row r="1100" spans="1:30" x14ac:dyDescent="0.3">
      <c r="A1100" s="11" t="s">
        <v>133</v>
      </c>
      <c r="B1100" s="10" t="s">
        <v>71</v>
      </c>
      <c r="C1100" s="11" t="str">
        <f>VLOOKUP(B1100,'Team Lookup'!A:B,2,FALSE)</f>
        <v>New Orleans Pelicans</v>
      </c>
      <c r="D1100" s="12"/>
      <c r="E1100" s="12"/>
      <c r="F1100" s="13" t="str">
        <f>B1101</f>
        <v>GSW</v>
      </c>
      <c r="G1100" s="11" t="str">
        <f t="shared" ref="G1100" si="10736">C1101</f>
        <v>Golden State Warriors</v>
      </c>
      <c r="H1100" s="32">
        <f>VLOOKUP($C1100,'Four Factors - Road'!$B:$O,7,FALSE)/100</f>
        <v>0.49200000000000005</v>
      </c>
      <c r="I1100" s="32">
        <f>VLOOKUP($C1100,'Four Factors - Road'!$B:$O,8,FALSE)</f>
        <v>0.253</v>
      </c>
      <c r="J1100" s="32">
        <f>VLOOKUP($C1100,'Four Factors - Road'!$B:$O,9,FALSE)/100</f>
        <v>0.14199999999999999</v>
      </c>
      <c r="K1100" s="32">
        <f>VLOOKUP($C1100,'Four Factors - Road'!$B:$O,10,FALSE)/100</f>
        <v>0.184</v>
      </c>
      <c r="L1100" s="32">
        <f>VLOOKUP($C1100,'Four Factors - Road'!$B:$O,11,FALSE)/100</f>
        <v>0.50600000000000001</v>
      </c>
      <c r="M1100" s="32">
        <f>VLOOKUP($C1100,'Four Factors - Road'!$B:$O,12,FALSE)</f>
        <v>0.22500000000000001</v>
      </c>
      <c r="N1100" s="32">
        <f>VLOOKUP($C1100,'Four Factors - Road'!$B:$O,13,FALSE)/100</f>
        <v>0.13800000000000001</v>
      </c>
      <c r="O1100" s="32">
        <f>VLOOKUP($C1100,'Four Factors - Road'!$B:$O,14,FALSE)/100</f>
        <v>0.23300000000000001</v>
      </c>
      <c r="P1100" s="21">
        <f>VLOOKUP($C1100,'Advanced - Road'!B:T,18,FALSE)</f>
        <v>99.26</v>
      </c>
      <c r="Q1100" s="21">
        <f>(P1100+'Advanced - Road'!$S$33)/2</f>
        <v>99.06026345933563</v>
      </c>
      <c r="R1100" s="32">
        <f t="shared" ref="R1100" si="10737">AVERAGE(H1100,L1101)</f>
        <v>0.48450000000000004</v>
      </c>
      <c r="S1100" s="32">
        <f t="shared" ref="S1100" si="10738">AVERAGE(I1100,M1101)</f>
        <v>0.2535</v>
      </c>
      <c r="T1100" s="32">
        <f t="shared" ref="T1100" si="10739">AVERAGE(J1100,N1101)</f>
        <v>0.14199999999999999</v>
      </c>
      <c r="U1100" s="32">
        <f t="shared" ref="U1100" si="10740">AVERAGE(K1100,O1101)</f>
        <v>0.20949999999999999</v>
      </c>
      <c r="V1100" s="21">
        <f>Q1100*Q1101/'Advanced - Home'!$S$33</f>
        <v>100.99237696164454</v>
      </c>
      <c r="W1100" s="21">
        <f t="shared" ref="W1100" si="10741">AVERAGE(V1100:V1101)</f>
        <v>100.98895419493172</v>
      </c>
      <c r="X1100" s="21">
        <f t="shared" si="10280"/>
        <v>0</v>
      </c>
      <c r="Y1100" s="23">
        <f>ROUND(Regression!$B$17+Regression!$B$18*Games!R1100+Regression!$B$19*Games!T1100+Regression!$B$20*Games!U1100+Regression!$B$21*Games!S1100+Regression!$B$22*Games!W1100,0)</f>
        <v>104</v>
      </c>
      <c r="Z1100" s="23">
        <f t="shared" ref="Z1100" si="10742">Y1101-Y1100</f>
        <v>10</v>
      </c>
      <c r="AA1100" s="23">
        <f t="shared" ref="AA1100" si="10743">Y1100+Y1101</f>
        <v>218</v>
      </c>
      <c r="AB1100" s="22">
        <f t="shared" ref="AB1100" si="10744">D1100-Z1100</f>
        <v>-10</v>
      </c>
      <c r="AC1100" s="22">
        <f t="shared" ref="AC1100" si="10745">AA1100-E1100</f>
        <v>218</v>
      </c>
      <c r="AD1100" s="22">
        <f t="shared" si="10285"/>
        <v>104</v>
      </c>
    </row>
    <row r="1101" spans="1:30" x14ac:dyDescent="0.3">
      <c r="A1101" s="11" t="s">
        <v>134</v>
      </c>
      <c r="B1101" s="14" t="s">
        <v>55</v>
      </c>
      <c r="C1101" s="11" t="str">
        <f>VLOOKUP(B1101,'Team Lookup'!A:B,2,FALSE)</f>
        <v>Golden State Warriors</v>
      </c>
      <c r="D1101" s="15">
        <f t="shared" ref="D1101" si="10746">D1100*-1</f>
        <v>0</v>
      </c>
      <c r="E1101" s="15">
        <f t="shared" ref="E1101" si="10747">E1100</f>
        <v>0</v>
      </c>
      <c r="F1101" s="11" t="str">
        <f>B1100</f>
        <v>NOP</v>
      </c>
      <c r="G1101" s="11" t="str">
        <f t="shared" ref="G1101" si="10748">C1100</f>
        <v>New Orleans Pelicans</v>
      </c>
      <c r="H1101" s="32">
        <f>VLOOKUP($C1101,'Four Factors - Home'!$B:$O,7,FALSE)/100</f>
        <v>0.59099999999999997</v>
      </c>
      <c r="I1101" s="32">
        <f>VLOOKUP($C1101,'Four Factors - Home'!$B:$O,8,FALSE)</f>
        <v>0.255</v>
      </c>
      <c r="J1101" s="32">
        <f>VLOOKUP($C1101,'Four Factors - Home'!$B:$O,9,FALSE)/100</f>
        <v>0.14099999999999999</v>
      </c>
      <c r="K1101" s="32">
        <f>VLOOKUP($C1101,'Four Factors - Home'!$B:$O,10,FALSE)/100</f>
        <v>0.22600000000000001</v>
      </c>
      <c r="L1101" s="32">
        <f>VLOOKUP($C1101,'Four Factors - Home'!$B:$O,11,FALSE)/100</f>
        <v>0.47700000000000004</v>
      </c>
      <c r="M1101" s="32">
        <f>VLOOKUP($C1101,'Four Factors - Home'!$B:$O,12,FALSE)</f>
        <v>0.254</v>
      </c>
      <c r="N1101" s="32">
        <f>VLOOKUP($C1101,'Four Factors - Home'!$B:$O,13,FALSE)/100</f>
        <v>0.14199999999999999</v>
      </c>
      <c r="O1101" s="32">
        <f>VLOOKUP($C1101,'Four Factors - Home'!$B:$O,14,FALSE)/100</f>
        <v>0.23499999999999999</v>
      </c>
      <c r="P1101" s="21">
        <f>VLOOKUP($C1101,'Advanced - Home'!B:T,18,FALSE)</f>
        <v>102.71</v>
      </c>
      <c r="Q1101" s="21">
        <f>(P1101+'Advanced - Home'!$S$33)/2</f>
        <v>100.7819129438717</v>
      </c>
      <c r="R1101" s="32">
        <f t="shared" ref="R1101" si="10749">AVERAGE(H1101,L1100)</f>
        <v>0.54849999999999999</v>
      </c>
      <c r="S1101" s="32">
        <f t="shared" ref="S1101" si="10750">AVERAGE(I1101,M1100)</f>
        <v>0.24</v>
      </c>
      <c r="T1101" s="32">
        <f t="shared" ref="T1101" si="10751">AVERAGE(J1101,N1100)</f>
        <v>0.13950000000000001</v>
      </c>
      <c r="U1101" s="32">
        <f t="shared" ref="U1101" si="10752">AVERAGE(K1101,O1100)</f>
        <v>0.22950000000000001</v>
      </c>
      <c r="V1101" s="21">
        <f>Q1101*Q1100/'Advanced - Road'!$S$33</f>
        <v>100.98553142821892</v>
      </c>
      <c r="W1101" s="21">
        <f t="shared" ref="W1101" si="10753">W1100</f>
        <v>100.98895419493172</v>
      </c>
      <c r="X1101" s="21">
        <f t="shared" si="10280"/>
        <v>0</v>
      </c>
      <c r="Y1101" s="23">
        <f>ROUND(Regression!$B$17+Regression!$B$18*Games!R1101+Regression!$B$19*Games!T1101+Regression!$B$20*Games!U1101+Regression!$B$21*Games!S1101+Regression!$B$22*Games!W1101,0)</f>
        <v>114</v>
      </c>
      <c r="Z1101" s="23">
        <f t="shared" ref="Z1101" si="10754">-Z1100</f>
        <v>-10</v>
      </c>
      <c r="AA1101" s="23">
        <f t="shared" ref="AA1101" si="10755">AA1100</f>
        <v>218</v>
      </c>
      <c r="AB1101" s="22"/>
      <c r="AC1101" s="22"/>
      <c r="AD1101" s="22">
        <f t="shared" si="10285"/>
        <v>114</v>
      </c>
    </row>
    <row r="1102" spans="1:30" x14ac:dyDescent="0.3">
      <c r="A1102" t="s">
        <v>133</v>
      </c>
      <c r="B1102" s="8" t="s">
        <v>71</v>
      </c>
      <c r="C1102" t="str">
        <f>VLOOKUP(B1102,'Team Lookup'!A:B,2,FALSE)</f>
        <v>New Orleans Pelicans</v>
      </c>
      <c r="D1102" s="6"/>
      <c r="E1102" s="6"/>
      <c r="F1102" s="7" t="str">
        <f>B1103</f>
        <v>HOU</v>
      </c>
      <c r="G1102" t="str">
        <f t="shared" ref="G1102" si="10756">C1103</f>
        <v>Houston Rockets</v>
      </c>
      <c r="H1102" s="31">
        <f>VLOOKUP($C1102,'Four Factors - Road'!$B:$O,7,FALSE)/100</f>
        <v>0.49200000000000005</v>
      </c>
      <c r="I1102" s="31">
        <f>VLOOKUP($C1102,'Four Factors - Road'!$B:$O,8,FALSE)</f>
        <v>0.253</v>
      </c>
      <c r="J1102" s="31">
        <f>VLOOKUP($C1102,'Four Factors - Road'!$B:$O,9,FALSE)/100</f>
        <v>0.14199999999999999</v>
      </c>
      <c r="K1102" s="31">
        <f>VLOOKUP($C1102,'Four Factors - Road'!$B:$O,10,FALSE)/100</f>
        <v>0.184</v>
      </c>
      <c r="L1102" s="31">
        <f>VLOOKUP($C1102,'Four Factors - Road'!$B:$O,11,FALSE)/100</f>
        <v>0.50600000000000001</v>
      </c>
      <c r="M1102" s="31">
        <f>VLOOKUP($C1102,'Four Factors - Road'!$B:$O,12,FALSE)</f>
        <v>0.22500000000000001</v>
      </c>
      <c r="N1102" s="31">
        <f>VLOOKUP($C1102,'Four Factors - Road'!$B:$O,13,FALSE)/100</f>
        <v>0.13800000000000001</v>
      </c>
      <c r="O1102" s="31">
        <f>VLOOKUP($C1102,'Four Factors - Road'!$B:$O,14,FALSE)/100</f>
        <v>0.23300000000000001</v>
      </c>
      <c r="P1102" s="17">
        <f>VLOOKUP($C1102,'Advanced - Road'!B:T,18,FALSE)</f>
        <v>99.26</v>
      </c>
      <c r="Q1102" s="17">
        <f>(P1102+'Advanced - Road'!$S$33)/2</f>
        <v>99.06026345933563</v>
      </c>
      <c r="R1102" s="31">
        <f t="shared" ref="R1102" si="10757">AVERAGE(H1102,L1103)</f>
        <v>0.50050000000000006</v>
      </c>
      <c r="S1102" s="31">
        <f t="shared" ref="S1102" si="10758">AVERAGE(I1102,M1103)</f>
        <v>0.2445</v>
      </c>
      <c r="T1102" s="31">
        <f t="shared" ref="T1102" si="10759">AVERAGE(J1102,N1103)</f>
        <v>0.14599999999999999</v>
      </c>
      <c r="U1102" s="31">
        <f t="shared" ref="U1102" si="10760">AVERAGE(K1102,O1103)</f>
        <v>0.21149999999999999</v>
      </c>
      <c r="V1102" s="17">
        <f>Q1102*Q1103/'Advanced - Home'!$S$33</f>
        <v>100.83705327337745</v>
      </c>
      <c r="W1102" s="17">
        <f t="shared" ref="W1102" si="10761">AVERAGE(V1102:V1103)</f>
        <v>100.83363577079214</v>
      </c>
      <c r="X1102" s="17">
        <f t="shared" si="10280"/>
        <v>0</v>
      </c>
      <c r="Y1102" s="19">
        <f>ROUND(Regression!$B$17+Regression!$B$18*Games!R1102+Regression!$B$19*Games!T1102+Regression!$B$20*Games!U1102+Regression!$B$21*Games!S1102+Regression!$B$22*Games!W1102,0)</f>
        <v>105</v>
      </c>
      <c r="Z1102" s="19">
        <f t="shared" ref="Z1102" si="10762">Y1103-Y1102</f>
        <v>7</v>
      </c>
      <c r="AA1102" s="19">
        <f t="shared" ref="AA1102" si="10763">Y1102+Y1103</f>
        <v>217</v>
      </c>
      <c r="AB1102" s="4">
        <f t="shared" ref="AB1102" si="10764">D1102-Z1102</f>
        <v>-7</v>
      </c>
      <c r="AC1102" s="4">
        <f t="shared" ref="AC1102" si="10765">AA1102-E1102</f>
        <v>217</v>
      </c>
      <c r="AD1102" s="4">
        <f t="shared" si="10285"/>
        <v>105</v>
      </c>
    </row>
    <row r="1103" spans="1:30" x14ac:dyDescent="0.3">
      <c r="A1103" t="s">
        <v>134</v>
      </c>
      <c r="B1103" s="8" t="s">
        <v>64</v>
      </c>
      <c r="C1103" t="str">
        <f>VLOOKUP(B1103,'Team Lookup'!A:B,2,FALSE)</f>
        <v>Houston Rockets</v>
      </c>
      <c r="D1103" s="9">
        <f t="shared" ref="D1103" si="10766">D1102*-1</f>
        <v>0</v>
      </c>
      <c r="E1103" s="9">
        <f t="shared" ref="E1103" si="10767">E1102</f>
        <v>0</v>
      </c>
      <c r="F1103" t="str">
        <f>B1102</f>
        <v>NOP</v>
      </c>
      <c r="G1103" t="str">
        <f t="shared" ref="G1103" si="10768">C1102</f>
        <v>New Orleans Pelicans</v>
      </c>
      <c r="H1103" s="31">
        <f>VLOOKUP($C1103,'Four Factors - Home'!$B:$O,7,FALSE)/100</f>
        <v>0.54799999999999993</v>
      </c>
      <c r="I1103" s="31">
        <f>VLOOKUP($C1103,'Four Factors - Home'!$B:$O,8,FALSE)</f>
        <v>0.30199999999999999</v>
      </c>
      <c r="J1103" s="31">
        <f>VLOOKUP($C1103,'Four Factors - Home'!$B:$O,9,FALSE)/100</f>
        <v>0.13900000000000001</v>
      </c>
      <c r="K1103" s="31">
        <f>VLOOKUP($C1103,'Four Factors - Home'!$B:$O,10,FALSE)/100</f>
        <v>0.252</v>
      </c>
      <c r="L1103" s="31">
        <f>VLOOKUP($C1103,'Four Factors - Home'!$B:$O,11,FALSE)/100</f>
        <v>0.50900000000000001</v>
      </c>
      <c r="M1103" s="31">
        <f>VLOOKUP($C1103,'Four Factors - Home'!$B:$O,12,FALSE)</f>
        <v>0.23599999999999999</v>
      </c>
      <c r="N1103" s="31">
        <f>VLOOKUP($C1103,'Four Factors - Home'!$B:$O,13,FALSE)/100</f>
        <v>0.15</v>
      </c>
      <c r="O1103" s="31">
        <f>VLOOKUP($C1103,'Four Factors - Home'!$B:$O,14,FALSE)/100</f>
        <v>0.23899999999999999</v>
      </c>
      <c r="P1103" s="17">
        <f>VLOOKUP($C1103,'Advanced - Home'!B:T,18,FALSE)</f>
        <v>102.4</v>
      </c>
      <c r="Q1103" s="17">
        <f>(P1103+'Advanced - Home'!$S$33)/2</f>
        <v>100.6269129438717</v>
      </c>
      <c r="R1103" s="31">
        <f t="shared" ref="R1103" si="10769">AVERAGE(H1103,L1102)</f>
        <v>0.52699999999999991</v>
      </c>
      <c r="S1103" s="31">
        <f t="shared" ref="S1103" si="10770">AVERAGE(I1103,M1102)</f>
        <v>0.26350000000000001</v>
      </c>
      <c r="T1103" s="31">
        <f t="shared" ref="T1103" si="10771">AVERAGE(J1103,N1102)</f>
        <v>0.13850000000000001</v>
      </c>
      <c r="U1103" s="31">
        <f t="shared" ref="U1103" si="10772">AVERAGE(K1103,O1102)</f>
        <v>0.24249999999999999</v>
      </c>
      <c r="V1103" s="17">
        <f>Q1103*Q1102/'Advanced - Road'!$S$33</f>
        <v>100.83021826820685</v>
      </c>
      <c r="W1103" s="17">
        <f t="shared" ref="W1103" si="10773">W1102</f>
        <v>100.83363577079214</v>
      </c>
      <c r="X1103" s="17">
        <f t="shared" si="10280"/>
        <v>0</v>
      </c>
      <c r="Y1103" s="19">
        <f>ROUND(Regression!$B$17+Regression!$B$18*Games!R1103+Regression!$B$19*Games!T1103+Regression!$B$20*Games!U1103+Regression!$B$21*Games!S1103+Regression!$B$22*Games!W1103,0)</f>
        <v>112</v>
      </c>
      <c r="Z1103" s="19">
        <f t="shared" ref="Z1103" si="10774">-Z1102</f>
        <v>-7</v>
      </c>
      <c r="AA1103" s="19">
        <f t="shared" ref="AA1103" si="10775">AA1102</f>
        <v>217</v>
      </c>
      <c r="AB1103" s="4"/>
      <c r="AC1103" s="4"/>
      <c r="AD1103" s="4">
        <f t="shared" si="10285"/>
        <v>112</v>
      </c>
    </row>
    <row r="1104" spans="1:30" x14ac:dyDescent="0.3">
      <c r="A1104" s="11" t="s">
        <v>133</v>
      </c>
      <c r="B1104" s="14" t="s">
        <v>71</v>
      </c>
      <c r="C1104" s="11" t="str">
        <f>VLOOKUP(B1104,'Team Lookup'!A:B,2,FALSE)</f>
        <v>New Orleans Pelicans</v>
      </c>
      <c r="D1104" s="12"/>
      <c r="E1104" s="12"/>
      <c r="F1104" s="13" t="str">
        <f>B1105</f>
        <v>IND</v>
      </c>
      <c r="G1104" s="11" t="str">
        <f t="shared" ref="G1104" si="10776">C1105</f>
        <v>Indiana Pacers</v>
      </c>
      <c r="H1104" s="32">
        <f>VLOOKUP($C1104,'Four Factors - Road'!$B:$O,7,FALSE)/100</f>
        <v>0.49200000000000005</v>
      </c>
      <c r="I1104" s="32">
        <f>VLOOKUP($C1104,'Four Factors - Road'!$B:$O,8,FALSE)</f>
        <v>0.253</v>
      </c>
      <c r="J1104" s="32">
        <f>VLOOKUP($C1104,'Four Factors - Road'!$B:$O,9,FALSE)/100</f>
        <v>0.14199999999999999</v>
      </c>
      <c r="K1104" s="32">
        <f>VLOOKUP($C1104,'Four Factors - Road'!$B:$O,10,FALSE)/100</f>
        <v>0.184</v>
      </c>
      <c r="L1104" s="32">
        <f>VLOOKUP($C1104,'Four Factors - Road'!$B:$O,11,FALSE)/100</f>
        <v>0.50600000000000001</v>
      </c>
      <c r="M1104" s="32">
        <f>VLOOKUP($C1104,'Four Factors - Road'!$B:$O,12,FALSE)</f>
        <v>0.22500000000000001</v>
      </c>
      <c r="N1104" s="32">
        <f>VLOOKUP($C1104,'Four Factors - Road'!$B:$O,13,FALSE)/100</f>
        <v>0.13800000000000001</v>
      </c>
      <c r="O1104" s="32">
        <f>VLOOKUP($C1104,'Four Factors - Road'!$B:$O,14,FALSE)/100</f>
        <v>0.23300000000000001</v>
      </c>
      <c r="P1104" s="21">
        <f>VLOOKUP($C1104,'Advanced - Road'!B:T,18,FALSE)</f>
        <v>99.26</v>
      </c>
      <c r="Q1104" s="21">
        <f>(P1104+'Advanced - Road'!$S$33)/2</f>
        <v>99.06026345933563</v>
      </c>
      <c r="R1104" s="32">
        <f t="shared" ref="R1104" si="10777">AVERAGE(H1104,L1105)</f>
        <v>0.49450000000000005</v>
      </c>
      <c r="S1104" s="32">
        <f t="shared" ref="S1104" si="10778">AVERAGE(I1104,M1105)</f>
        <v>0.26700000000000002</v>
      </c>
      <c r="T1104" s="32">
        <f t="shared" ref="T1104" si="10779">AVERAGE(J1104,N1105)</f>
        <v>0.14599999999999999</v>
      </c>
      <c r="U1104" s="32">
        <f t="shared" ref="U1104" si="10780">AVERAGE(K1104,O1105)</f>
        <v>0.21149999999999999</v>
      </c>
      <c r="V1104" s="21">
        <f>Q1104*Q1105/'Advanced - Home'!$S$33</f>
        <v>98.958137689501356</v>
      </c>
      <c r="W1104" s="21">
        <f t="shared" ref="W1104" si="10781">AVERAGE(V1104:V1105)</f>
        <v>98.954783865877886</v>
      </c>
      <c r="X1104" s="21">
        <f t="shared" si="10280"/>
        <v>0</v>
      </c>
      <c r="Y1104" s="23">
        <f>ROUND(Regression!$B$17+Regression!$B$18*Games!R1104+Regression!$B$19*Games!T1104+Regression!$B$20*Games!U1104+Regression!$B$21*Games!S1104+Regression!$B$22*Games!W1104,0)</f>
        <v>103</v>
      </c>
      <c r="Z1104" s="23">
        <f t="shared" ref="Z1104" si="10782">Y1105-Y1104</f>
        <v>4</v>
      </c>
      <c r="AA1104" s="23">
        <f t="shared" ref="AA1104" si="10783">Y1104+Y1105</f>
        <v>210</v>
      </c>
      <c r="AB1104" s="22">
        <f t="shared" ref="AB1104" si="10784">D1104-Z1104</f>
        <v>-4</v>
      </c>
      <c r="AC1104" s="22">
        <f t="shared" ref="AC1104" si="10785">AA1104-E1104</f>
        <v>210</v>
      </c>
      <c r="AD1104" s="22">
        <f t="shared" si="10285"/>
        <v>103</v>
      </c>
    </row>
    <row r="1105" spans="1:30" x14ac:dyDescent="0.3">
      <c r="A1105" s="11" t="s">
        <v>134</v>
      </c>
      <c r="B1105" s="14" t="s">
        <v>65</v>
      </c>
      <c r="C1105" s="11" t="str">
        <f>VLOOKUP(B1105,'Team Lookup'!A:B,2,FALSE)</f>
        <v>Indiana Pacers</v>
      </c>
      <c r="D1105" s="15">
        <f t="shared" ref="D1105" si="10786">D1104*-1</f>
        <v>0</v>
      </c>
      <c r="E1105" s="15">
        <f t="shared" ref="E1105" si="10787">E1104</f>
        <v>0</v>
      </c>
      <c r="F1105" s="11" t="str">
        <f>B1104</f>
        <v>NOP</v>
      </c>
      <c r="G1105" s="11" t="str">
        <f t="shared" ref="G1105" si="10788">C1104</f>
        <v>New Orleans Pelicans</v>
      </c>
      <c r="H1105" s="32">
        <f>VLOOKUP($C1105,'Four Factors - Home'!$B:$O,7,FALSE)/100</f>
        <v>0.52400000000000002</v>
      </c>
      <c r="I1105" s="32">
        <f>VLOOKUP($C1105,'Four Factors - Home'!$B:$O,8,FALSE)</f>
        <v>0.251</v>
      </c>
      <c r="J1105" s="32">
        <f>VLOOKUP($C1105,'Four Factors - Home'!$B:$O,9,FALSE)/100</f>
        <v>0.13200000000000001</v>
      </c>
      <c r="K1105" s="32">
        <f>VLOOKUP($C1105,'Four Factors - Home'!$B:$O,10,FALSE)/100</f>
        <v>0.19600000000000001</v>
      </c>
      <c r="L1105" s="32">
        <f>VLOOKUP($C1105,'Four Factors - Home'!$B:$O,11,FALSE)/100</f>
        <v>0.49700000000000005</v>
      </c>
      <c r="M1105" s="32">
        <f>VLOOKUP($C1105,'Four Factors - Home'!$B:$O,12,FALSE)</f>
        <v>0.28100000000000003</v>
      </c>
      <c r="N1105" s="32">
        <f>VLOOKUP($C1105,'Four Factors - Home'!$B:$O,13,FALSE)/100</f>
        <v>0.15</v>
      </c>
      <c r="O1105" s="32">
        <f>VLOOKUP($C1105,'Four Factors - Home'!$B:$O,14,FALSE)/100</f>
        <v>0.23899999999999999</v>
      </c>
      <c r="P1105" s="21">
        <f>VLOOKUP($C1105,'Advanced - Home'!B:T,18,FALSE)</f>
        <v>98.65</v>
      </c>
      <c r="Q1105" s="21">
        <f>(P1105+'Advanced - Home'!$S$33)/2</f>
        <v>98.751912943871702</v>
      </c>
      <c r="R1105" s="32">
        <f t="shared" ref="R1105" si="10789">AVERAGE(H1105,L1104)</f>
        <v>0.51500000000000001</v>
      </c>
      <c r="S1105" s="32">
        <f t="shared" ref="S1105" si="10790">AVERAGE(I1105,M1104)</f>
        <v>0.23799999999999999</v>
      </c>
      <c r="T1105" s="32">
        <f t="shared" ref="T1105" si="10791">AVERAGE(J1105,N1104)</f>
        <v>0.13500000000000001</v>
      </c>
      <c r="U1105" s="32">
        <f t="shared" ref="U1105" si="10792">AVERAGE(K1105,O1104)</f>
        <v>0.21450000000000002</v>
      </c>
      <c r="V1105" s="21">
        <f>Q1105*Q1104/'Advanced - Road'!$S$33</f>
        <v>98.951430042254401</v>
      </c>
      <c r="W1105" s="21">
        <f t="shared" ref="W1105" si="10793">W1104</f>
        <v>98.954783865877886</v>
      </c>
      <c r="X1105" s="21">
        <f t="shared" si="10280"/>
        <v>0</v>
      </c>
      <c r="Y1105" s="23">
        <f>ROUND(Regression!$B$17+Regression!$B$18*Games!R1105+Regression!$B$19*Games!T1105+Regression!$B$20*Games!U1105+Regression!$B$21*Games!S1105+Regression!$B$22*Games!W1105,0)</f>
        <v>107</v>
      </c>
      <c r="Z1105" s="23">
        <f t="shared" ref="Z1105" si="10794">-Z1104</f>
        <v>-4</v>
      </c>
      <c r="AA1105" s="23">
        <f t="shared" ref="AA1105" si="10795">AA1104</f>
        <v>210</v>
      </c>
      <c r="AB1105" s="22"/>
      <c r="AC1105" s="22"/>
      <c r="AD1105" s="22">
        <f t="shared" si="10285"/>
        <v>107</v>
      </c>
    </row>
    <row r="1106" spans="1:30" x14ac:dyDescent="0.3">
      <c r="A1106" t="s">
        <v>133</v>
      </c>
      <c r="B1106" s="8" t="s">
        <v>71</v>
      </c>
      <c r="C1106" t="str">
        <f>VLOOKUP(B1106,'Team Lookup'!A:B,2,FALSE)</f>
        <v>New Orleans Pelicans</v>
      </c>
      <c r="D1106" s="6"/>
      <c r="E1106" s="6"/>
      <c r="F1106" s="7" t="str">
        <f>B1107</f>
        <v>LAC</v>
      </c>
      <c r="G1106" t="str">
        <f t="shared" ref="G1106" si="10796">C1107</f>
        <v>LA Clippers</v>
      </c>
      <c r="H1106" s="31">
        <f>VLOOKUP($C1106,'Four Factors - Road'!$B:$O,7,FALSE)/100</f>
        <v>0.49200000000000005</v>
      </c>
      <c r="I1106" s="31">
        <f>VLOOKUP($C1106,'Four Factors - Road'!$B:$O,8,FALSE)</f>
        <v>0.253</v>
      </c>
      <c r="J1106" s="31">
        <f>VLOOKUP($C1106,'Four Factors - Road'!$B:$O,9,FALSE)/100</f>
        <v>0.14199999999999999</v>
      </c>
      <c r="K1106" s="31">
        <f>VLOOKUP($C1106,'Four Factors - Road'!$B:$O,10,FALSE)/100</f>
        <v>0.184</v>
      </c>
      <c r="L1106" s="31">
        <f>VLOOKUP($C1106,'Four Factors - Road'!$B:$O,11,FALSE)/100</f>
        <v>0.50600000000000001</v>
      </c>
      <c r="M1106" s="31">
        <f>VLOOKUP($C1106,'Four Factors - Road'!$B:$O,12,FALSE)</f>
        <v>0.22500000000000001</v>
      </c>
      <c r="N1106" s="31">
        <f>VLOOKUP($C1106,'Four Factors - Road'!$B:$O,13,FALSE)/100</f>
        <v>0.13800000000000001</v>
      </c>
      <c r="O1106" s="31">
        <f>VLOOKUP($C1106,'Four Factors - Road'!$B:$O,14,FALSE)/100</f>
        <v>0.23300000000000001</v>
      </c>
      <c r="P1106" s="17">
        <f>VLOOKUP($C1106,'Advanced - Road'!B:T,18,FALSE)</f>
        <v>99.26</v>
      </c>
      <c r="Q1106" s="17">
        <f>(P1106+'Advanced - Road'!$S$33)/2</f>
        <v>99.06026345933563</v>
      </c>
      <c r="R1106" s="31">
        <f t="shared" ref="R1106" si="10797">AVERAGE(H1106,L1107)</f>
        <v>0.48750000000000004</v>
      </c>
      <c r="S1106" s="31">
        <f t="shared" ref="S1106" si="10798">AVERAGE(I1106,M1107)</f>
        <v>0.26350000000000001</v>
      </c>
      <c r="T1106" s="31">
        <f t="shared" ref="T1106" si="10799">AVERAGE(J1106,N1107)</f>
        <v>0.14599999999999999</v>
      </c>
      <c r="U1106" s="31">
        <f t="shared" ref="U1106" si="10800">AVERAGE(K1106,O1107)</f>
        <v>0.2145</v>
      </c>
      <c r="V1106" s="17">
        <f>Q1106*Q1107/'Advanced - Home'!$S$33</f>
        <v>98.918054157045347</v>
      </c>
      <c r="W1106" s="17">
        <f t="shared" ref="W1106" si="10801">AVERAGE(V1106:V1107)</f>
        <v>98.914701691906387</v>
      </c>
      <c r="X1106" s="17">
        <f t="shared" si="10280"/>
        <v>0</v>
      </c>
      <c r="Y1106" s="19">
        <f>ROUND(Regression!$B$17+Regression!$B$18*Games!R1106+Regression!$B$19*Games!T1106+Regression!$B$20*Games!U1106+Regression!$B$21*Games!S1106+Regression!$B$22*Games!W1106,0)</f>
        <v>102</v>
      </c>
      <c r="Z1106" s="19">
        <f t="shared" ref="Z1106" si="10802">Y1107-Y1106</f>
        <v>7</v>
      </c>
      <c r="AA1106" s="19">
        <f t="shared" ref="AA1106" si="10803">Y1106+Y1107</f>
        <v>211</v>
      </c>
      <c r="AB1106" s="4">
        <f t="shared" ref="AB1106" si="10804">D1106-Z1106</f>
        <v>-7</v>
      </c>
      <c r="AC1106" s="4">
        <f t="shared" ref="AC1106" si="10805">AA1106-E1106</f>
        <v>211</v>
      </c>
      <c r="AD1106" s="4">
        <f t="shared" si="10285"/>
        <v>102</v>
      </c>
    </row>
    <row r="1107" spans="1:30" x14ac:dyDescent="0.3">
      <c r="A1107" t="s">
        <v>134</v>
      </c>
      <c r="B1107" s="8" t="s">
        <v>66</v>
      </c>
      <c r="C1107" t="str">
        <f>VLOOKUP(B1107,'Team Lookup'!A:B,2,FALSE)</f>
        <v>LA Clippers</v>
      </c>
      <c r="D1107" s="9">
        <f t="shared" ref="D1107" si="10806">D1106*-1</f>
        <v>0</v>
      </c>
      <c r="E1107" s="9">
        <f t="shared" ref="E1107" si="10807">E1106</f>
        <v>0</v>
      </c>
      <c r="F1107" t="str">
        <f>B1106</f>
        <v>NOP</v>
      </c>
      <c r="G1107" t="str">
        <f t="shared" ref="G1107" si="10808">C1106</f>
        <v>New Orleans Pelicans</v>
      </c>
      <c r="H1107" s="31">
        <f>VLOOKUP($C1107,'Four Factors - Home'!$B:$O,7,FALSE)/100</f>
        <v>0.54100000000000004</v>
      </c>
      <c r="I1107" s="31">
        <f>VLOOKUP($C1107,'Four Factors - Home'!$B:$O,8,FALSE)</f>
        <v>0.3</v>
      </c>
      <c r="J1107" s="31">
        <f>VLOOKUP($C1107,'Four Factors - Home'!$B:$O,9,FALSE)/100</f>
        <v>0.14099999999999999</v>
      </c>
      <c r="K1107" s="31">
        <f>VLOOKUP($C1107,'Four Factors - Home'!$B:$O,10,FALSE)/100</f>
        <v>0.22</v>
      </c>
      <c r="L1107" s="31">
        <f>VLOOKUP($C1107,'Four Factors - Home'!$B:$O,11,FALSE)/100</f>
        <v>0.48299999999999998</v>
      </c>
      <c r="M1107" s="31">
        <f>VLOOKUP($C1107,'Four Factors - Home'!$B:$O,12,FALSE)</f>
        <v>0.27400000000000002</v>
      </c>
      <c r="N1107" s="31">
        <f>VLOOKUP($C1107,'Four Factors - Home'!$B:$O,13,FALSE)/100</f>
        <v>0.15</v>
      </c>
      <c r="O1107" s="31">
        <f>VLOOKUP($C1107,'Four Factors - Home'!$B:$O,14,FALSE)/100</f>
        <v>0.245</v>
      </c>
      <c r="P1107" s="17">
        <f>VLOOKUP($C1107,'Advanced - Home'!B:T,18,FALSE)</f>
        <v>98.57</v>
      </c>
      <c r="Q1107" s="17">
        <f>(P1107+'Advanced - Home'!$S$33)/2</f>
        <v>98.71191294387171</v>
      </c>
      <c r="R1107" s="31">
        <f t="shared" ref="R1107" si="10809">AVERAGE(H1107,L1106)</f>
        <v>0.52350000000000008</v>
      </c>
      <c r="S1107" s="31">
        <f t="shared" ref="S1107" si="10810">AVERAGE(I1107,M1106)</f>
        <v>0.26250000000000001</v>
      </c>
      <c r="T1107" s="31">
        <f t="shared" ref="T1107" si="10811">AVERAGE(J1107,N1106)</f>
        <v>0.13950000000000001</v>
      </c>
      <c r="U1107" s="31">
        <f t="shared" ref="U1107" si="10812">AVERAGE(K1107,O1106)</f>
        <v>0.22650000000000001</v>
      </c>
      <c r="V1107" s="17">
        <f>Q1107*Q1106/'Advanced - Road'!$S$33</f>
        <v>98.911349226767427</v>
      </c>
      <c r="W1107" s="17">
        <f t="shared" ref="W1107" si="10813">W1106</f>
        <v>98.914701691906387</v>
      </c>
      <c r="X1107" s="17">
        <f t="shared" si="10280"/>
        <v>0</v>
      </c>
      <c r="Y1107" s="19">
        <f>ROUND(Regression!$B$17+Regression!$B$18*Games!R1107+Regression!$B$19*Games!T1107+Regression!$B$20*Games!U1107+Regression!$B$21*Games!S1107+Regression!$B$22*Games!W1107,0)</f>
        <v>109</v>
      </c>
      <c r="Z1107" s="19">
        <f t="shared" ref="Z1107" si="10814">-Z1106</f>
        <v>-7</v>
      </c>
      <c r="AA1107" s="19">
        <f t="shared" ref="AA1107" si="10815">AA1106</f>
        <v>211</v>
      </c>
      <c r="AB1107" s="4"/>
      <c r="AC1107" s="4"/>
      <c r="AD1107" s="4">
        <f t="shared" si="10285"/>
        <v>109</v>
      </c>
    </row>
    <row r="1108" spans="1:30" x14ac:dyDescent="0.3">
      <c r="A1108" s="11" t="s">
        <v>133</v>
      </c>
      <c r="B1108" s="14" t="s">
        <v>71</v>
      </c>
      <c r="C1108" s="11" t="str">
        <f>VLOOKUP(B1108,'Team Lookup'!A:B,2,FALSE)</f>
        <v>New Orleans Pelicans</v>
      </c>
      <c r="D1108" s="12"/>
      <c r="E1108" s="12"/>
      <c r="F1108" s="13" t="str">
        <f>B1109</f>
        <v>LAL</v>
      </c>
      <c r="G1108" s="11" t="str">
        <f t="shared" ref="G1108" si="10816">C1109</f>
        <v>Los Angeles Lakers</v>
      </c>
      <c r="H1108" s="32">
        <f>VLOOKUP($C1108,'Four Factors - Road'!$B:$O,7,FALSE)/100</f>
        <v>0.49200000000000005</v>
      </c>
      <c r="I1108" s="32">
        <f>VLOOKUP($C1108,'Four Factors - Road'!$B:$O,8,FALSE)</f>
        <v>0.253</v>
      </c>
      <c r="J1108" s="32">
        <f>VLOOKUP($C1108,'Four Factors - Road'!$B:$O,9,FALSE)/100</f>
        <v>0.14199999999999999</v>
      </c>
      <c r="K1108" s="32">
        <f>VLOOKUP($C1108,'Four Factors - Road'!$B:$O,10,FALSE)/100</f>
        <v>0.184</v>
      </c>
      <c r="L1108" s="32">
        <f>VLOOKUP($C1108,'Four Factors - Road'!$B:$O,11,FALSE)/100</f>
        <v>0.50600000000000001</v>
      </c>
      <c r="M1108" s="32">
        <f>VLOOKUP($C1108,'Four Factors - Road'!$B:$O,12,FALSE)</f>
        <v>0.22500000000000001</v>
      </c>
      <c r="N1108" s="32">
        <f>VLOOKUP($C1108,'Four Factors - Road'!$B:$O,13,FALSE)/100</f>
        <v>0.13800000000000001</v>
      </c>
      <c r="O1108" s="32">
        <f>VLOOKUP($C1108,'Four Factors - Road'!$B:$O,14,FALSE)/100</f>
        <v>0.23300000000000001</v>
      </c>
      <c r="P1108" s="21">
        <f>VLOOKUP($C1108,'Advanced - Road'!B:T,18,FALSE)</f>
        <v>99.26</v>
      </c>
      <c r="Q1108" s="21">
        <f>(P1108+'Advanced - Road'!$S$33)/2</f>
        <v>99.06026345933563</v>
      </c>
      <c r="R1108" s="32">
        <f t="shared" ref="R1108" si="10817">AVERAGE(H1108,L1109)</f>
        <v>0.51150000000000007</v>
      </c>
      <c r="S1108" s="32">
        <f t="shared" ref="S1108" si="10818">AVERAGE(I1108,M1109)</f>
        <v>0.26</v>
      </c>
      <c r="T1108" s="32">
        <f t="shared" ref="T1108" si="10819">AVERAGE(J1108,N1109)</f>
        <v>0.14349999999999999</v>
      </c>
      <c r="U1108" s="32">
        <f t="shared" ref="U1108" si="10820">AVERAGE(K1108,O1109)</f>
        <v>0.20750000000000002</v>
      </c>
      <c r="V1108" s="21">
        <f>Q1108*Q1109/'Advanced - Home'!$S$33</f>
        <v>99.724735247722819</v>
      </c>
      <c r="W1108" s="21">
        <f t="shared" ref="W1108" si="10821">AVERAGE(V1108:V1109)</f>
        <v>99.721355443082928</v>
      </c>
      <c r="X1108" s="21">
        <f t="shared" si="10280"/>
        <v>0</v>
      </c>
      <c r="Y1108" s="23">
        <f>ROUND(Regression!$B$17+Regression!$B$18*Games!R1108+Regression!$B$19*Games!T1108+Regression!$B$20*Games!U1108+Regression!$B$21*Games!S1108+Regression!$B$22*Games!W1108,0)</f>
        <v>106</v>
      </c>
      <c r="Z1108" s="23">
        <f t="shared" ref="Z1108" si="10822">Y1109-Y1108</f>
        <v>2</v>
      </c>
      <c r="AA1108" s="23">
        <f t="shared" ref="AA1108" si="10823">Y1108+Y1109</f>
        <v>214</v>
      </c>
      <c r="AB1108" s="22">
        <f t="shared" ref="AB1108" si="10824">D1108-Z1108</f>
        <v>-2</v>
      </c>
      <c r="AC1108" s="22">
        <f t="shared" ref="AC1108" si="10825">AA1108-E1108</f>
        <v>214</v>
      </c>
      <c r="AD1108" s="22">
        <f t="shared" si="10285"/>
        <v>106</v>
      </c>
    </row>
    <row r="1109" spans="1:30" x14ac:dyDescent="0.3">
      <c r="A1109" s="11" t="s">
        <v>134</v>
      </c>
      <c r="B1109" s="14" t="s">
        <v>67</v>
      </c>
      <c r="C1109" s="11" t="str">
        <f>VLOOKUP(B1109,'Team Lookup'!A:B,2,FALSE)</f>
        <v>Los Angeles Lakers</v>
      </c>
      <c r="D1109" s="15">
        <f t="shared" ref="D1109" si="10826">D1108*-1</f>
        <v>0</v>
      </c>
      <c r="E1109" s="15">
        <f t="shared" ref="E1109" si="10827">E1108</f>
        <v>0</v>
      </c>
      <c r="F1109" s="11" t="str">
        <f>B1108</f>
        <v>NOP</v>
      </c>
      <c r="G1109" s="11" t="str">
        <f t="shared" ref="G1109" si="10828">C1108</f>
        <v>New Orleans Pelicans</v>
      </c>
      <c r="H1109" s="32">
        <f>VLOOKUP($C1109,'Four Factors - Home'!$B:$O,7,FALSE)/100</f>
        <v>0.51600000000000001</v>
      </c>
      <c r="I1109" s="32">
        <f>VLOOKUP($C1109,'Four Factors - Home'!$B:$O,8,FALSE)</f>
        <v>0.27200000000000002</v>
      </c>
      <c r="J1109" s="32">
        <f>VLOOKUP($C1109,'Four Factors - Home'!$B:$O,9,FALSE)/100</f>
        <v>0.14300000000000002</v>
      </c>
      <c r="K1109" s="32">
        <f>VLOOKUP($C1109,'Four Factors - Home'!$B:$O,10,FALSE)/100</f>
        <v>0.27300000000000002</v>
      </c>
      <c r="L1109" s="32">
        <f>VLOOKUP($C1109,'Four Factors - Home'!$B:$O,11,FALSE)/100</f>
        <v>0.53100000000000003</v>
      </c>
      <c r="M1109" s="32">
        <f>VLOOKUP($C1109,'Four Factors - Home'!$B:$O,12,FALSE)</f>
        <v>0.26700000000000002</v>
      </c>
      <c r="N1109" s="32">
        <f>VLOOKUP($C1109,'Four Factors - Home'!$B:$O,13,FALSE)/100</f>
        <v>0.14499999999999999</v>
      </c>
      <c r="O1109" s="32">
        <f>VLOOKUP($C1109,'Four Factors - Home'!$B:$O,14,FALSE)/100</f>
        <v>0.23100000000000001</v>
      </c>
      <c r="P1109" s="21">
        <f>VLOOKUP($C1109,'Advanced - Home'!B:T,18,FALSE)</f>
        <v>100.18</v>
      </c>
      <c r="Q1109" s="21">
        <f>(P1109+'Advanced - Home'!$S$33)/2</f>
        <v>99.516912943871716</v>
      </c>
      <c r="R1109" s="32">
        <f t="shared" ref="R1109" si="10829">AVERAGE(H1109,L1108)</f>
        <v>0.51100000000000001</v>
      </c>
      <c r="S1109" s="32">
        <f t="shared" ref="S1109" si="10830">AVERAGE(I1109,M1108)</f>
        <v>0.2485</v>
      </c>
      <c r="T1109" s="32">
        <f t="shared" ref="T1109" si="10831">AVERAGE(J1109,N1108)</f>
        <v>0.14050000000000001</v>
      </c>
      <c r="U1109" s="32">
        <f t="shared" ref="U1109" si="10832">AVERAGE(K1109,O1108)</f>
        <v>0.253</v>
      </c>
      <c r="V1109" s="21">
        <f>Q1109*Q1108/'Advanced - Road'!$S$33</f>
        <v>99.717975638443022</v>
      </c>
      <c r="W1109" s="21">
        <f t="shared" ref="W1109" si="10833">W1108</f>
        <v>99.721355443082928</v>
      </c>
      <c r="X1109" s="21">
        <f t="shared" si="10280"/>
        <v>0</v>
      </c>
      <c r="Y1109" s="23">
        <f>ROUND(Regression!$B$17+Regression!$B$18*Games!R1109+Regression!$B$19*Games!T1109+Regression!$B$20*Games!U1109+Regression!$B$21*Games!S1109+Regression!$B$22*Games!W1109,0)</f>
        <v>108</v>
      </c>
      <c r="Z1109" s="23">
        <f t="shared" ref="Z1109" si="10834">-Z1108</f>
        <v>-2</v>
      </c>
      <c r="AA1109" s="23">
        <f t="shared" ref="AA1109" si="10835">AA1108</f>
        <v>214</v>
      </c>
      <c r="AB1109" s="22"/>
      <c r="AC1109" s="22"/>
      <c r="AD1109" s="22">
        <f t="shared" si="10285"/>
        <v>108</v>
      </c>
    </row>
    <row r="1110" spans="1:30" x14ac:dyDescent="0.3">
      <c r="A1110" t="s">
        <v>133</v>
      </c>
      <c r="B1110" s="8" t="s">
        <v>71</v>
      </c>
      <c r="C1110" t="str">
        <f>VLOOKUP(B1110,'Team Lookup'!A:B,2,FALSE)</f>
        <v>New Orleans Pelicans</v>
      </c>
      <c r="D1110" s="6"/>
      <c r="E1110" s="6"/>
      <c r="F1110" s="7" t="str">
        <f>B1111</f>
        <v>MEM</v>
      </c>
      <c r="G1110" t="str">
        <f t="shared" ref="G1110" si="10836">C1111</f>
        <v>Memphis Grizzlies</v>
      </c>
      <c r="H1110" s="31">
        <f>VLOOKUP($C1110,'Four Factors - Road'!$B:$O,7,FALSE)/100</f>
        <v>0.49200000000000005</v>
      </c>
      <c r="I1110" s="31">
        <f>VLOOKUP($C1110,'Four Factors - Road'!$B:$O,8,FALSE)</f>
        <v>0.253</v>
      </c>
      <c r="J1110" s="31">
        <f>VLOOKUP($C1110,'Four Factors - Road'!$B:$O,9,FALSE)/100</f>
        <v>0.14199999999999999</v>
      </c>
      <c r="K1110" s="31">
        <f>VLOOKUP($C1110,'Four Factors - Road'!$B:$O,10,FALSE)/100</f>
        <v>0.184</v>
      </c>
      <c r="L1110" s="31">
        <f>VLOOKUP($C1110,'Four Factors - Road'!$B:$O,11,FALSE)/100</f>
        <v>0.50600000000000001</v>
      </c>
      <c r="M1110" s="31">
        <f>VLOOKUP($C1110,'Four Factors - Road'!$B:$O,12,FALSE)</f>
        <v>0.22500000000000001</v>
      </c>
      <c r="N1110" s="31">
        <f>VLOOKUP($C1110,'Four Factors - Road'!$B:$O,13,FALSE)/100</f>
        <v>0.13800000000000001</v>
      </c>
      <c r="O1110" s="31">
        <f>VLOOKUP($C1110,'Four Factors - Road'!$B:$O,14,FALSE)/100</f>
        <v>0.23300000000000001</v>
      </c>
      <c r="P1110" s="17">
        <f>VLOOKUP($C1110,'Advanced - Road'!B:T,18,FALSE)</f>
        <v>99.26</v>
      </c>
      <c r="Q1110" s="17">
        <f>(P1110+'Advanced - Road'!$S$33)/2</f>
        <v>99.06026345933563</v>
      </c>
      <c r="R1110" s="31">
        <f t="shared" ref="R1110" si="10837">AVERAGE(H1110,L1111)</f>
        <v>0.48299999999999998</v>
      </c>
      <c r="S1110" s="31">
        <f t="shared" ref="S1110" si="10838">AVERAGE(I1110,M1111)</f>
        <v>0.30349999999999999</v>
      </c>
      <c r="T1110" s="31">
        <f t="shared" ref="T1110" si="10839">AVERAGE(J1110,N1111)</f>
        <v>0.14699999999999999</v>
      </c>
      <c r="U1110" s="31">
        <f t="shared" ref="U1110" si="10840">AVERAGE(K1110,O1111)</f>
        <v>0.19750000000000001</v>
      </c>
      <c r="V1110" s="17">
        <f>Q1110*Q1111/'Advanced - Home'!$S$33</f>
        <v>97.550203611983562</v>
      </c>
      <c r="W1110" s="17">
        <f t="shared" ref="W1110" si="10841">AVERAGE(V1110:V1111)</f>
        <v>97.546897505128811</v>
      </c>
      <c r="X1110" s="17">
        <f t="shared" si="10280"/>
        <v>0</v>
      </c>
      <c r="Y1110" s="19">
        <f>ROUND(Regression!$B$17+Regression!$B$18*Games!R1110+Regression!$B$19*Games!T1110+Regression!$B$20*Games!U1110+Regression!$B$21*Games!S1110+Regression!$B$22*Games!W1110,0)</f>
        <v>100</v>
      </c>
      <c r="Z1110" s="19">
        <f t="shared" ref="Z1110" si="10842">Y1111-Y1110</f>
        <v>3</v>
      </c>
      <c r="AA1110" s="19">
        <f t="shared" ref="AA1110" si="10843">Y1110+Y1111</f>
        <v>203</v>
      </c>
      <c r="AB1110" s="4">
        <f t="shared" ref="AB1110" si="10844">D1110-Z1110</f>
        <v>-3</v>
      </c>
      <c r="AC1110" s="4">
        <f t="shared" ref="AC1110" si="10845">AA1110-E1110</f>
        <v>203</v>
      </c>
      <c r="AD1110" s="4">
        <f t="shared" si="10285"/>
        <v>100</v>
      </c>
    </row>
    <row r="1111" spans="1:30" x14ac:dyDescent="0.3">
      <c r="A1111" t="s">
        <v>134</v>
      </c>
      <c r="B1111" s="8" t="s">
        <v>68</v>
      </c>
      <c r="C1111" t="str">
        <f>VLOOKUP(B1111,'Team Lookup'!A:B,2,FALSE)</f>
        <v>Memphis Grizzlies</v>
      </c>
      <c r="D1111" s="9">
        <f t="shared" ref="D1111" si="10846">D1110*-1</f>
        <v>0</v>
      </c>
      <c r="E1111" s="9">
        <f t="shared" ref="E1111" si="10847">E1110</f>
        <v>0</v>
      </c>
      <c r="F1111" t="str">
        <f>B1110</f>
        <v>NOP</v>
      </c>
      <c r="G1111" t="str">
        <f t="shared" ref="G1111" si="10848">C1110</f>
        <v>New Orleans Pelicans</v>
      </c>
      <c r="H1111" s="31">
        <f>VLOOKUP($C1111,'Four Factors - Home'!$B:$O,7,FALSE)/100</f>
        <v>0.46299999999999997</v>
      </c>
      <c r="I1111" s="31">
        <f>VLOOKUP($C1111,'Four Factors - Home'!$B:$O,8,FALSE)</f>
        <v>0.29599999999999999</v>
      </c>
      <c r="J1111" s="31">
        <f>VLOOKUP($C1111,'Four Factors - Home'!$B:$O,9,FALSE)/100</f>
        <v>0.14400000000000002</v>
      </c>
      <c r="K1111" s="31">
        <f>VLOOKUP($C1111,'Four Factors - Home'!$B:$O,10,FALSE)/100</f>
        <v>0.27300000000000002</v>
      </c>
      <c r="L1111" s="31">
        <f>VLOOKUP($C1111,'Four Factors - Home'!$B:$O,11,FALSE)/100</f>
        <v>0.47399999999999998</v>
      </c>
      <c r="M1111" s="31">
        <f>VLOOKUP($C1111,'Four Factors - Home'!$B:$O,12,FALSE)</f>
        <v>0.35399999999999998</v>
      </c>
      <c r="N1111" s="31">
        <f>VLOOKUP($C1111,'Four Factors - Home'!$B:$O,13,FALSE)/100</f>
        <v>0.152</v>
      </c>
      <c r="O1111" s="31">
        <f>VLOOKUP($C1111,'Four Factors - Home'!$B:$O,14,FALSE)/100</f>
        <v>0.21100000000000002</v>
      </c>
      <c r="P1111" s="17">
        <f>VLOOKUP($C1111,'Advanced - Home'!B:T,18,FALSE)</f>
        <v>95.84</v>
      </c>
      <c r="Q1111" s="17">
        <f>(P1111+'Advanced - Home'!$S$33)/2</f>
        <v>97.3469129438717</v>
      </c>
      <c r="R1111" s="31">
        <f t="shared" ref="R1111" si="10849">AVERAGE(H1111,L1110)</f>
        <v>0.48449999999999999</v>
      </c>
      <c r="S1111" s="31">
        <f t="shared" ref="S1111" si="10850">AVERAGE(I1111,M1110)</f>
        <v>0.26050000000000001</v>
      </c>
      <c r="T1111" s="31">
        <f t="shared" ref="T1111" si="10851">AVERAGE(J1111,N1110)</f>
        <v>0.14100000000000001</v>
      </c>
      <c r="U1111" s="31">
        <f t="shared" ref="U1111" si="10852">AVERAGE(K1111,O1110)</f>
        <v>0.253</v>
      </c>
      <c r="V1111" s="17">
        <f>Q1111*Q1110/'Advanced - Road'!$S$33</f>
        <v>97.543591398274046</v>
      </c>
      <c r="W1111" s="17">
        <f t="shared" ref="W1111" si="10853">W1110</f>
        <v>97.546897505128811</v>
      </c>
      <c r="X1111" s="17">
        <f t="shared" si="10280"/>
        <v>0</v>
      </c>
      <c r="Y1111" s="19">
        <f>ROUND(Regression!$B$17+Regression!$B$18*Games!R1111+Regression!$B$19*Games!T1111+Regression!$B$20*Games!U1111+Regression!$B$21*Games!S1111+Regression!$B$22*Games!W1111,0)</f>
        <v>103</v>
      </c>
      <c r="Z1111" s="19">
        <f t="shared" ref="Z1111" si="10854">-Z1110</f>
        <v>-3</v>
      </c>
      <c r="AA1111" s="19">
        <f t="shared" ref="AA1111" si="10855">AA1110</f>
        <v>203</v>
      </c>
      <c r="AB1111" s="4"/>
      <c r="AC1111" s="4"/>
      <c r="AD1111" s="4">
        <f t="shared" si="10285"/>
        <v>103</v>
      </c>
    </row>
    <row r="1112" spans="1:30" x14ac:dyDescent="0.3">
      <c r="A1112" s="11" t="s">
        <v>133</v>
      </c>
      <c r="B1112" s="14" t="s">
        <v>71</v>
      </c>
      <c r="C1112" s="11" t="str">
        <f>VLOOKUP(B1112,'Team Lookup'!A:B,2,FALSE)</f>
        <v>New Orleans Pelicans</v>
      </c>
      <c r="D1112" s="12"/>
      <c r="E1112" s="12"/>
      <c r="F1112" s="13" t="str">
        <f>B1113</f>
        <v>MIA</v>
      </c>
      <c r="G1112" s="11" t="str">
        <f t="shared" ref="G1112" si="10856">C1113</f>
        <v>Miami Heat</v>
      </c>
      <c r="H1112" s="32">
        <f>VLOOKUP($C1112,'Four Factors - Road'!$B:$O,7,FALSE)/100</f>
        <v>0.49200000000000005</v>
      </c>
      <c r="I1112" s="32">
        <f>VLOOKUP($C1112,'Four Factors - Road'!$B:$O,8,FALSE)</f>
        <v>0.253</v>
      </c>
      <c r="J1112" s="32">
        <f>VLOOKUP($C1112,'Four Factors - Road'!$B:$O,9,FALSE)/100</f>
        <v>0.14199999999999999</v>
      </c>
      <c r="K1112" s="32">
        <f>VLOOKUP($C1112,'Four Factors - Road'!$B:$O,10,FALSE)/100</f>
        <v>0.184</v>
      </c>
      <c r="L1112" s="32">
        <f>VLOOKUP($C1112,'Four Factors - Road'!$B:$O,11,FALSE)/100</f>
        <v>0.50600000000000001</v>
      </c>
      <c r="M1112" s="32">
        <f>VLOOKUP($C1112,'Four Factors - Road'!$B:$O,12,FALSE)</f>
        <v>0.22500000000000001</v>
      </c>
      <c r="N1112" s="32">
        <f>VLOOKUP($C1112,'Four Factors - Road'!$B:$O,13,FALSE)/100</f>
        <v>0.13800000000000001</v>
      </c>
      <c r="O1112" s="32">
        <f>VLOOKUP($C1112,'Four Factors - Road'!$B:$O,14,FALSE)/100</f>
        <v>0.23300000000000001</v>
      </c>
      <c r="P1112" s="21">
        <f>VLOOKUP($C1112,'Advanced - Road'!B:T,18,FALSE)</f>
        <v>99.26</v>
      </c>
      <c r="Q1112" s="21">
        <f>(P1112+'Advanced - Road'!$S$33)/2</f>
        <v>99.06026345933563</v>
      </c>
      <c r="R1112" s="32">
        <f t="shared" ref="R1112" si="10857">AVERAGE(H1112,L1113)</f>
        <v>0.49</v>
      </c>
      <c r="S1112" s="32">
        <f t="shared" ref="S1112" si="10858">AVERAGE(I1112,M1113)</f>
        <v>0.25750000000000001</v>
      </c>
      <c r="T1112" s="32">
        <f t="shared" ref="T1112" si="10859">AVERAGE(J1112,N1113)</f>
        <v>0.13650000000000001</v>
      </c>
      <c r="U1112" s="32">
        <f t="shared" ref="U1112" si="10860">AVERAGE(K1112,O1113)</f>
        <v>0.20350000000000001</v>
      </c>
      <c r="V1112" s="21">
        <f>Q1112*Q1113/'Advanced - Home'!$S$33</f>
        <v>98.787782676563282</v>
      </c>
      <c r="W1112" s="21">
        <f t="shared" ref="W1112" si="10861">AVERAGE(V1112:V1113)</f>
        <v>98.784434626499007</v>
      </c>
      <c r="X1112" s="21">
        <f t="shared" si="10280"/>
        <v>0</v>
      </c>
      <c r="Y1112" s="23">
        <f>ROUND(Regression!$B$17+Regression!$B$18*Games!R1112+Regression!$B$19*Games!T1112+Regression!$B$20*Games!U1112+Regression!$B$21*Games!S1112+Regression!$B$22*Games!W1112,0)</f>
        <v>103</v>
      </c>
      <c r="Z1112" s="23">
        <f t="shared" ref="Z1112" si="10862">Y1113-Y1112</f>
        <v>4</v>
      </c>
      <c r="AA1112" s="23">
        <f t="shared" ref="AA1112" si="10863">Y1112+Y1113</f>
        <v>210</v>
      </c>
      <c r="AB1112" s="22">
        <f t="shared" ref="AB1112" si="10864">D1112-Z1112</f>
        <v>-4</v>
      </c>
      <c r="AC1112" s="22">
        <f t="shared" ref="AC1112" si="10865">AA1112-E1112</f>
        <v>210</v>
      </c>
      <c r="AD1112" s="22">
        <f t="shared" si="10285"/>
        <v>103</v>
      </c>
    </row>
    <row r="1113" spans="1:30" x14ac:dyDescent="0.3">
      <c r="A1113" s="11" t="s">
        <v>134</v>
      </c>
      <c r="B1113" s="14" t="s">
        <v>69</v>
      </c>
      <c r="C1113" s="11" t="str">
        <f>VLOOKUP(B1113,'Team Lookup'!A:B,2,FALSE)</f>
        <v>Miami Heat</v>
      </c>
      <c r="D1113" s="15">
        <f t="shared" ref="D1113" si="10866">D1112*-1</f>
        <v>0</v>
      </c>
      <c r="E1113" s="15">
        <f t="shared" ref="E1113" si="10867">E1112</f>
        <v>0</v>
      </c>
      <c r="F1113" s="11" t="str">
        <f>B1112</f>
        <v>NOP</v>
      </c>
      <c r="G1113" s="11" t="str">
        <f t="shared" ref="G1113" si="10868">C1112</f>
        <v>New Orleans Pelicans</v>
      </c>
      <c r="H1113" s="32">
        <f>VLOOKUP($C1113,'Four Factors - Home'!$B:$O,7,FALSE)/100</f>
        <v>0.52500000000000002</v>
      </c>
      <c r="I1113" s="32">
        <f>VLOOKUP($C1113,'Four Factors - Home'!$B:$O,8,FALSE)</f>
        <v>0.27700000000000002</v>
      </c>
      <c r="J1113" s="32">
        <f>VLOOKUP($C1113,'Four Factors - Home'!$B:$O,9,FALSE)/100</f>
        <v>0.14000000000000001</v>
      </c>
      <c r="K1113" s="32">
        <f>VLOOKUP($C1113,'Four Factors - Home'!$B:$O,10,FALSE)/100</f>
        <v>0.217</v>
      </c>
      <c r="L1113" s="32">
        <f>VLOOKUP($C1113,'Four Factors - Home'!$B:$O,11,FALSE)/100</f>
        <v>0.48799999999999999</v>
      </c>
      <c r="M1113" s="32">
        <f>VLOOKUP($C1113,'Four Factors - Home'!$B:$O,12,FALSE)</f>
        <v>0.26200000000000001</v>
      </c>
      <c r="N1113" s="32">
        <f>VLOOKUP($C1113,'Four Factors - Home'!$B:$O,13,FALSE)/100</f>
        <v>0.13100000000000001</v>
      </c>
      <c r="O1113" s="32">
        <f>VLOOKUP($C1113,'Four Factors - Home'!$B:$O,14,FALSE)/100</f>
        <v>0.223</v>
      </c>
      <c r="P1113" s="21">
        <f>VLOOKUP($C1113,'Advanced - Home'!B:T,18,FALSE)</f>
        <v>98.31</v>
      </c>
      <c r="Q1113" s="21">
        <f>(P1113+'Advanced - Home'!$S$33)/2</f>
        <v>98.581912943871714</v>
      </c>
      <c r="R1113" s="32">
        <f t="shared" ref="R1113" si="10869">AVERAGE(H1113,L1112)</f>
        <v>0.51550000000000007</v>
      </c>
      <c r="S1113" s="32">
        <f t="shared" ref="S1113" si="10870">AVERAGE(I1113,M1112)</f>
        <v>0.251</v>
      </c>
      <c r="T1113" s="32">
        <f t="shared" ref="T1113" si="10871">AVERAGE(J1113,N1112)</f>
        <v>0.13900000000000001</v>
      </c>
      <c r="U1113" s="32">
        <f t="shared" ref="U1113" si="10872">AVERAGE(K1113,O1112)</f>
        <v>0.22500000000000001</v>
      </c>
      <c r="V1113" s="21">
        <f>Q1113*Q1112/'Advanced - Road'!$S$33</f>
        <v>98.781086576434731</v>
      </c>
      <c r="W1113" s="21">
        <f t="shared" ref="W1113" si="10873">W1112</f>
        <v>98.784434626499007</v>
      </c>
      <c r="X1113" s="21">
        <f t="shared" si="10280"/>
        <v>0</v>
      </c>
      <c r="Y1113" s="23">
        <f>ROUND(Regression!$B$17+Regression!$B$18*Games!R1113+Regression!$B$19*Games!T1113+Regression!$B$20*Games!U1113+Regression!$B$21*Games!S1113+Regression!$B$22*Games!W1113,0)</f>
        <v>107</v>
      </c>
      <c r="Z1113" s="23">
        <f t="shared" ref="Z1113" si="10874">-Z1112</f>
        <v>-4</v>
      </c>
      <c r="AA1113" s="23">
        <f t="shared" ref="AA1113" si="10875">AA1112</f>
        <v>210</v>
      </c>
      <c r="AB1113" s="22"/>
      <c r="AC1113" s="22"/>
      <c r="AD1113" s="22">
        <f t="shared" si="10285"/>
        <v>107</v>
      </c>
    </row>
    <row r="1114" spans="1:30" x14ac:dyDescent="0.3">
      <c r="A1114" t="s">
        <v>133</v>
      </c>
      <c r="B1114" s="8" t="s">
        <v>71</v>
      </c>
      <c r="C1114" t="str">
        <f>VLOOKUP(B1114,'Team Lookup'!A:B,2,FALSE)</f>
        <v>New Orleans Pelicans</v>
      </c>
      <c r="D1114" s="6"/>
      <c r="E1114" s="6"/>
      <c r="F1114" s="7" t="str">
        <f>B1115</f>
        <v>MIL</v>
      </c>
      <c r="G1114" t="str">
        <f t="shared" ref="G1114" si="10876">C1115</f>
        <v>Milwaukee Bucks</v>
      </c>
      <c r="H1114" s="31">
        <f>VLOOKUP($C1114,'Four Factors - Road'!$B:$O,7,FALSE)/100</f>
        <v>0.49200000000000005</v>
      </c>
      <c r="I1114" s="31">
        <f>VLOOKUP($C1114,'Four Factors - Road'!$B:$O,8,FALSE)</f>
        <v>0.253</v>
      </c>
      <c r="J1114" s="31">
        <f>VLOOKUP($C1114,'Four Factors - Road'!$B:$O,9,FALSE)/100</f>
        <v>0.14199999999999999</v>
      </c>
      <c r="K1114" s="31">
        <f>VLOOKUP($C1114,'Four Factors - Road'!$B:$O,10,FALSE)/100</f>
        <v>0.184</v>
      </c>
      <c r="L1114" s="31">
        <f>VLOOKUP($C1114,'Four Factors - Road'!$B:$O,11,FALSE)/100</f>
        <v>0.50600000000000001</v>
      </c>
      <c r="M1114" s="31">
        <f>VLOOKUP($C1114,'Four Factors - Road'!$B:$O,12,FALSE)</f>
        <v>0.22500000000000001</v>
      </c>
      <c r="N1114" s="31">
        <f>VLOOKUP($C1114,'Four Factors - Road'!$B:$O,13,FALSE)/100</f>
        <v>0.13800000000000001</v>
      </c>
      <c r="O1114" s="31">
        <f>VLOOKUP($C1114,'Four Factors - Road'!$B:$O,14,FALSE)/100</f>
        <v>0.23300000000000001</v>
      </c>
      <c r="P1114" s="17">
        <f>VLOOKUP($C1114,'Advanced - Road'!B:T,18,FALSE)</f>
        <v>99.26</v>
      </c>
      <c r="Q1114" s="17">
        <f>(P1114+'Advanced - Road'!$S$33)/2</f>
        <v>99.06026345933563</v>
      </c>
      <c r="R1114" s="31">
        <f t="shared" ref="R1114" si="10877">AVERAGE(H1114,L1115)</f>
        <v>0.50650000000000006</v>
      </c>
      <c r="S1114" s="31">
        <f t="shared" ref="S1114" si="10878">AVERAGE(I1114,M1115)</f>
        <v>0.27800000000000002</v>
      </c>
      <c r="T1114" s="31">
        <f t="shared" ref="T1114" si="10879">AVERAGE(J1114,N1115)</f>
        <v>0.15049999999999999</v>
      </c>
      <c r="U1114" s="31">
        <f t="shared" ref="U1114" si="10880">AVERAGE(K1114,O1115)</f>
        <v>0.20799999999999999</v>
      </c>
      <c r="V1114" s="17">
        <f>Q1114*Q1115/'Advanced - Home'!$S$33</f>
        <v>98.998221221957408</v>
      </c>
      <c r="W1114" s="17">
        <f t="shared" ref="W1114" si="10881">AVERAGE(V1114:V1115)</f>
        <v>98.994866039849398</v>
      </c>
      <c r="X1114" s="17">
        <f t="shared" si="10280"/>
        <v>0</v>
      </c>
      <c r="Y1114" s="19">
        <f>ROUND(Regression!$B$17+Regression!$B$18*Games!R1114+Regression!$B$19*Games!T1114+Regression!$B$20*Games!U1114+Regression!$B$21*Games!S1114+Regression!$B$22*Games!W1114,0)</f>
        <v>104</v>
      </c>
      <c r="Z1114" s="19">
        <f t="shared" ref="Z1114" si="10882">Y1115-Y1114</f>
        <v>4</v>
      </c>
      <c r="AA1114" s="19">
        <f t="shared" ref="AA1114" si="10883">Y1114+Y1115</f>
        <v>212</v>
      </c>
      <c r="AB1114" s="4">
        <f t="shared" ref="AB1114" si="10884">D1114-Z1114</f>
        <v>-4</v>
      </c>
      <c r="AC1114" s="4">
        <f t="shared" ref="AC1114" si="10885">AA1114-E1114</f>
        <v>212</v>
      </c>
      <c r="AD1114" s="4">
        <f t="shared" si="10285"/>
        <v>104</v>
      </c>
    </row>
    <row r="1115" spans="1:30" x14ac:dyDescent="0.3">
      <c r="A1115" t="s">
        <v>134</v>
      </c>
      <c r="B1115" s="8" t="s">
        <v>70</v>
      </c>
      <c r="C1115" t="str">
        <f>VLOOKUP(B1115,'Team Lookup'!A:B,2,FALSE)</f>
        <v>Milwaukee Bucks</v>
      </c>
      <c r="D1115" s="9">
        <f t="shared" ref="D1115" si="10886">D1114*-1</f>
        <v>0</v>
      </c>
      <c r="E1115" s="9">
        <f t="shared" ref="E1115" si="10887">E1114</f>
        <v>0</v>
      </c>
      <c r="F1115" t="str">
        <f>B1114</f>
        <v>NOP</v>
      </c>
      <c r="G1115" t="str">
        <f t="shared" ref="G1115" si="10888">C1114</f>
        <v>New Orleans Pelicans</v>
      </c>
      <c r="H1115" s="31">
        <f>VLOOKUP($C1115,'Four Factors - Home'!$B:$O,7,FALSE)/100</f>
        <v>0.53500000000000003</v>
      </c>
      <c r="I1115" s="31">
        <f>VLOOKUP($C1115,'Four Factors - Home'!$B:$O,8,FALSE)</f>
        <v>0.307</v>
      </c>
      <c r="J1115" s="31">
        <f>VLOOKUP($C1115,'Four Factors - Home'!$B:$O,9,FALSE)/100</f>
        <v>0.14199999999999999</v>
      </c>
      <c r="K1115" s="31">
        <f>VLOOKUP($C1115,'Four Factors - Home'!$B:$O,10,FALSE)/100</f>
        <v>0.21600000000000003</v>
      </c>
      <c r="L1115" s="31">
        <f>VLOOKUP($C1115,'Four Factors - Home'!$B:$O,11,FALSE)/100</f>
        <v>0.52100000000000002</v>
      </c>
      <c r="M1115" s="31">
        <f>VLOOKUP($C1115,'Four Factors - Home'!$B:$O,12,FALSE)</f>
        <v>0.30299999999999999</v>
      </c>
      <c r="N1115" s="31">
        <f>VLOOKUP($C1115,'Four Factors - Home'!$B:$O,13,FALSE)/100</f>
        <v>0.159</v>
      </c>
      <c r="O1115" s="31">
        <f>VLOOKUP($C1115,'Four Factors - Home'!$B:$O,14,FALSE)/100</f>
        <v>0.23199999999999998</v>
      </c>
      <c r="P1115" s="17">
        <f>VLOOKUP($C1115,'Advanced - Home'!B:T,18,FALSE)</f>
        <v>98.73</v>
      </c>
      <c r="Q1115" s="17">
        <f>(P1115+'Advanced - Home'!$S$33)/2</f>
        <v>98.791912943871708</v>
      </c>
      <c r="R1115" s="31">
        <f t="shared" ref="R1115" si="10889">AVERAGE(H1115,L1114)</f>
        <v>0.52049999999999996</v>
      </c>
      <c r="S1115" s="31">
        <f t="shared" ref="S1115" si="10890">AVERAGE(I1115,M1114)</f>
        <v>0.26600000000000001</v>
      </c>
      <c r="T1115" s="31">
        <f t="shared" ref="T1115" si="10891">AVERAGE(J1115,N1114)</f>
        <v>0.14000000000000001</v>
      </c>
      <c r="U1115" s="31">
        <f t="shared" ref="U1115" si="10892">AVERAGE(K1115,O1114)</f>
        <v>0.22450000000000003</v>
      </c>
      <c r="V1115" s="17">
        <f>Q1115*Q1114/'Advanced - Road'!$S$33</f>
        <v>98.991510857741403</v>
      </c>
      <c r="W1115" s="17">
        <f t="shared" ref="W1115" si="10893">W1114</f>
        <v>98.994866039849398</v>
      </c>
      <c r="X1115" s="17">
        <f t="shared" si="10280"/>
        <v>0</v>
      </c>
      <c r="Y1115" s="19">
        <f>ROUND(Regression!$B$17+Regression!$B$18*Games!R1115+Regression!$B$19*Games!T1115+Regression!$B$20*Games!U1115+Regression!$B$21*Games!S1115+Regression!$B$22*Games!W1115,0)</f>
        <v>108</v>
      </c>
      <c r="Z1115" s="19">
        <f t="shared" ref="Z1115" si="10894">-Z1114</f>
        <v>-4</v>
      </c>
      <c r="AA1115" s="19">
        <f t="shared" ref="AA1115" si="10895">AA1114</f>
        <v>212</v>
      </c>
      <c r="AB1115" s="4"/>
      <c r="AC1115" s="4"/>
      <c r="AD1115" s="4">
        <f t="shared" si="10285"/>
        <v>108</v>
      </c>
    </row>
    <row r="1116" spans="1:30" x14ac:dyDescent="0.3">
      <c r="A1116" s="11" t="s">
        <v>133</v>
      </c>
      <c r="B1116" s="14" t="s">
        <v>71</v>
      </c>
      <c r="C1116" s="11" t="str">
        <f>VLOOKUP(B1116,'Team Lookup'!A:B,2,FALSE)</f>
        <v>New Orleans Pelicans</v>
      </c>
      <c r="D1116" s="12"/>
      <c r="E1116" s="12"/>
      <c r="F1116" s="13" t="str">
        <f>B1117</f>
        <v>MIN</v>
      </c>
      <c r="G1116" s="11" t="str">
        <f t="shared" ref="G1116" si="10896">C1117</f>
        <v>Minnesota Timberwolves</v>
      </c>
      <c r="H1116" s="32">
        <f>VLOOKUP($C1116,'Four Factors - Road'!$B:$O,7,FALSE)/100</f>
        <v>0.49200000000000005</v>
      </c>
      <c r="I1116" s="32">
        <f>VLOOKUP($C1116,'Four Factors - Road'!$B:$O,8,FALSE)</f>
        <v>0.253</v>
      </c>
      <c r="J1116" s="32">
        <f>VLOOKUP($C1116,'Four Factors - Road'!$B:$O,9,FALSE)/100</f>
        <v>0.14199999999999999</v>
      </c>
      <c r="K1116" s="32">
        <f>VLOOKUP($C1116,'Four Factors - Road'!$B:$O,10,FALSE)/100</f>
        <v>0.184</v>
      </c>
      <c r="L1116" s="32">
        <f>VLOOKUP($C1116,'Four Factors - Road'!$B:$O,11,FALSE)/100</f>
        <v>0.50600000000000001</v>
      </c>
      <c r="M1116" s="32">
        <f>VLOOKUP($C1116,'Four Factors - Road'!$B:$O,12,FALSE)</f>
        <v>0.22500000000000001</v>
      </c>
      <c r="N1116" s="32">
        <f>VLOOKUP($C1116,'Four Factors - Road'!$B:$O,13,FALSE)/100</f>
        <v>0.13800000000000001</v>
      </c>
      <c r="O1116" s="32">
        <f>VLOOKUP($C1116,'Four Factors - Road'!$B:$O,14,FALSE)/100</f>
        <v>0.23300000000000001</v>
      </c>
      <c r="P1116" s="21">
        <f>VLOOKUP($C1116,'Advanced - Road'!B:T,18,FALSE)</f>
        <v>99.26</v>
      </c>
      <c r="Q1116" s="21">
        <f>(P1116+'Advanced - Road'!$S$33)/2</f>
        <v>99.06026345933563</v>
      </c>
      <c r="R1116" s="32">
        <f t="shared" ref="R1116" si="10897">AVERAGE(H1116,L1117)</f>
        <v>0.51100000000000001</v>
      </c>
      <c r="S1116" s="32">
        <f t="shared" ref="S1116" si="10898">AVERAGE(I1116,M1117)</f>
        <v>0.26300000000000001</v>
      </c>
      <c r="T1116" s="32">
        <f t="shared" ref="T1116" si="10899">AVERAGE(J1116,N1117)</f>
        <v>0.14699999999999999</v>
      </c>
      <c r="U1116" s="32">
        <f t="shared" ref="U1116" si="10900">AVERAGE(K1116,O1117)</f>
        <v>0.20050000000000001</v>
      </c>
      <c r="V1116" s="21">
        <f>Q1116*Q1117/'Advanced - Home'!$S$33</f>
        <v>97.951038936543796</v>
      </c>
      <c r="W1116" s="21">
        <f t="shared" ref="W1116" si="10901">AVERAGE(V1116:V1117)</f>
        <v>97.947719244843853</v>
      </c>
      <c r="X1116" s="21">
        <f t="shared" si="10280"/>
        <v>0</v>
      </c>
      <c r="Y1116" s="23">
        <f>ROUND(Regression!$B$17+Regression!$B$18*Games!R1116+Regression!$B$19*Games!T1116+Regression!$B$20*Games!U1116+Regression!$B$21*Games!S1116+Regression!$B$22*Games!W1116,0)</f>
        <v>104</v>
      </c>
      <c r="Z1116" s="23">
        <f t="shared" ref="Z1116" si="10902">Y1117-Y1116</f>
        <v>3</v>
      </c>
      <c r="AA1116" s="23">
        <f t="shared" ref="AA1116" si="10903">Y1116+Y1117</f>
        <v>211</v>
      </c>
      <c r="AB1116" s="22">
        <f t="shared" ref="AB1116" si="10904">D1116-Z1116</f>
        <v>-3</v>
      </c>
      <c r="AC1116" s="22">
        <f t="shared" ref="AC1116" si="10905">AA1116-E1116</f>
        <v>211</v>
      </c>
      <c r="AD1116" s="22">
        <f t="shared" si="10285"/>
        <v>104</v>
      </c>
    </row>
    <row r="1117" spans="1:30" x14ac:dyDescent="0.3">
      <c r="A1117" s="11" t="s">
        <v>134</v>
      </c>
      <c r="B1117" s="14" t="s">
        <v>34</v>
      </c>
      <c r="C1117" s="11" t="str">
        <f>VLOOKUP(B1117,'Team Lookup'!A:B,2,FALSE)</f>
        <v>Minnesota Timberwolves</v>
      </c>
      <c r="D1117" s="15">
        <f t="shared" ref="D1117" si="10906">D1116*-1</f>
        <v>0</v>
      </c>
      <c r="E1117" s="15">
        <f t="shared" ref="E1117" si="10907">E1116</f>
        <v>0</v>
      </c>
      <c r="F1117" s="11" t="str">
        <f>B1116</f>
        <v>NOP</v>
      </c>
      <c r="G1117" s="11" t="str">
        <f t="shared" ref="G1117" si="10908">C1116</f>
        <v>New Orleans Pelicans</v>
      </c>
      <c r="H1117" s="32">
        <f>VLOOKUP($C1117,'Four Factors - Home'!$B:$O,7,FALSE)/100</f>
        <v>0.52400000000000002</v>
      </c>
      <c r="I1117" s="32">
        <f>VLOOKUP($C1117,'Four Factors - Home'!$B:$O,8,FALSE)</f>
        <v>0.29599999999999999</v>
      </c>
      <c r="J1117" s="32">
        <f>VLOOKUP($C1117,'Four Factors - Home'!$B:$O,9,FALSE)/100</f>
        <v>0.15</v>
      </c>
      <c r="K1117" s="32">
        <f>VLOOKUP($C1117,'Four Factors - Home'!$B:$O,10,FALSE)/100</f>
        <v>0.26899999999999996</v>
      </c>
      <c r="L1117" s="32">
        <f>VLOOKUP($C1117,'Four Factors - Home'!$B:$O,11,FALSE)/100</f>
        <v>0.53</v>
      </c>
      <c r="M1117" s="32">
        <f>VLOOKUP($C1117,'Four Factors - Home'!$B:$O,12,FALSE)</f>
        <v>0.27300000000000002</v>
      </c>
      <c r="N1117" s="32">
        <f>VLOOKUP($C1117,'Four Factors - Home'!$B:$O,13,FALSE)/100</f>
        <v>0.152</v>
      </c>
      <c r="O1117" s="32">
        <f>VLOOKUP($C1117,'Four Factors - Home'!$B:$O,14,FALSE)/100</f>
        <v>0.217</v>
      </c>
      <c r="P1117" s="21">
        <f>VLOOKUP($C1117,'Advanced - Home'!B:T,18,FALSE)</f>
        <v>96.64</v>
      </c>
      <c r="Q1117" s="21">
        <f>(P1117+'Advanced - Home'!$S$33)/2</f>
        <v>97.746912943871706</v>
      </c>
      <c r="R1117" s="32">
        <f t="shared" ref="R1117" si="10909">AVERAGE(H1117,L1116)</f>
        <v>0.51500000000000001</v>
      </c>
      <c r="S1117" s="32">
        <f t="shared" ref="S1117" si="10910">AVERAGE(I1117,M1116)</f>
        <v>0.26050000000000001</v>
      </c>
      <c r="T1117" s="32">
        <f t="shared" ref="T1117" si="10911">AVERAGE(J1117,N1116)</f>
        <v>0.14400000000000002</v>
      </c>
      <c r="U1117" s="32">
        <f t="shared" ref="U1117" si="10912">AVERAGE(K1117,O1116)</f>
        <v>0.251</v>
      </c>
      <c r="V1117" s="21">
        <f>Q1117*Q1116/'Advanced - Road'!$S$33</f>
        <v>97.94439955314391</v>
      </c>
      <c r="W1117" s="21">
        <f t="shared" ref="W1117" si="10913">W1116</f>
        <v>97.947719244843853</v>
      </c>
      <c r="X1117" s="21">
        <f t="shared" si="10280"/>
        <v>0</v>
      </c>
      <c r="Y1117" s="23">
        <f>ROUND(Regression!$B$17+Regression!$B$18*Games!R1117+Regression!$B$19*Games!T1117+Regression!$B$20*Games!U1117+Regression!$B$21*Games!S1117+Regression!$B$22*Games!W1117,0)</f>
        <v>107</v>
      </c>
      <c r="Z1117" s="23">
        <f t="shared" ref="Z1117" si="10914">-Z1116</f>
        <v>-3</v>
      </c>
      <c r="AA1117" s="23">
        <f t="shared" ref="AA1117" si="10915">AA1116</f>
        <v>211</v>
      </c>
      <c r="AB1117" s="22"/>
      <c r="AC1117" s="22"/>
      <c r="AD1117" s="22">
        <f t="shared" si="10285"/>
        <v>107</v>
      </c>
    </row>
    <row r="1118" spans="1:30" x14ac:dyDescent="0.3">
      <c r="A1118" t="s">
        <v>133</v>
      </c>
      <c r="B1118" s="8" t="s">
        <v>71</v>
      </c>
      <c r="C1118" t="str">
        <f>VLOOKUP(B1118,'Team Lookup'!A:B,2,FALSE)</f>
        <v>New Orleans Pelicans</v>
      </c>
      <c r="D1118" s="6"/>
      <c r="E1118" s="6"/>
      <c r="F1118" s="7" t="str">
        <f>B1119</f>
        <v>NOP</v>
      </c>
      <c r="G1118" t="str">
        <f t="shared" ref="G1118" si="10916">C1119</f>
        <v>New Orleans Pelicans</v>
      </c>
      <c r="H1118" s="31">
        <f>VLOOKUP($C1118,'Four Factors - Road'!$B:$O,7,FALSE)/100</f>
        <v>0.49200000000000005</v>
      </c>
      <c r="I1118" s="31">
        <f>VLOOKUP($C1118,'Four Factors - Road'!$B:$O,8,FALSE)</f>
        <v>0.253</v>
      </c>
      <c r="J1118" s="31">
        <f>VLOOKUP($C1118,'Four Factors - Road'!$B:$O,9,FALSE)/100</f>
        <v>0.14199999999999999</v>
      </c>
      <c r="K1118" s="31">
        <f>VLOOKUP($C1118,'Four Factors - Road'!$B:$O,10,FALSE)/100</f>
        <v>0.184</v>
      </c>
      <c r="L1118" s="31">
        <f>VLOOKUP($C1118,'Four Factors - Road'!$B:$O,11,FALSE)/100</f>
        <v>0.50600000000000001</v>
      </c>
      <c r="M1118" s="31">
        <f>VLOOKUP($C1118,'Four Factors - Road'!$B:$O,12,FALSE)</f>
        <v>0.22500000000000001</v>
      </c>
      <c r="N1118" s="31">
        <f>VLOOKUP($C1118,'Four Factors - Road'!$B:$O,13,FALSE)/100</f>
        <v>0.13800000000000001</v>
      </c>
      <c r="O1118" s="31">
        <f>VLOOKUP($C1118,'Four Factors - Road'!$B:$O,14,FALSE)/100</f>
        <v>0.23300000000000001</v>
      </c>
      <c r="P1118" s="17">
        <f>VLOOKUP($C1118,'Advanced - Road'!B:T,18,FALSE)</f>
        <v>99.26</v>
      </c>
      <c r="Q1118" s="17">
        <f>(P1118+'Advanced - Road'!$S$33)/2</f>
        <v>99.06026345933563</v>
      </c>
      <c r="R1118" s="31">
        <f t="shared" ref="R1118" si="10917">AVERAGE(H1118,L1119)</f>
        <v>0.50050000000000006</v>
      </c>
      <c r="S1118" s="31">
        <f t="shared" ref="S1118" si="10918">AVERAGE(I1118,M1119)</f>
        <v>0.2475</v>
      </c>
      <c r="T1118" s="31">
        <f t="shared" ref="T1118" si="10919">AVERAGE(J1118,N1119)</f>
        <v>0.13800000000000001</v>
      </c>
      <c r="U1118" s="31">
        <f t="shared" ref="U1118" si="10920">AVERAGE(K1118,O1119)</f>
        <v>0.20300000000000001</v>
      </c>
      <c r="V1118" s="17">
        <f>Q1118*Q1119/'Advanced - Home'!$S$33</f>
        <v>100.17066454629607</v>
      </c>
      <c r="W1118" s="17">
        <f t="shared" ref="W1118" si="10921">AVERAGE(V1118:V1119)</f>
        <v>100.1672696285159</v>
      </c>
      <c r="X1118" s="17">
        <f t="shared" ref="X1118:X1181" si="10922">E1118/2-D1118/2</f>
        <v>0</v>
      </c>
      <c r="Y1118" s="19">
        <f>ROUND(Regression!$B$17+Regression!$B$18*Games!R1118+Regression!$B$19*Games!T1118+Regression!$B$20*Games!U1118+Regression!$B$21*Games!S1118+Regression!$B$22*Games!W1118,0)</f>
        <v>105</v>
      </c>
      <c r="Z1118" s="19">
        <f t="shared" ref="Z1118" si="10923">Y1119-Y1118</f>
        <v>2</v>
      </c>
      <c r="AA1118" s="19">
        <f t="shared" ref="AA1118" si="10924">Y1118+Y1119</f>
        <v>212</v>
      </c>
      <c r="AB1118" s="4">
        <f t="shared" ref="AB1118" si="10925">D1118-Z1118</f>
        <v>-2</v>
      </c>
      <c r="AC1118" s="4">
        <f t="shared" ref="AC1118" si="10926">AA1118-E1118</f>
        <v>212</v>
      </c>
      <c r="AD1118" s="4">
        <f t="shared" ref="AD1118:AD1181" si="10927">Y1118-X1118</f>
        <v>105</v>
      </c>
    </row>
    <row r="1119" spans="1:30" x14ac:dyDescent="0.3">
      <c r="A1119" t="s">
        <v>134</v>
      </c>
      <c r="B1119" s="8" t="s">
        <v>71</v>
      </c>
      <c r="C1119" t="str">
        <f>VLOOKUP(B1119,'Team Lookup'!A:B,2,FALSE)</f>
        <v>New Orleans Pelicans</v>
      </c>
      <c r="D1119" s="9">
        <f t="shared" ref="D1119" si="10928">D1118*-1</f>
        <v>0</v>
      </c>
      <c r="E1119" s="9">
        <f t="shared" ref="E1119" si="10929">E1118</f>
        <v>0</v>
      </c>
      <c r="F1119" t="str">
        <f>B1118</f>
        <v>NOP</v>
      </c>
      <c r="G1119" t="str">
        <f t="shared" ref="G1119" si="10930">C1118</f>
        <v>New Orleans Pelicans</v>
      </c>
      <c r="H1119" s="31">
        <f>VLOOKUP($C1119,'Four Factors - Home'!$B:$O,7,FALSE)/100</f>
        <v>0.504</v>
      </c>
      <c r="I1119" s="31">
        <f>VLOOKUP($C1119,'Four Factors - Home'!$B:$O,8,FALSE)</f>
        <v>0.26200000000000001</v>
      </c>
      <c r="J1119" s="31">
        <f>VLOOKUP($C1119,'Four Factors - Home'!$B:$O,9,FALSE)/100</f>
        <v>0.121</v>
      </c>
      <c r="K1119" s="31">
        <f>VLOOKUP($C1119,'Four Factors - Home'!$B:$O,10,FALSE)/100</f>
        <v>0.184</v>
      </c>
      <c r="L1119" s="31">
        <f>VLOOKUP($C1119,'Four Factors - Home'!$B:$O,11,FALSE)/100</f>
        <v>0.50900000000000001</v>
      </c>
      <c r="M1119" s="31">
        <f>VLOOKUP($C1119,'Four Factors - Home'!$B:$O,12,FALSE)</f>
        <v>0.24199999999999999</v>
      </c>
      <c r="N1119" s="31">
        <f>VLOOKUP($C1119,'Four Factors - Home'!$B:$O,13,FALSE)/100</f>
        <v>0.13400000000000001</v>
      </c>
      <c r="O1119" s="31">
        <f>VLOOKUP($C1119,'Four Factors - Home'!$B:$O,14,FALSE)/100</f>
        <v>0.222</v>
      </c>
      <c r="P1119" s="17">
        <f>VLOOKUP($C1119,'Advanced - Home'!B:T,18,FALSE)</f>
        <v>101.07</v>
      </c>
      <c r="Q1119" s="17">
        <f>(P1119+'Advanced - Home'!$S$33)/2</f>
        <v>99.96191294387171</v>
      </c>
      <c r="R1119" s="31">
        <f t="shared" ref="R1119" si="10931">AVERAGE(H1119,L1118)</f>
        <v>0.505</v>
      </c>
      <c r="S1119" s="31">
        <f t="shared" ref="S1119" si="10932">AVERAGE(I1119,M1118)</f>
        <v>0.24349999999999999</v>
      </c>
      <c r="T1119" s="31">
        <f t="shared" ref="T1119" si="10933">AVERAGE(J1119,N1118)</f>
        <v>0.1295</v>
      </c>
      <c r="U1119" s="31">
        <f t="shared" ref="U1119" si="10934">AVERAGE(K1119,O1118)</f>
        <v>0.20850000000000002</v>
      </c>
      <c r="V1119" s="17">
        <f>Q1119*Q1118/'Advanced - Road'!$S$33</f>
        <v>100.16387471073571</v>
      </c>
      <c r="W1119" s="17">
        <f t="shared" ref="W1119" si="10935">W1118</f>
        <v>100.1672696285159</v>
      </c>
      <c r="X1119" s="17">
        <f t="shared" si="10922"/>
        <v>0</v>
      </c>
      <c r="Y1119" s="19">
        <f>ROUND(Regression!$B$17+Regression!$B$18*Games!R1119+Regression!$B$19*Games!T1119+Regression!$B$20*Games!U1119+Regression!$B$21*Games!S1119+Regression!$B$22*Games!W1119,0)</f>
        <v>107</v>
      </c>
      <c r="Z1119" s="19">
        <f t="shared" ref="Z1119" si="10936">-Z1118</f>
        <v>-2</v>
      </c>
      <c r="AA1119" s="19">
        <f t="shared" ref="AA1119" si="10937">AA1118</f>
        <v>212</v>
      </c>
      <c r="AB1119" s="4"/>
      <c r="AC1119" s="4"/>
      <c r="AD1119" s="4">
        <f t="shared" si="10927"/>
        <v>107</v>
      </c>
    </row>
    <row r="1120" spans="1:30" x14ac:dyDescent="0.3">
      <c r="A1120" s="11" t="s">
        <v>133</v>
      </c>
      <c r="B1120" s="14" t="s">
        <v>71</v>
      </c>
      <c r="C1120" s="11" t="str">
        <f>VLOOKUP(B1120,'Team Lookup'!A:B,2,FALSE)</f>
        <v>New Orleans Pelicans</v>
      </c>
      <c r="D1120" s="12"/>
      <c r="E1120" s="12"/>
      <c r="F1120" s="13" t="str">
        <f>B1121</f>
        <v>NYK</v>
      </c>
      <c r="G1120" s="11" t="str">
        <f t="shared" ref="G1120" si="10938">C1121</f>
        <v>New York Knicks</v>
      </c>
      <c r="H1120" s="32">
        <f>VLOOKUP($C1120,'Four Factors - Road'!$B:$O,7,FALSE)/100</f>
        <v>0.49200000000000005</v>
      </c>
      <c r="I1120" s="32">
        <f>VLOOKUP($C1120,'Four Factors - Road'!$B:$O,8,FALSE)</f>
        <v>0.253</v>
      </c>
      <c r="J1120" s="32">
        <f>VLOOKUP($C1120,'Four Factors - Road'!$B:$O,9,FALSE)/100</f>
        <v>0.14199999999999999</v>
      </c>
      <c r="K1120" s="32">
        <f>VLOOKUP($C1120,'Four Factors - Road'!$B:$O,10,FALSE)/100</f>
        <v>0.184</v>
      </c>
      <c r="L1120" s="32">
        <f>VLOOKUP($C1120,'Four Factors - Road'!$B:$O,11,FALSE)/100</f>
        <v>0.50600000000000001</v>
      </c>
      <c r="M1120" s="32">
        <f>VLOOKUP($C1120,'Four Factors - Road'!$B:$O,12,FALSE)</f>
        <v>0.22500000000000001</v>
      </c>
      <c r="N1120" s="32">
        <f>VLOOKUP($C1120,'Four Factors - Road'!$B:$O,13,FALSE)/100</f>
        <v>0.13800000000000001</v>
      </c>
      <c r="O1120" s="32">
        <f>VLOOKUP($C1120,'Four Factors - Road'!$B:$O,14,FALSE)/100</f>
        <v>0.23300000000000001</v>
      </c>
      <c r="P1120" s="21">
        <f>VLOOKUP($C1120,'Advanced - Road'!B:T,18,FALSE)</f>
        <v>99.26</v>
      </c>
      <c r="Q1120" s="21">
        <f>(P1120+'Advanced - Road'!$S$33)/2</f>
        <v>99.06026345933563</v>
      </c>
      <c r="R1120" s="32">
        <f t="shared" ref="R1120" si="10939">AVERAGE(H1120,L1121)</f>
        <v>0.50050000000000006</v>
      </c>
      <c r="S1120" s="32">
        <f t="shared" ref="S1120" si="10940">AVERAGE(I1120,M1121)</f>
        <v>0.25750000000000001</v>
      </c>
      <c r="T1120" s="32">
        <f t="shared" ref="T1120" si="10941">AVERAGE(J1120,N1121)</f>
        <v>0.13600000000000001</v>
      </c>
      <c r="U1120" s="32">
        <f t="shared" ref="U1120" si="10942">AVERAGE(K1120,O1121)</f>
        <v>0.22700000000000001</v>
      </c>
      <c r="V1120" s="21">
        <f>Q1120*Q1121/'Advanced - Home'!$S$33</f>
        <v>98.857928858361319</v>
      </c>
      <c r="W1120" s="21">
        <f t="shared" ref="W1120" si="10943">AVERAGE(V1120:V1121)</f>
        <v>98.854578430949132</v>
      </c>
      <c r="X1120" s="21">
        <f t="shared" si="10922"/>
        <v>0</v>
      </c>
      <c r="Y1120" s="23">
        <f>ROUND(Regression!$B$17+Regression!$B$18*Games!R1120+Regression!$B$19*Games!T1120+Regression!$B$20*Games!U1120+Regression!$B$21*Games!S1120+Regression!$B$22*Games!W1120,0)</f>
        <v>106</v>
      </c>
      <c r="Z1120" s="23">
        <f t="shared" ref="Z1120" si="10944">Y1121-Y1120</f>
        <v>1</v>
      </c>
      <c r="AA1120" s="23">
        <f t="shared" ref="AA1120" si="10945">Y1120+Y1121</f>
        <v>213</v>
      </c>
      <c r="AB1120" s="22">
        <f t="shared" ref="AB1120" si="10946">D1120-Z1120</f>
        <v>-1</v>
      </c>
      <c r="AC1120" s="22">
        <f t="shared" ref="AC1120" si="10947">AA1120-E1120</f>
        <v>213</v>
      </c>
      <c r="AD1120" s="22">
        <f t="shared" si="10927"/>
        <v>106</v>
      </c>
    </row>
    <row r="1121" spans="1:30" x14ac:dyDescent="0.3">
      <c r="A1121" s="11" t="s">
        <v>134</v>
      </c>
      <c r="B1121" s="14" t="s">
        <v>72</v>
      </c>
      <c r="C1121" s="11" t="str">
        <f>VLOOKUP(B1121,'Team Lookup'!A:B,2,FALSE)</f>
        <v>New York Knicks</v>
      </c>
      <c r="D1121" s="15">
        <f t="shared" ref="D1121" si="10948">D1120*-1</f>
        <v>0</v>
      </c>
      <c r="E1121" s="15">
        <f t="shared" ref="E1121" si="10949">E1120</f>
        <v>0</v>
      </c>
      <c r="F1121" s="11" t="str">
        <f>B1120</f>
        <v>NOP</v>
      </c>
      <c r="G1121" s="11" t="str">
        <f t="shared" ref="G1121" si="10950">C1120</f>
        <v>New Orleans Pelicans</v>
      </c>
      <c r="H1121" s="32">
        <f>VLOOKUP($C1121,'Four Factors - Home'!$B:$O,7,FALSE)/100</f>
        <v>0.52</v>
      </c>
      <c r="I1121" s="32">
        <f>VLOOKUP($C1121,'Four Factors - Home'!$B:$O,8,FALSE)</f>
        <v>0.22700000000000001</v>
      </c>
      <c r="J1121" s="32">
        <f>VLOOKUP($C1121,'Four Factors - Home'!$B:$O,9,FALSE)/100</f>
        <v>0.14300000000000002</v>
      </c>
      <c r="K1121" s="32">
        <f>VLOOKUP($C1121,'Four Factors - Home'!$B:$O,10,FALSE)/100</f>
        <v>0.27399999999999997</v>
      </c>
      <c r="L1121" s="32">
        <f>VLOOKUP($C1121,'Four Factors - Home'!$B:$O,11,FALSE)/100</f>
        <v>0.50900000000000001</v>
      </c>
      <c r="M1121" s="32">
        <f>VLOOKUP($C1121,'Four Factors - Home'!$B:$O,12,FALSE)</f>
        <v>0.26200000000000001</v>
      </c>
      <c r="N1121" s="32">
        <f>VLOOKUP($C1121,'Four Factors - Home'!$B:$O,13,FALSE)/100</f>
        <v>0.13</v>
      </c>
      <c r="O1121" s="32">
        <f>VLOOKUP($C1121,'Four Factors - Home'!$B:$O,14,FALSE)/100</f>
        <v>0.27</v>
      </c>
      <c r="P1121" s="21">
        <f>VLOOKUP($C1121,'Advanced - Home'!B:T,18,FALSE)</f>
        <v>98.45</v>
      </c>
      <c r="Q1121" s="21">
        <f>(P1121+'Advanced - Home'!$S$33)/2</f>
        <v>98.651912943871707</v>
      </c>
      <c r="R1121" s="32">
        <f t="shared" ref="R1121" si="10951">AVERAGE(H1121,L1120)</f>
        <v>0.51300000000000001</v>
      </c>
      <c r="S1121" s="32">
        <f t="shared" ref="S1121" si="10952">AVERAGE(I1121,M1120)</f>
        <v>0.22600000000000001</v>
      </c>
      <c r="T1121" s="32">
        <f t="shared" ref="T1121" si="10953">AVERAGE(J1121,N1120)</f>
        <v>0.14050000000000001</v>
      </c>
      <c r="U1121" s="32">
        <f t="shared" ref="U1121" si="10954">AVERAGE(K1121,O1120)</f>
        <v>0.2535</v>
      </c>
      <c r="V1121" s="21">
        <f>Q1121*Q1120/'Advanced - Road'!$S$33</f>
        <v>98.851228003536946</v>
      </c>
      <c r="W1121" s="21">
        <f t="shared" ref="W1121" si="10955">W1120</f>
        <v>98.854578430949132</v>
      </c>
      <c r="X1121" s="21">
        <f t="shared" si="10922"/>
        <v>0</v>
      </c>
      <c r="Y1121" s="23">
        <f>ROUND(Regression!$B$17+Regression!$B$18*Games!R1121+Regression!$B$19*Games!T1121+Regression!$B$20*Games!U1121+Regression!$B$21*Games!S1121+Regression!$B$22*Games!W1121,0)</f>
        <v>107</v>
      </c>
      <c r="Z1121" s="23">
        <f t="shared" ref="Z1121" si="10956">-Z1120</f>
        <v>-1</v>
      </c>
      <c r="AA1121" s="23">
        <f t="shared" ref="AA1121" si="10957">AA1120</f>
        <v>213</v>
      </c>
      <c r="AB1121" s="22"/>
      <c r="AC1121" s="22"/>
      <c r="AD1121" s="22">
        <f t="shared" si="10927"/>
        <v>107</v>
      </c>
    </row>
    <row r="1122" spans="1:30" x14ac:dyDescent="0.3">
      <c r="A1122" t="s">
        <v>133</v>
      </c>
      <c r="B1122" s="5" t="s">
        <v>71</v>
      </c>
      <c r="C1122" t="str">
        <f>VLOOKUP(B1122,'Team Lookup'!A:B,2,FALSE)</f>
        <v>New Orleans Pelicans</v>
      </c>
      <c r="D1122" s="6"/>
      <c r="E1122" s="6"/>
      <c r="F1122" s="7" t="str">
        <f>B1123</f>
        <v>OKC</v>
      </c>
      <c r="G1122" t="str">
        <f t="shared" ref="G1122" si="10958">C1123</f>
        <v>Oklahoma City Thunder</v>
      </c>
      <c r="H1122" s="31">
        <f>VLOOKUP($C1122,'Four Factors - Road'!$B:$O,7,FALSE)/100</f>
        <v>0.49200000000000005</v>
      </c>
      <c r="I1122" s="31">
        <f>VLOOKUP($C1122,'Four Factors - Road'!$B:$O,8,FALSE)</f>
        <v>0.253</v>
      </c>
      <c r="J1122" s="31">
        <f>VLOOKUP($C1122,'Four Factors - Road'!$B:$O,9,FALSE)/100</f>
        <v>0.14199999999999999</v>
      </c>
      <c r="K1122" s="31">
        <f>VLOOKUP($C1122,'Four Factors - Road'!$B:$O,10,FALSE)/100</f>
        <v>0.184</v>
      </c>
      <c r="L1122" s="31">
        <f>VLOOKUP($C1122,'Four Factors - Road'!$B:$O,11,FALSE)/100</f>
        <v>0.50600000000000001</v>
      </c>
      <c r="M1122" s="31">
        <f>VLOOKUP($C1122,'Four Factors - Road'!$B:$O,12,FALSE)</f>
        <v>0.22500000000000001</v>
      </c>
      <c r="N1122" s="31">
        <f>VLOOKUP($C1122,'Four Factors - Road'!$B:$O,13,FALSE)/100</f>
        <v>0.13800000000000001</v>
      </c>
      <c r="O1122" s="31">
        <f>VLOOKUP($C1122,'Four Factors - Road'!$B:$O,14,FALSE)/100</f>
        <v>0.23300000000000001</v>
      </c>
      <c r="P1122" s="17">
        <f>VLOOKUP($C1122,'Advanced - Road'!B:T,18,FALSE)</f>
        <v>99.26</v>
      </c>
      <c r="Q1122" s="17">
        <f>(P1122+'Advanced - Road'!$S$33)/2</f>
        <v>99.06026345933563</v>
      </c>
      <c r="R1122" s="31">
        <f t="shared" ref="R1122" si="10959">AVERAGE(H1122,L1123)</f>
        <v>0.49399999999999999</v>
      </c>
      <c r="S1122" s="31">
        <f t="shared" ref="S1122" si="10960">AVERAGE(I1122,M1123)</f>
        <v>0.25900000000000001</v>
      </c>
      <c r="T1122" s="31">
        <f t="shared" ref="T1122" si="10961">AVERAGE(J1122,N1123)</f>
        <v>0.13949999999999999</v>
      </c>
      <c r="U1122" s="31">
        <f t="shared" ref="U1122" si="10962">AVERAGE(K1122,O1123)</f>
        <v>0.20399999999999999</v>
      </c>
      <c r="V1122" s="17">
        <f>Q1122*Q1123/'Advanced - Home'!$S$33</f>
        <v>100.13559145539706</v>
      </c>
      <c r="W1122" s="17">
        <f t="shared" ref="W1122" si="10963">AVERAGE(V1122:V1123)</f>
        <v>100.13219772629084</v>
      </c>
      <c r="X1122" s="17">
        <f t="shared" si="10922"/>
        <v>0</v>
      </c>
      <c r="Y1122" s="19">
        <f>ROUND(Regression!$B$17+Regression!$B$18*Games!R1122+Regression!$B$19*Games!T1122+Regression!$B$20*Games!U1122+Regression!$B$21*Games!S1122+Regression!$B$22*Games!W1122,0)</f>
        <v>104</v>
      </c>
      <c r="Z1122" s="19">
        <f t="shared" ref="Z1122" si="10964">Y1123-Y1122</f>
        <v>5</v>
      </c>
      <c r="AA1122" s="19">
        <f t="shared" ref="AA1122" si="10965">Y1122+Y1123</f>
        <v>213</v>
      </c>
      <c r="AB1122" s="4">
        <f t="shared" ref="AB1122" si="10966">D1122-Z1122</f>
        <v>-5</v>
      </c>
      <c r="AC1122" s="4">
        <f t="shared" ref="AC1122" si="10967">AA1122-E1122</f>
        <v>213</v>
      </c>
      <c r="AD1122" s="4">
        <f t="shared" si="10927"/>
        <v>104</v>
      </c>
    </row>
    <row r="1123" spans="1:30" x14ac:dyDescent="0.3">
      <c r="A1123" t="s">
        <v>134</v>
      </c>
      <c r="B1123" s="8" t="s">
        <v>73</v>
      </c>
      <c r="C1123" t="str">
        <f>VLOOKUP(B1123,'Team Lookup'!A:B,2,FALSE)</f>
        <v>Oklahoma City Thunder</v>
      </c>
      <c r="D1123" s="9">
        <f t="shared" ref="D1123" si="10968">D1122*-1</f>
        <v>0</v>
      </c>
      <c r="E1123" s="9">
        <f t="shared" ref="E1123" si="10969">E1122</f>
        <v>0</v>
      </c>
      <c r="F1123" t="str">
        <f>B1122</f>
        <v>NOP</v>
      </c>
      <c r="G1123" t="str">
        <f t="shared" ref="G1123" si="10970">C1122</f>
        <v>New Orleans Pelicans</v>
      </c>
      <c r="H1123" s="31">
        <f>VLOOKUP($C1123,'Four Factors - Home'!$B:$O,7,FALSE)/100</f>
        <v>0.51700000000000002</v>
      </c>
      <c r="I1123" s="31">
        <f>VLOOKUP($C1123,'Four Factors - Home'!$B:$O,8,FALSE)</f>
        <v>0.29799999999999999</v>
      </c>
      <c r="J1123" s="31">
        <f>VLOOKUP($C1123,'Four Factors - Home'!$B:$O,9,FALSE)/100</f>
        <v>0.14800000000000002</v>
      </c>
      <c r="K1123" s="31">
        <f>VLOOKUP($C1123,'Four Factors - Home'!$B:$O,10,FALSE)/100</f>
        <v>0.26600000000000001</v>
      </c>
      <c r="L1123" s="31">
        <f>VLOOKUP($C1123,'Four Factors - Home'!$B:$O,11,FALSE)/100</f>
        <v>0.496</v>
      </c>
      <c r="M1123" s="31">
        <f>VLOOKUP($C1123,'Four Factors - Home'!$B:$O,12,FALSE)</f>
        <v>0.26500000000000001</v>
      </c>
      <c r="N1123" s="31">
        <f>VLOOKUP($C1123,'Four Factors - Home'!$B:$O,13,FALSE)/100</f>
        <v>0.13699999999999998</v>
      </c>
      <c r="O1123" s="31">
        <f>VLOOKUP($C1123,'Four Factors - Home'!$B:$O,14,FALSE)/100</f>
        <v>0.22399999999999998</v>
      </c>
      <c r="P1123" s="17">
        <f>VLOOKUP($C1123,'Advanced - Home'!B:T,18,FALSE)</f>
        <v>101</v>
      </c>
      <c r="Q1123" s="17">
        <f>(P1123+'Advanced - Home'!$S$33)/2</f>
        <v>99.926912943871713</v>
      </c>
      <c r="R1123" s="31">
        <f t="shared" ref="R1123" si="10971">AVERAGE(H1123,L1122)</f>
        <v>0.51150000000000007</v>
      </c>
      <c r="S1123" s="31">
        <f t="shared" ref="S1123" si="10972">AVERAGE(I1123,M1122)</f>
        <v>0.26150000000000001</v>
      </c>
      <c r="T1123" s="31">
        <f t="shared" ref="T1123" si="10973">AVERAGE(J1123,N1122)</f>
        <v>0.14300000000000002</v>
      </c>
      <c r="U1123" s="31">
        <f t="shared" ref="U1123" si="10974">AVERAGE(K1123,O1122)</f>
        <v>0.2495</v>
      </c>
      <c r="V1123" s="17">
        <f>Q1123*Q1122/'Advanced - Road'!$S$33</f>
        <v>100.12880399718462</v>
      </c>
      <c r="W1123" s="17">
        <f t="shared" ref="W1123" si="10975">W1122</f>
        <v>100.13219772629084</v>
      </c>
      <c r="X1123" s="17">
        <f t="shared" si="10922"/>
        <v>0</v>
      </c>
      <c r="Y1123" s="19">
        <f>ROUND(Regression!$B$17+Regression!$B$18*Games!R1123+Regression!$B$19*Games!T1123+Regression!$B$20*Games!U1123+Regression!$B$21*Games!S1123+Regression!$B$22*Games!W1123,0)</f>
        <v>109</v>
      </c>
      <c r="Z1123" s="19">
        <f t="shared" ref="Z1123" si="10976">-Z1122</f>
        <v>-5</v>
      </c>
      <c r="AA1123" s="19">
        <f t="shared" ref="AA1123" si="10977">AA1122</f>
        <v>213</v>
      </c>
      <c r="AB1123" s="4"/>
      <c r="AC1123" s="4"/>
      <c r="AD1123" s="4">
        <f t="shared" si="10927"/>
        <v>109</v>
      </c>
    </row>
    <row r="1124" spans="1:30" x14ac:dyDescent="0.3">
      <c r="A1124" s="11" t="s">
        <v>133</v>
      </c>
      <c r="B1124" s="10" t="s">
        <v>71</v>
      </c>
      <c r="C1124" s="11" t="str">
        <f>VLOOKUP(B1124,'Team Lookup'!A:B,2,FALSE)</f>
        <v>New Orleans Pelicans</v>
      </c>
      <c r="D1124" s="12"/>
      <c r="E1124" s="12"/>
      <c r="F1124" s="13" t="str">
        <f>B1125</f>
        <v>ORL</v>
      </c>
      <c r="G1124" s="11" t="str">
        <f t="shared" ref="G1124" si="10978">C1125</f>
        <v>Orlando Magic</v>
      </c>
      <c r="H1124" s="32">
        <f>VLOOKUP($C1124,'Four Factors - Road'!$B:$O,7,FALSE)/100</f>
        <v>0.49200000000000005</v>
      </c>
      <c r="I1124" s="32">
        <f>VLOOKUP($C1124,'Four Factors - Road'!$B:$O,8,FALSE)</f>
        <v>0.253</v>
      </c>
      <c r="J1124" s="32">
        <f>VLOOKUP($C1124,'Four Factors - Road'!$B:$O,9,FALSE)/100</f>
        <v>0.14199999999999999</v>
      </c>
      <c r="K1124" s="32">
        <f>VLOOKUP($C1124,'Four Factors - Road'!$B:$O,10,FALSE)/100</f>
        <v>0.184</v>
      </c>
      <c r="L1124" s="32">
        <f>VLOOKUP($C1124,'Four Factors - Road'!$B:$O,11,FALSE)/100</f>
        <v>0.50600000000000001</v>
      </c>
      <c r="M1124" s="32">
        <f>VLOOKUP($C1124,'Four Factors - Road'!$B:$O,12,FALSE)</f>
        <v>0.22500000000000001</v>
      </c>
      <c r="N1124" s="32">
        <f>VLOOKUP($C1124,'Four Factors - Road'!$B:$O,13,FALSE)/100</f>
        <v>0.13800000000000001</v>
      </c>
      <c r="O1124" s="32">
        <f>VLOOKUP($C1124,'Four Factors - Road'!$B:$O,14,FALSE)/100</f>
        <v>0.23300000000000001</v>
      </c>
      <c r="P1124" s="21">
        <f>VLOOKUP($C1124,'Advanced - Road'!B:T,18,FALSE)</f>
        <v>99.26</v>
      </c>
      <c r="Q1124" s="21">
        <f>(P1124+'Advanced - Road'!$S$33)/2</f>
        <v>99.06026345933563</v>
      </c>
      <c r="R1124" s="32">
        <f t="shared" ref="R1124" si="10979">AVERAGE(H1124,L1125)</f>
        <v>0.50250000000000006</v>
      </c>
      <c r="S1124" s="32">
        <f t="shared" ref="S1124" si="10980">AVERAGE(I1124,M1125)</f>
        <v>0.26100000000000001</v>
      </c>
      <c r="T1124" s="32">
        <f t="shared" ref="T1124" si="10981">AVERAGE(J1124,N1125)</f>
        <v>0.14199999999999999</v>
      </c>
      <c r="U1124" s="32">
        <f t="shared" ref="U1124" si="10982">AVERAGE(K1124,O1125)</f>
        <v>0.20450000000000002</v>
      </c>
      <c r="V1124" s="21">
        <f>Q1124*Q1125/'Advanced - Home'!$S$33</f>
        <v>98.406989118231053</v>
      </c>
      <c r="W1124" s="21">
        <f t="shared" ref="W1124" si="10983">AVERAGE(V1124:V1125)</f>
        <v>98.403653973769707</v>
      </c>
      <c r="X1124" s="21">
        <f t="shared" si="10922"/>
        <v>0</v>
      </c>
      <c r="Y1124" s="23">
        <f>ROUND(Regression!$B$17+Regression!$B$18*Games!R1124+Regression!$B$19*Games!T1124+Regression!$B$20*Games!U1124+Regression!$B$21*Games!S1124+Regression!$B$22*Games!W1124,0)</f>
        <v>104</v>
      </c>
      <c r="Z1124" s="23">
        <f t="shared" ref="Z1124" si="10984">Y1125-Y1124</f>
        <v>0</v>
      </c>
      <c r="AA1124" s="23">
        <f t="shared" ref="AA1124" si="10985">Y1124+Y1125</f>
        <v>208</v>
      </c>
      <c r="AB1124" s="22">
        <f t="shared" ref="AB1124" si="10986">D1124-Z1124</f>
        <v>0</v>
      </c>
      <c r="AC1124" s="22">
        <f t="shared" ref="AC1124" si="10987">AA1124-E1124</f>
        <v>208</v>
      </c>
      <c r="AD1124" s="22">
        <f t="shared" si="10927"/>
        <v>104</v>
      </c>
    </row>
    <row r="1125" spans="1:30" x14ac:dyDescent="0.3">
      <c r="A1125" s="11" t="s">
        <v>134</v>
      </c>
      <c r="B1125" s="14" t="s">
        <v>74</v>
      </c>
      <c r="C1125" s="11" t="str">
        <f>VLOOKUP(B1125,'Team Lookup'!A:B,2,FALSE)</f>
        <v>Orlando Magic</v>
      </c>
      <c r="D1125" s="15">
        <f t="shared" ref="D1125" si="10988">D1124*-1</f>
        <v>0</v>
      </c>
      <c r="E1125" s="15">
        <f t="shared" ref="E1125" si="10989">E1124</f>
        <v>0</v>
      </c>
      <c r="F1125" s="11" t="str">
        <f>B1124</f>
        <v>NOP</v>
      </c>
      <c r="G1125" s="11" t="str">
        <f t="shared" ref="G1125" si="10990">C1124</f>
        <v>New Orleans Pelicans</v>
      </c>
      <c r="H1125" s="32">
        <f>VLOOKUP($C1125,'Four Factors - Home'!$B:$O,7,FALSE)/100</f>
        <v>0.47799999999999998</v>
      </c>
      <c r="I1125" s="32">
        <f>VLOOKUP($C1125,'Four Factors - Home'!$B:$O,8,FALSE)</f>
        <v>0.26</v>
      </c>
      <c r="J1125" s="32">
        <f>VLOOKUP($C1125,'Four Factors - Home'!$B:$O,9,FALSE)/100</f>
        <v>0.13500000000000001</v>
      </c>
      <c r="K1125" s="32">
        <f>VLOOKUP($C1125,'Four Factors - Home'!$B:$O,10,FALSE)/100</f>
        <v>0.23</v>
      </c>
      <c r="L1125" s="32">
        <f>VLOOKUP($C1125,'Four Factors - Home'!$B:$O,11,FALSE)/100</f>
        <v>0.51300000000000001</v>
      </c>
      <c r="M1125" s="32">
        <f>VLOOKUP($C1125,'Four Factors - Home'!$B:$O,12,FALSE)</f>
        <v>0.26900000000000002</v>
      </c>
      <c r="N1125" s="32">
        <f>VLOOKUP($C1125,'Four Factors - Home'!$B:$O,13,FALSE)/100</f>
        <v>0.14199999999999999</v>
      </c>
      <c r="O1125" s="32">
        <f>VLOOKUP($C1125,'Four Factors - Home'!$B:$O,14,FALSE)/100</f>
        <v>0.22500000000000001</v>
      </c>
      <c r="P1125" s="21">
        <f>VLOOKUP($C1125,'Advanced - Home'!B:T,18,FALSE)</f>
        <v>97.55</v>
      </c>
      <c r="Q1125" s="21">
        <f>(P1125+'Advanced - Home'!$S$33)/2</f>
        <v>98.201912943871704</v>
      </c>
      <c r="R1125" s="32">
        <f t="shared" ref="R1125" si="10991">AVERAGE(H1125,L1124)</f>
        <v>0.49199999999999999</v>
      </c>
      <c r="S1125" s="32">
        <f t="shared" ref="S1125" si="10992">AVERAGE(I1125,M1124)</f>
        <v>0.24249999999999999</v>
      </c>
      <c r="T1125" s="32">
        <f t="shared" ref="T1125" si="10993">AVERAGE(J1125,N1124)</f>
        <v>0.13650000000000001</v>
      </c>
      <c r="U1125" s="32">
        <f t="shared" ref="U1125" si="10994">AVERAGE(K1125,O1124)</f>
        <v>0.23150000000000001</v>
      </c>
      <c r="V1125" s="21">
        <f>Q1125*Q1124/'Advanced - Road'!$S$33</f>
        <v>98.400318829308361</v>
      </c>
      <c r="W1125" s="21">
        <f t="shared" ref="W1125" si="10995">W1124</f>
        <v>98.403653973769707</v>
      </c>
      <c r="X1125" s="21">
        <f t="shared" si="10922"/>
        <v>0</v>
      </c>
      <c r="Y1125" s="23">
        <f>ROUND(Regression!$B$17+Regression!$B$18*Games!R1125+Regression!$B$19*Games!T1125+Regression!$B$20*Games!U1125+Regression!$B$21*Games!S1125+Regression!$B$22*Games!W1125,0)</f>
        <v>104</v>
      </c>
      <c r="Z1125" s="23">
        <f t="shared" ref="Z1125" si="10996">-Z1124</f>
        <v>0</v>
      </c>
      <c r="AA1125" s="23">
        <f t="shared" ref="AA1125" si="10997">AA1124</f>
        <v>208</v>
      </c>
      <c r="AB1125" s="22"/>
      <c r="AC1125" s="22"/>
      <c r="AD1125" s="22">
        <f t="shared" si="10927"/>
        <v>104</v>
      </c>
    </row>
    <row r="1126" spans="1:30" x14ac:dyDescent="0.3">
      <c r="A1126" t="s">
        <v>133</v>
      </c>
      <c r="B1126" s="5" t="s">
        <v>71</v>
      </c>
      <c r="C1126" t="str">
        <f>VLOOKUP(B1126,'Team Lookup'!A:B,2,FALSE)</f>
        <v>New Orleans Pelicans</v>
      </c>
      <c r="D1126" s="6"/>
      <c r="E1126" s="6"/>
      <c r="F1126" s="7" t="str">
        <f>B1127</f>
        <v>PHI</v>
      </c>
      <c r="G1126" t="str">
        <f t="shared" ref="G1126" si="10998">C1127</f>
        <v>Philadelphia 76ers</v>
      </c>
      <c r="H1126" s="31">
        <f>VLOOKUP($C1126,'Four Factors - Road'!$B:$O,7,FALSE)/100</f>
        <v>0.49200000000000005</v>
      </c>
      <c r="I1126" s="31">
        <f>VLOOKUP($C1126,'Four Factors - Road'!$B:$O,8,FALSE)</f>
        <v>0.253</v>
      </c>
      <c r="J1126" s="31">
        <f>VLOOKUP($C1126,'Four Factors - Road'!$B:$O,9,FALSE)/100</f>
        <v>0.14199999999999999</v>
      </c>
      <c r="K1126" s="31">
        <f>VLOOKUP($C1126,'Four Factors - Road'!$B:$O,10,FALSE)/100</f>
        <v>0.184</v>
      </c>
      <c r="L1126" s="31">
        <f>VLOOKUP($C1126,'Four Factors - Road'!$B:$O,11,FALSE)/100</f>
        <v>0.50600000000000001</v>
      </c>
      <c r="M1126" s="31">
        <f>VLOOKUP($C1126,'Four Factors - Road'!$B:$O,12,FALSE)</f>
        <v>0.22500000000000001</v>
      </c>
      <c r="N1126" s="31">
        <f>VLOOKUP($C1126,'Four Factors - Road'!$B:$O,13,FALSE)/100</f>
        <v>0.13800000000000001</v>
      </c>
      <c r="O1126" s="31">
        <f>VLOOKUP($C1126,'Four Factors - Road'!$B:$O,14,FALSE)/100</f>
        <v>0.23300000000000001</v>
      </c>
      <c r="P1126" s="17">
        <f>VLOOKUP($C1126,'Advanced - Road'!B:T,18,FALSE)</f>
        <v>99.26</v>
      </c>
      <c r="Q1126" s="17">
        <f>(P1126+'Advanced - Road'!$S$33)/2</f>
        <v>99.06026345933563</v>
      </c>
      <c r="R1126" s="31">
        <f t="shared" ref="R1126" si="10999">AVERAGE(H1126,L1127)</f>
        <v>0.49299999999999999</v>
      </c>
      <c r="S1126" s="31">
        <f t="shared" ref="S1126" si="11000">AVERAGE(I1126,M1127)</f>
        <v>0.28249999999999997</v>
      </c>
      <c r="T1126" s="31">
        <f t="shared" ref="T1126" si="11001">AVERAGE(J1126,N1127)</f>
        <v>0.14399999999999999</v>
      </c>
      <c r="U1126" s="31">
        <f t="shared" ref="U1126" si="11002">AVERAGE(K1126,O1127)</f>
        <v>0.20949999999999999</v>
      </c>
      <c r="V1126" s="17">
        <f>Q1126*Q1127/'Advanced - Home'!$S$33</f>
        <v>99.849996286647894</v>
      </c>
      <c r="W1126" s="17">
        <f t="shared" ref="W1126" si="11003">AVERAGE(V1126:V1127)</f>
        <v>99.84661223674388</v>
      </c>
      <c r="X1126" s="17">
        <f t="shared" si="10922"/>
        <v>0</v>
      </c>
      <c r="Y1126" s="19">
        <f>ROUND(Regression!$B$17+Regression!$B$18*Games!R1126+Regression!$B$19*Games!T1126+Regression!$B$20*Games!U1126+Regression!$B$21*Games!S1126+Regression!$B$22*Games!W1126,0)</f>
        <v>104</v>
      </c>
      <c r="Z1126" s="19">
        <f t="shared" ref="Z1126" si="11004">Y1127-Y1126</f>
        <v>1</v>
      </c>
      <c r="AA1126" s="19">
        <f t="shared" ref="AA1126" si="11005">Y1126+Y1127</f>
        <v>209</v>
      </c>
      <c r="AB1126" s="4">
        <f t="shared" ref="AB1126" si="11006">D1126-Z1126</f>
        <v>-1</v>
      </c>
      <c r="AC1126" s="4">
        <f t="shared" ref="AC1126" si="11007">AA1126-E1126</f>
        <v>209</v>
      </c>
      <c r="AD1126" s="4">
        <f t="shared" si="10927"/>
        <v>104</v>
      </c>
    </row>
    <row r="1127" spans="1:30" x14ac:dyDescent="0.3">
      <c r="A1127" t="s">
        <v>134</v>
      </c>
      <c r="B1127" s="8" t="s">
        <v>75</v>
      </c>
      <c r="C1127" t="str">
        <f>VLOOKUP(B1127,'Team Lookup'!A:B,2,FALSE)</f>
        <v>Philadelphia 76ers</v>
      </c>
      <c r="D1127" s="9">
        <f t="shared" ref="D1127" si="11008">D1126*-1</f>
        <v>0</v>
      </c>
      <c r="E1127" s="9">
        <f t="shared" ref="E1127" si="11009">E1126</f>
        <v>0</v>
      </c>
      <c r="F1127" t="str">
        <f>B1126</f>
        <v>NOP</v>
      </c>
      <c r="G1127" t="str">
        <f t="shared" ref="G1127" si="11010">C1126</f>
        <v>New Orleans Pelicans</v>
      </c>
      <c r="H1127" s="31">
        <f>VLOOKUP($C1127,'Four Factors - Home'!$B:$O,7,FALSE)/100</f>
        <v>0.504</v>
      </c>
      <c r="I1127" s="31">
        <f>VLOOKUP($C1127,'Four Factors - Home'!$B:$O,8,FALSE)</f>
        <v>0.27</v>
      </c>
      <c r="J1127" s="31">
        <f>VLOOKUP($C1127,'Four Factors - Home'!$B:$O,9,FALSE)/100</f>
        <v>0.16300000000000001</v>
      </c>
      <c r="K1127" s="31">
        <f>VLOOKUP($C1127,'Four Factors - Home'!$B:$O,10,FALSE)/100</f>
        <v>0.21199999999999999</v>
      </c>
      <c r="L1127" s="31">
        <f>VLOOKUP($C1127,'Four Factors - Home'!$B:$O,11,FALSE)/100</f>
        <v>0.49399999999999999</v>
      </c>
      <c r="M1127" s="31">
        <f>VLOOKUP($C1127,'Four Factors - Home'!$B:$O,12,FALSE)</f>
        <v>0.312</v>
      </c>
      <c r="N1127" s="31">
        <f>VLOOKUP($C1127,'Four Factors - Home'!$B:$O,13,FALSE)/100</f>
        <v>0.14599999999999999</v>
      </c>
      <c r="O1127" s="31">
        <f>VLOOKUP($C1127,'Four Factors - Home'!$B:$O,14,FALSE)/100</f>
        <v>0.23499999999999999</v>
      </c>
      <c r="P1127" s="17">
        <f>VLOOKUP($C1127,'Advanced - Home'!B:T,18,FALSE)</f>
        <v>100.43</v>
      </c>
      <c r="Q1127" s="17">
        <f>(P1127+'Advanced - Home'!$S$33)/2</f>
        <v>99.641912943871716</v>
      </c>
      <c r="R1127" s="31">
        <f t="shared" ref="R1127" si="11011">AVERAGE(H1127,L1126)</f>
        <v>0.505</v>
      </c>
      <c r="S1127" s="31">
        <f t="shared" ref="S1127" si="11012">AVERAGE(I1127,M1126)</f>
        <v>0.2475</v>
      </c>
      <c r="T1127" s="31">
        <f t="shared" ref="T1127" si="11013">AVERAGE(J1127,N1126)</f>
        <v>0.15050000000000002</v>
      </c>
      <c r="U1127" s="31">
        <f t="shared" ref="U1127" si="11014">AVERAGE(K1127,O1126)</f>
        <v>0.2225</v>
      </c>
      <c r="V1127" s="17">
        <f>Q1127*Q1126/'Advanced - Road'!$S$33</f>
        <v>99.843228186839852</v>
      </c>
      <c r="W1127" s="17">
        <f t="shared" ref="W1127" si="11015">W1126</f>
        <v>99.84661223674388</v>
      </c>
      <c r="X1127" s="17">
        <f t="shared" si="10922"/>
        <v>0</v>
      </c>
      <c r="Y1127" s="19">
        <f>ROUND(Regression!$B$17+Regression!$B$18*Games!R1127+Regression!$B$19*Games!T1127+Regression!$B$20*Games!U1127+Regression!$B$21*Games!S1127+Regression!$B$22*Games!W1127,0)</f>
        <v>105</v>
      </c>
      <c r="Z1127" s="19">
        <f t="shared" ref="Z1127" si="11016">-Z1126</f>
        <v>-1</v>
      </c>
      <c r="AA1127" s="19">
        <f t="shared" ref="AA1127" si="11017">AA1126</f>
        <v>209</v>
      </c>
      <c r="AB1127" s="4"/>
      <c r="AC1127" s="4"/>
      <c r="AD1127" s="4">
        <f t="shared" si="10927"/>
        <v>105</v>
      </c>
    </row>
    <row r="1128" spans="1:30" x14ac:dyDescent="0.3">
      <c r="A1128" s="11" t="s">
        <v>133</v>
      </c>
      <c r="B1128" s="10" t="s">
        <v>71</v>
      </c>
      <c r="C1128" s="11" t="str">
        <f>VLOOKUP(B1128,'Team Lookup'!A:B,2,FALSE)</f>
        <v>New Orleans Pelicans</v>
      </c>
      <c r="D1128" s="12"/>
      <c r="E1128" s="12"/>
      <c r="F1128" s="13" t="str">
        <f>B1129</f>
        <v>PHO</v>
      </c>
      <c r="G1128" s="11" t="str">
        <f t="shared" ref="G1128" si="11018">C1129</f>
        <v>Phoenix Suns</v>
      </c>
      <c r="H1128" s="32">
        <f>VLOOKUP($C1128,'Four Factors - Road'!$B:$O,7,FALSE)/100</f>
        <v>0.49200000000000005</v>
      </c>
      <c r="I1128" s="32">
        <f>VLOOKUP($C1128,'Four Factors - Road'!$B:$O,8,FALSE)</f>
        <v>0.253</v>
      </c>
      <c r="J1128" s="32">
        <f>VLOOKUP($C1128,'Four Factors - Road'!$B:$O,9,FALSE)/100</f>
        <v>0.14199999999999999</v>
      </c>
      <c r="K1128" s="32">
        <f>VLOOKUP($C1128,'Four Factors - Road'!$B:$O,10,FALSE)/100</f>
        <v>0.184</v>
      </c>
      <c r="L1128" s="32">
        <f>VLOOKUP($C1128,'Four Factors - Road'!$B:$O,11,FALSE)/100</f>
        <v>0.50600000000000001</v>
      </c>
      <c r="M1128" s="32">
        <f>VLOOKUP($C1128,'Four Factors - Road'!$B:$O,12,FALSE)</f>
        <v>0.22500000000000001</v>
      </c>
      <c r="N1128" s="32">
        <f>VLOOKUP($C1128,'Four Factors - Road'!$B:$O,13,FALSE)/100</f>
        <v>0.13800000000000001</v>
      </c>
      <c r="O1128" s="32">
        <f>VLOOKUP($C1128,'Four Factors - Road'!$B:$O,14,FALSE)/100</f>
        <v>0.23300000000000001</v>
      </c>
      <c r="P1128" s="21">
        <f>VLOOKUP($C1128,'Advanced - Road'!B:T,18,FALSE)</f>
        <v>99.26</v>
      </c>
      <c r="Q1128" s="21">
        <f>(P1128+'Advanced - Road'!$S$33)/2</f>
        <v>99.06026345933563</v>
      </c>
      <c r="R1128" s="32">
        <f t="shared" ref="R1128" si="11019">AVERAGE(H1128,L1129)</f>
        <v>0.50600000000000001</v>
      </c>
      <c r="S1128" s="32">
        <f t="shared" ref="S1128" si="11020">AVERAGE(I1128,M1129)</f>
        <v>0.29100000000000004</v>
      </c>
      <c r="T1128" s="32">
        <f t="shared" ref="T1128" si="11021">AVERAGE(J1128,N1129)</f>
        <v>0.14399999999999999</v>
      </c>
      <c r="U1128" s="32">
        <f t="shared" ref="U1128" si="11022">AVERAGE(K1128,O1129)</f>
        <v>0.20300000000000001</v>
      </c>
      <c r="V1128" s="21">
        <f>Q1128*Q1129/'Advanced - Home'!$S$33</f>
        <v>100.39613441636121</v>
      </c>
      <c r="W1128" s="21">
        <f t="shared" ref="W1128" si="11023">AVERAGE(V1128:V1129)</f>
        <v>100.39273185710562</v>
      </c>
      <c r="X1128" s="21">
        <f t="shared" si="10922"/>
        <v>0</v>
      </c>
      <c r="Y1128" s="23">
        <f>ROUND(Regression!$B$17+Regression!$B$18*Games!R1128+Regression!$B$19*Games!T1128+Regression!$B$20*Games!U1128+Regression!$B$21*Games!S1128+Regression!$B$22*Games!W1128,0)</f>
        <v>107</v>
      </c>
      <c r="Z1128" s="23">
        <f t="shared" ref="Z1128" si="11024">Y1129-Y1128</f>
        <v>1</v>
      </c>
      <c r="AA1128" s="23">
        <f t="shared" ref="AA1128" si="11025">Y1128+Y1129</f>
        <v>215</v>
      </c>
      <c r="AB1128" s="22">
        <f t="shared" ref="AB1128" si="11026">D1128-Z1128</f>
        <v>-1</v>
      </c>
      <c r="AC1128" s="22">
        <f t="shared" ref="AC1128" si="11027">AA1128-E1128</f>
        <v>215</v>
      </c>
      <c r="AD1128" s="22">
        <f t="shared" si="10927"/>
        <v>107</v>
      </c>
    </row>
    <row r="1129" spans="1:30" x14ac:dyDescent="0.3">
      <c r="A1129" s="11" t="s">
        <v>134</v>
      </c>
      <c r="B1129" s="14" t="s">
        <v>76</v>
      </c>
      <c r="C1129" s="11" t="str">
        <f>VLOOKUP(B1129,'Team Lookup'!A:B,2,FALSE)</f>
        <v>Phoenix Suns</v>
      </c>
      <c r="D1129" s="15">
        <f t="shared" ref="D1129" si="11028">D1128*-1</f>
        <v>0</v>
      </c>
      <c r="E1129" s="15">
        <f t="shared" ref="E1129" si="11029">E1128</f>
        <v>0</v>
      </c>
      <c r="F1129" s="11" t="str">
        <f>B1128</f>
        <v>NOP</v>
      </c>
      <c r="G1129" s="11" t="str">
        <f t="shared" ref="G1129" si="11030">C1128</f>
        <v>New Orleans Pelicans</v>
      </c>
      <c r="H1129" s="32">
        <f>VLOOKUP($C1129,'Four Factors - Home'!$B:$O,7,FALSE)/100</f>
        <v>0.496</v>
      </c>
      <c r="I1129" s="32">
        <f>VLOOKUP($C1129,'Four Factors - Home'!$B:$O,8,FALSE)</f>
        <v>0.30099999999999999</v>
      </c>
      <c r="J1129" s="32">
        <f>VLOOKUP($C1129,'Four Factors - Home'!$B:$O,9,FALSE)/100</f>
        <v>0.152</v>
      </c>
      <c r="K1129" s="32">
        <f>VLOOKUP($C1129,'Four Factors - Home'!$B:$O,10,FALSE)/100</f>
        <v>0.27500000000000002</v>
      </c>
      <c r="L1129" s="32">
        <f>VLOOKUP($C1129,'Four Factors - Home'!$B:$O,11,FALSE)/100</f>
        <v>0.52</v>
      </c>
      <c r="M1129" s="32">
        <f>VLOOKUP($C1129,'Four Factors - Home'!$B:$O,12,FALSE)</f>
        <v>0.32900000000000001</v>
      </c>
      <c r="N1129" s="32">
        <f>VLOOKUP($C1129,'Four Factors - Home'!$B:$O,13,FALSE)/100</f>
        <v>0.14599999999999999</v>
      </c>
      <c r="O1129" s="32">
        <f>VLOOKUP($C1129,'Four Factors - Home'!$B:$O,14,FALSE)/100</f>
        <v>0.222</v>
      </c>
      <c r="P1129" s="21">
        <f>VLOOKUP($C1129,'Advanced - Home'!B:T,18,FALSE)</f>
        <v>101.52</v>
      </c>
      <c r="Q1129" s="21">
        <f>(P1129+'Advanced - Home'!$S$33)/2</f>
        <v>100.1869129438717</v>
      </c>
      <c r="R1129" s="32">
        <f t="shared" ref="R1129" si="11031">AVERAGE(H1129,L1128)</f>
        <v>0.501</v>
      </c>
      <c r="S1129" s="32">
        <f t="shared" ref="S1129" si="11032">AVERAGE(I1129,M1128)</f>
        <v>0.26300000000000001</v>
      </c>
      <c r="T1129" s="32">
        <f t="shared" ref="T1129" si="11033">AVERAGE(J1129,N1128)</f>
        <v>0.14500000000000002</v>
      </c>
      <c r="U1129" s="32">
        <f t="shared" ref="U1129" si="11034">AVERAGE(K1129,O1128)</f>
        <v>0.254</v>
      </c>
      <c r="V1129" s="21">
        <f>Q1129*Q1128/'Advanced - Road'!$S$33</f>
        <v>100.38932929785003</v>
      </c>
      <c r="W1129" s="21">
        <f t="shared" ref="W1129" si="11035">W1128</f>
        <v>100.39273185710562</v>
      </c>
      <c r="X1129" s="21">
        <f t="shared" si="10922"/>
        <v>0</v>
      </c>
      <c r="Y1129" s="23">
        <f>ROUND(Regression!$B$17+Regression!$B$18*Games!R1129+Regression!$B$19*Games!T1129+Regression!$B$20*Games!U1129+Regression!$B$21*Games!S1129+Regression!$B$22*Games!W1129,0)</f>
        <v>108</v>
      </c>
      <c r="Z1129" s="23">
        <f t="shared" ref="Z1129" si="11036">-Z1128</f>
        <v>-1</v>
      </c>
      <c r="AA1129" s="23">
        <f t="shared" ref="AA1129" si="11037">AA1128</f>
        <v>215</v>
      </c>
      <c r="AB1129" s="22"/>
      <c r="AC1129" s="22"/>
      <c r="AD1129" s="22">
        <f t="shared" si="10927"/>
        <v>108</v>
      </c>
    </row>
    <row r="1130" spans="1:30" x14ac:dyDescent="0.3">
      <c r="A1130" t="s">
        <v>133</v>
      </c>
      <c r="B1130" s="8" t="s">
        <v>71</v>
      </c>
      <c r="C1130" t="str">
        <f>VLOOKUP(B1130,'Team Lookup'!A:B,2,FALSE)</f>
        <v>New Orleans Pelicans</v>
      </c>
      <c r="D1130" s="6"/>
      <c r="E1130" s="6"/>
      <c r="F1130" s="7" t="str">
        <f>B1131</f>
        <v>POR</v>
      </c>
      <c r="G1130" t="str">
        <f t="shared" ref="G1130" si="11038">C1131</f>
        <v>Portland Trail Blazers</v>
      </c>
      <c r="H1130" s="31">
        <f>VLOOKUP($C1130,'Four Factors - Road'!$B:$O,7,FALSE)/100</f>
        <v>0.49200000000000005</v>
      </c>
      <c r="I1130" s="31">
        <f>VLOOKUP($C1130,'Four Factors - Road'!$B:$O,8,FALSE)</f>
        <v>0.253</v>
      </c>
      <c r="J1130" s="31">
        <f>VLOOKUP($C1130,'Four Factors - Road'!$B:$O,9,FALSE)/100</f>
        <v>0.14199999999999999</v>
      </c>
      <c r="K1130" s="31">
        <f>VLOOKUP($C1130,'Four Factors - Road'!$B:$O,10,FALSE)/100</f>
        <v>0.184</v>
      </c>
      <c r="L1130" s="31">
        <f>VLOOKUP($C1130,'Four Factors - Road'!$B:$O,11,FALSE)/100</f>
        <v>0.50600000000000001</v>
      </c>
      <c r="M1130" s="31">
        <f>VLOOKUP($C1130,'Four Factors - Road'!$B:$O,12,FALSE)</f>
        <v>0.22500000000000001</v>
      </c>
      <c r="N1130" s="31">
        <f>VLOOKUP($C1130,'Four Factors - Road'!$B:$O,13,FALSE)/100</f>
        <v>0.13800000000000001</v>
      </c>
      <c r="O1130" s="31">
        <f>VLOOKUP($C1130,'Four Factors - Road'!$B:$O,14,FALSE)/100</f>
        <v>0.23300000000000001</v>
      </c>
      <c r="P1130" s="17">
        <f>VLOOKUP($C1130,'Advanced - Road'!B:T,18,FALSE)</f>
        <v>99.26</v>
      </c>
      <c r="Q1130" s="17">
        <f>(P1130+'Advanced - Road'!$S$33)/2</f>
        <v>99.06026345933563</v>
      </c>
      <c r="R1130" s="31">
        <f t="shared" ref="R1130" si="11039">AVERAGE(H1130,L1131)</f>
        <v>0.49750000000000005</v>
      </c>
      <c r="S1130" s="31">
        <f t="shared" ref="S1130" si="11040">AVERAGE(I1130,M1131)</f>
        <v>0.28800000000000003</v>
      </c>
      <c r="T1130" s="31">
        <f t="shared" ref="T1130" si="11041">AVERAGE(J1130,N1131)</f>
        <v>0.13550000000000001</v>
      </c>
      <c r="U1130" s="31">
        <f t="shared" ref="U1130" si="11042">AVERAGE(K1130,O1131)</f>
        <v>0.20649999999999999</v>
      </c>
      <c r="V1130" s="17">
        <f>Q1130*Q1131/'Advanced - Home'!$S$33</f>
        <v>99.153544910224483</v>
      </c>
      <c r="W1130" s="17">
        <f t="shared" ref="W1130" si="11043">AVERAGE(V1130:V1131)</f>
        <v>99.150184463988978</v>
      </c>
      <c r="X1130" s="17">
        <f t="shared" si="10922"/>
        <v>0</v>
      </c>
      <c r="Y1130" s="19">
        <f>ROUND(Regression!$B$17+Regression!$B$18*Games!R1130+Regression!$B$19*Games!T1130+Regression!$B$20*Games!U1130+Regression!$B$21*Games!S1130+Regression!$B$22*Games!W1130,0)</f>
        <v>106</v>
      </c>
      <c r="Z1130" s="19">
        <f t="shared" ref="Z1130" si="11044">Y1131-Y1130</f>
        <v>2</v>
      </c>
      <c r="AA1130" s="19">
        <f t="shared" ref="AA1130" si="11045">Y1130+Y1131</f>
        <v>214</v>
      </c>
      <c r="AB1130" s="4">
        <f t="shared" ref="AB1130" si="11046">D1130-Z1130</f>
        <v>-2</v>
      </c>
      <c r="AC1130" s="4">
        <f t="shared" ref="AC1130" si="11047">AA1130-E1130</f>
        <v>214</v>
      </c>
      <c r="AD1130" s="4">
        <f t="shared" si="10927"/>
        <v>106</v>
      </c>
    </row>
    <row r="1131" spans="1:30" x14ac:dyDescent="0.3">
      <c r="A1131" t="s">
        <v>134</v>
      </c>
      <c r="B1131" s="8" t="s">
        <v>77</v>
      </c>
      <c r="C1131" t="str">
        <f>VLOOKUP(B1131,'Team Lookup'!A:B,2,FALSE)</f>
        <v>Portland Trail Blazers</v>
      </c>
      <c r="D1131" s="9">
        <f t="shared" ref="D1131" si="11048">D1130*-1</f>
        <v>0</v>
      </c>
      <c r="E1131" s="9">
        <f t="shared" ref="E1131" si="11049">E1130</f>
        <v>0</v>
      </c>
      <c r="F1131" t="str">
        <f>B1130</f>
        <v>NOP</v>
      </c>
      <c r="G1131" t="str">
        <f t="shared" ref="G1131" si="11050">C1130</f>
        <v>New Orleans Pelicans</v>
      </c>
      <c r="H1131" s="31">
        <f>VLOOKUP($C1131,'Four Factors - Home'!$B:$O,7,FALSE)/100</f>
        <v>0.52500000000000002</v>
      </c>
      <c r="I1131" s="31">
        <f>VLOOKUP($C1131,'Four Factors - Home'!$B:$O,8,FALSE)</f>
        <v>0.26100000000000001</v>
      </c>
      <c r="J1131" s="31">
        <f>VLOOKUP($C1131,'Four Factors - Home'!$B:$O,9,FALSE)/100</f>
        <v>0.13500000000000001</v>
      </c>
      <c r="K1131" s="31">
        <f>VLOOKUP($C1131,'Four Factors - Home'!$B:$O,10,FALSE)/100</f>
        <v>0.23</v>
      </c>
      <c r="L1131" s="31">
        <f>VLOOKUP($C1131,'Four Factors - Home'!$B:$O,11,FALSE)/100</f>
        <v>0.503</v>
      </c>
      <c r="M1131" s="31">
        <f>VLOOKUP($C1131,'Four Factors - Home'!$B:$O,12,FALSE)</f>
        <v>0.32300000000000001</v>
      </c>
      <c r="N1131" s="31">
        <f>VLOOKUP($C1131,'Four Factors - Home'!$B:$O,13,FALSE)/100</f>
        <v>0.129</v>
      </c>
      <c r="O1131" s="31">
        <f>VLOOKUP($C1131,'Four Factors - Home'!$B:$O,14,FALSE)/100</f>
        <v>0.22899999999999998</v>
      </c>
      <c r="P1131" s="17">
        <f>VLOOKUP($C1131,'Advanced - Home'!B:T,18,FALSE)</f>
        <v>99.04</v>
      </c>
      <c r="Q1131" s="17">
        <f>(P1131+'Advanced - Home'!$S$33)/2</f>
        <v>98.946912943871709</v>
      </c>
      <c r="R1131" s="31">
        <f t="shared" ref="R1131" si="11051">AVERAGE(H1131,L1130)</f>
        <v>0.51550000000000007</v>
      </c>
      <c r="S1131" s="31">
        <f t="shared" ref="S1131" si="11052">AVERAGE(I1131,M1130)</f>
        <v>0.24299999999999999</v>
      </c>
      <c r="T1131" s="31">
        <f t="shared" ref="T1131" si="11053">AVERAGE(J1131,N1130)</f>
        <v>0.13650000000000001</v>
      </c>
      <c r="U1131" s="31">
        <f t="shared" ref="U1131" si="11054">AVERAGE(K1131,O1130)</f>
        <v>0.23150000000000001</v>
      </c>
      <c r="V1131" s="17">
        <f>Q1131*Q1130/'Advanced - Road'!$S$33</f>
        <v>99.146824017753474</v>
      </c>
      <c r="W1131" s="17">
        <f t="shared" ref="W1131" si="11055">W1130</f>
        <v>99.150184463988978</v>
      </c>
      <c r="X1131" s="17">
        <f t="shared" si="10922"/>
        <v>0</v>
      </c>
      <c r="Y1131" s="19">
        <f>ROUND(Regression!$B$17+Regression!$B$18*Games!R1131+Regression!$B$19*Games!T1131+Regression!$B$20*Games!U1131+Regression!$B$21*Games!S1131+Regression!$B$22*Games!W1131,0)</f>
        <v>108</v>
      </c>
      <c r="Z1131" s="19">
        <f t="shared" ref="Z1131" si="11056">-Z1130</f>
        <v>-2</v>
      </c>
      <c r="AA1131" s="19">
        <f t="shared" ref="AA1131" si="11057">AA1130</f>
        <v>214</v>
      </c>
      <c r="AB1131" s="4"/>
      <c r="AC1131" s="4"/>
      <c r="AD1131" s="4">
        <f t="shared" si="10927"/>
        <v>108</v>
      </c>
    </row>
    <row r="1132" spans="1:30" x14ac:dyDescent="0.3">
      <c r="A1132" s="11" t="s">
        <v>133</v>
      </c>
      <c r="B1132" s="14" t="s">
        <v>71</v>
      </c>
      <c r="C1132" s="11" t="str">
        <f>VLOOKUP(B1132,'Team Lookup'!A:B,2,FALSE)</f>
        <v>New Orleans Pelicans</v>
      </c>
      <c r="D1132" s="12"/>
      <c r="E1132" s="12"/>
      <c r="F1132" s="13" t="str">
        <f>B1133</f>
        <v>SAC</v>
      </c>
      <c r="G1132" s="11" t="str">
        <f t="shared" ref="G1132" si="11058">C1133</f>
        <v>Sacramento Kings</v>
      </c>
      <c r="H1132" s="32">
        <f>VLOOKUP($C1132,'Four Factors - Road'!$B:$O,7,FALSE)/100</f>
        <v>0.49200000000000005</v>
      </c>
      <c r="I1132" s="32">
        <f>VLOOKUP($C1132,'Four Factors - Road'!$B:$O,8,FALSE)</f>
        <v>0.253</v>
      </c>
      <c r="J1132" s="32">
        <f>VLOOKUP($C1132,'Four Factors - Road'!$B:$O,9,FALSE)/100</f>
        <v>0.14199999999999999</v>
      </c>
      <c r="K1132" s="32">
        <f>VLOOKUP($C1132,'Four Factors - Road'!$B:$O,10,FALSE)/100</f>
        <v>0.184</v>
      </c>
      <c r="L1132" s="32">
        <f>VLOOKUP($C1132,'Four Factors - Road'!$B:$O,11,FALSE)/100</f>
        <v>0.50600000000000001</v>
      </c>
      <c r="M1132" s="32">
        <f>VLOOKUP($C1132,'Four Factors - Road'!$B:$O,12,FALSE)</f>
        <v>0.22500000000000001</v>
      </c>
      <c r="N1132" s="32">
        <f>VLOOKUP($C1132,'Four Factors - Road'!$B:$O,13,FALSE)/100</f>
        <v>0.13800000000000001</v>
      </c>
      <c r="O1132" s="32">
        <f>VLOOKUP($C1132,'Four Factors - Road'!$B:$O,14,FALSE)/100</f>
        <v>0.23300000000000001</v>
      </c>
      <c r="P1132" s="21">
        <f>VLOOKUP($C1132,'Advanced - Road'!B:T,18,FALSE)</f>
        <v>99.26</v>
      </c>
      <c r="Q1132" s="21">
        <f>(P1132+'Advanced - Road'!$S$33)/2</f>
        <v>99.06026345933563</v>
      </c>
      <c r="R1132" s="32">
        <f t="shared" ref="R1132" si="11059">AVERAGE(H1132,L1133)</f>
        <v>0.51050000000000006</v>
      </c>
      <c r="S1132" s="32">
        <f t="shared" ref="S1132" si="11060">AVERAGE(I1132,M1133)</f>
        <v>0.27900000000000003</v>
      </c>
      <c r="T1132" s="32">
        <f t="shared" ref="T1132" si="11061">AVERAGE(J1132,N1133)</f>
        <v>0.14449999999999999</v>
      </c>
      <c r="U1132" s="32">
        <f t="shared" ref="U1132" si="11062">AVERAGE(K1132,O1133)</f>
        <v>0.20300000000000001</v>
      </c>
      <c r="V1132" s="21">
        <f>Q1132*Q1133/'Advanced - Home'!$S$33</f>
        <v>98.522229274042118</v>
      </c>
      <c r="W1132" s="21">
        <f t="shared" ref="W1132" si="11063">AVERAGE(V1132:V1133)</f>
        <v>98.518890223937774</v>
      </c>
      <c r="X1132" s="21">
        <f t="shared" si="10922"/>
        <v>0</v>
      </c>
      <c r="Y1132" s="23">
        <f>ROUND(Regression!$B$17+Regression!$B$18*Games!R1132+Regression!$B$19*Games!T1132+Regression!$B$20*Games!U1132+Regression!$B$21*Games!S1132+Regression!$B$22*Games!W1132,0)</f>
        <v>105</v>
      </c>
      <c r="Z1132" s="23">
        <f t="shared" ref="Z1132" si="11064">Y1133-Y1132</f>
        <v>1</v>
      </c>
      <c r="AA1132" s="23">
        <f t="shared" ref="AA1132" si="11065">Y1132+Y1133</f>
        <v>211</v>
      </c>
      <c r="AB1132" s="22">
        <f t="shared" ref="AB1132" si="11066">D1132-Z1132</f>
        <v>-1</v>
      </c>
      <c r="AC1132" s="22">
        <f t="shared" ref="AC1132" si="11067">AA1132-E1132</f>
        <v>211</v>
      </c>
      <c r="AD1132" s="22">
        <f t="shared" si="10927"/>
        <v>105</v>
      </c>
    </row>
    <row r="1133" spans="1:30" x14ac:dyDescent="0.3">
      <c r="A1133" s="11" t="s">
        <v>134</v>
      </c>
      <c r="B1133" s="14" t="s">
        <v>78</v>
      </c>
      <c r="C1133" s="11" t="str">
        <f>VLOOKUP(B1133,'Team Lookup'!A:B,2,FALSE)</f>
        <v>Sacramento Kings</v>
      </c>
      <c r="D1133" s="15">
        <f t="shared" ref="D1133" si="11068">D1132*-1</f>
        <v>0</v>
      </c>
      <c r="E1133" s="15">
        <f t="shared" ref="E1133" si="11069">E1132</f>
        <v>0</v>
      </c>
      <c r="F1133" s="11" t="str">
        <f>B1132</f>
        <v>NOP</v>
      </c>
      <c r="G1133" s="11" t="str">
        <f t="shared" ref="G1133" si="11070">C1132</f>
        <v>New Orleans Pelicans</v>
      </c>
      <c r="H1133" s="32">
        <f>VLOOKUP($C1133,'Four Factors - Home'!$B:$O,7,FALSE)/100</f>
        <v>0.52700000000000002</v>
      </c>
      <c r="I1133" s="32">
        <f>VLOOKUP($C1133,'Four Factors - Home'!$B:$O,8,FALSE)</f>
        <v>0.30199999999999999</v>
      </c>
      <c r="J1133" s="32">
        <f>VLOOKUP($C1133,'Four Factors - Home'!$B:$O,9,FALSE)/100</f>
        <v>0.157</v>
      </c>
      <c r="K1133" s="32">
        <f>VLOOKUP($C1133,'Four Factors - Home'!$B:$O,10,FALSE)/100</f>
        <v>0.21100000000000002</v>
      </c>
      <c r="L1133" s="32">
        <f>VLOOKUP($C1133,'Four Factors - Home'!$B:$O,11,FALSE)/100</f>
        <v>0.52900000000000003</v>
      </c>
      <c r="M1133" s="32">
        <f>VLOOKUP($C1133,'Four Factors - Home'!$B:$O,12,FALSE)</f>
        <v>0.30499999999999999</v>
      </c>
      <c r="N1133" s="32">
        <f>VLOOKUP($C1133,'Four Factors - Home'!$B:$O,13,FALSE)/100</f>
        <v>0.14699999999999999</v>
      </c>
      <c r="O1133" s="32">
        <f>VLOOKUP($C1133,'Four Factors - Home'!$B:$O,14,FALSE)/100</f>
        <v>0.222</v>
      </c>
      <c r="P1133" s="21">
        <f>VLOOKUP($C1133,'Advanced - Home'!B:T,18,FALSE)</f>
        <v>97.78</v>
      </c>
      <c r="Q1133" s="21">
        <f>(P1133+'Advanced - Home'!$S$33)/2</f>
        <v>98.316912943871699</v>
      </c>
      <c r="R1133" s="32">
        <f t="shared" ref="R1133" si="11071">AVERAGE(H1133,L1132)</f>
        <v>0.51649999999999996</v>
      </c>
      <c r="S1133" s="32">
        <f t="shared" ref="S1133" si="11072">AVERAGE(I1133,M1132)</f>
        <v>0.26350000000000001</v>
      </c>
      <c r="T1133" s="32">
        <f t="shared" ref="T1133" si="11073">AVERAGE(J1133,N1132)</f>
        <v>0.14750000000000002</v>
      </c>
      <c r="U1133" s="32">
        <f t="shared" ref="U1133" si="11074">AVERAGE(K1133,O1132)</f>
        <v>0.22200000000000003</v>
      </c>
      <c r="V1133" s="21">
        <f>Q1133*Q1132/'Advanced - Road'!$S$33</f>
        <v>98.515551173833444</v>
      </c>
      <c r="W1133" s="21">
        <f t="shared" ref="W1133" si="11075">W1132</f>
        <v>98.518890223937774</v>
      </c>
      <c r="X1133" s="21">
        <f t="shared" si="10922"/>
        <v>0</v>
      </c>
      <c r="Y1133" s="23">
        <f>ROUND(Regression!$B$17+Regression!$B$18*Games!R1133+Regression!$B$19*Games!T1133+Regression!$B$20*Games!U1133+Regression!$B$21*Games!S1133+Regression!$B$22*Games!W1133,0)</f>
        <v>106</v>
      </c>
      <c r="Z1133" s="23">
        <f t="shared" ref="Z1133" si="11076">-Z1132</f>
        <v>-1</v>
      </c>
      <c r="AA1133" s="23">
        <f t="shared" ref="AA1133" si="11077">AA1132</f>
        <v>211</v>
      </c>
      <c r="AB1133" s="22"/>
      <c r="AC1133" s="22"/>
      <c r="AD1133" s="22">
        <f t="shared" si="10927"/>
        <v>106</v>
      </c>
    </row>
    <row r="1134" spans="1:30" x14ac:dyDescent="0.3">
      <c r="A1134" t="s">
        <v>133</v>
      </c>
      <c r="B1134" s="8" t="s">
        <v>71</v>
      </c>
      <c r="C1134" t="str">
        <f>VLOOKUP(B1134,'Team Lookup'!A:B,2,FALSE)</f>
        <v>New Orleans Pelicans</v>
      </c>
      <c r="D1134" s="6"/>
      <c r="E1134" s="6"/>
      <c r="F1134" s="7" t="str">
        <f>B1135</f>
        <v>SAS</v>
      </c>
      <c r="G1134" t="str">
        <f t="shared" ref="G1134" si="11078">C1135</f>
        <v>San Antonio Spurs</v>
      </c>
      <c r="H1134" s="31">
        <f>VLOOKUP($C1134,'Four Factors - Road'!$B:$O,7,FALSE)/100</f>
        <v>0.49200000000000005</v>
      </c>
      <c r="I1134" s="31">
        <f>VLOOKUP($C1134,'Four Factors - Road'!$B:$O,8,FALSE)</f>
        <v>0.253</v>
      </c>
      <c r="J1134" s="31">
        <f>VLOOKUP($C1134,'Four Factors - Road'!$B:$O,9,FALSE)/100</f>
        <v>0.14199999999999999</v>
      </c>
      <c r="K1134" s="31">
        <f>VLOOKUP($C1134,'Four Factors - Road'!$B:$O,10,FALSE)/100</f>
        <v>0.184</v>
      </c>
      <c r="L1134" s="31">
        <f>VLOOKUP($C1134,'Four Factors - Road'!$B:$O,11,FALSE)/100</f>
        <v>0.50600000000000001</v>
      </c>
      <c r="M1134" s="31">
        <f>VLOOKUP($C1134,'Four Factors - Road'!$B:$O,12,FALSE)</f>
        <v>0.22500000000000001</v>
      </c>
      <c r="N1134" s="31">
        <f>VLOOKUP($C1134,'Four Factors - Road'!$B:$O,13,FALSE)/100</f>
        <v>0.13800000000000001</v>
      </c>
      <c r="O1134" s="31">
        <f>VLOOKUP($C1134,'Four Factors - Road'!$B:$O,14,FALSE)/100</f>
        <v>0.23300000000000001</v>
      </c>
      <c r="P1134" s="17">
        <f>VLOOKUP($C1134,'Advanced - Road'!B:T,18,FALSE)</f>
        <v>99.26</v>
      </c>
      <c r="Q1134" s="17">
        <f>(P1134+'Advanced - Road'!$S$33)/2</f>
        <v>99.06026345933563</v>
      </c>
      <c r="R1134" s="31">
        <f t="shared" ref="R1134" si="11079">AVERAGE(H1134,L1135)</f>
        <v>0.49</v>
      </c>
      <c r="S1134" s="31">
        <f t="shared" ref="S1134" si="11080">AVERAGE(I1134,M1135)</f>
        <v>0.2515</v>
      </c>
      <c r="T1134" s="31">
        <f t="shared" ref="T1134" si="11081">AVERAGE(J1134,N1135)</f>
        <v>0.14649999999999999</v>
      </c>
      <c r="U1134" s="31">
        <f t="shared" ref="U1134" si="11082">AVERAGE(K1134,O1135)</f>
        <v>0.19500000000000001</v>
      </c>
      <c r="V1134" s="17">
        <f>Q1134*Q1135/'Advanced - Home'!$S$33</f>
        <v>98.376926468889025</v>
      </c>
      <c r="W1134" s="17">
        <f t="shared" ref="W1134" si="11083">AVERAGE(V1134:V1135)</f>
        <v>98.373592343291065</v>
      </c>
      <c r="X1134" s="17">
        <f t="shared" si="10922"/>
        <v>0</v>
      </c>
      <c r="Y1134" s="19">
        <f>ROUND(Regression!$B$17+Regression!$B$18*Games!R1134+Regression!$B$19*Games!T1134+Regression!$B$20*Games!U1134+Regression!$B$21*Games!S1134+Regression!$B$22*Games!W1134,0)</f>
        <v>100</v>
      </c>
      <c r="Z1134" s="19">
        <f t="shared" ref="Z1134" si="11084">Y1135-Y1134</f>
        <v>8</v>
      </c>
      <c r="AA1134" s="19">
        <f t="shared" ref="AA1134" si="11085">Y1134+Y1135</f>
        <v>208</v>
      </c>
      <c r="AB1134" s="4">
        <f t="shared" ref="AB1134" si="11086">D1134-Z1134</f>
        <v>-8</v>
      </c>
      <c r="AC1134" s="4">
        <f t="shared" ref="AC1134" si="11087">AA1134-E1134</f>
        <v>208</v>
      </c>
      <c r="AD1134" s="4">
        <f t="shared" si="10927"/>
        <v>100</v>
      </c>
    </row>
    <row r="1135" spans="1:30" x14ac:dyDescent="0.3">
      <c r="A1135" t="s">
        <v>134</v>
      </c>
      <c r="B1135" s="8" t="s">
        <v>79</v>
      </c>
      <c r="C1135" t="str">
        <f>VLOOKUP(B1135,'Team Lookup'!A:B,2,FALSE)</f>
        <v>San Antonio Spurs</v>
      </c>
      <c r="D1135" s="9">
        <f t="shared" ref="D1135" si="11088">D1134*-1</f>
        <v>0</v>
      </c>
      <c r="E1135" s="9">
        <f t="shared" ref="E1135" si="11089">E1134</f>
        <v>0</v>
      </c>
      <c r="F1135" t="str">
        <f>B1134</f>
        <v>NOP</v>
      </c>
      <c r="G1135" t="str">
        <f t="shared" ref="G1135" si="11090">C1134</f>
        <v>New Orleans Pelicans</v>
      </c>
      <c r="H1135" s="31">
        <f>VLOOKUP($C1135,'Four Factors - Home'!$B:$O,7,FALSE)/100</f>
        <v>0.53299999999999992</v>
      </c>
      <c r="I1135" s="31">
        <f>VLOOKUP($C1135,'Four Factors - Home'!$B:$O,8,FALSE)</f>
        <v>0.29299999999999998</v>
      </c>
      <c r="J1135" s="31">
        <f>VLOOKUP($C1135,'Four Factors - Home'!$B:$O,9,FALSE)/100</f>
        <v>0.13500000000000001</v>
      </c>
      <c r="K1135" s="31">
        <f>VLOOKUP($C1135,'Four Factors - Home'!$B:$O,10,FALSE)/100</f>
        <v>0.22500000000000001</v>
      </c>
      <c r="L1135" s="31">
        <f>VLOOKUP($C1135,'Four Factors - Home'!$B:$O,11,FALSE)/100</f>
        <v>0.48799999999999999</v>
      </c>
      <c r="M1135" s="31">
        <f>VLOOKUP($C1135,'Four Factors - Home'!$B:$O,12,FALSE)</f>
        <v>0.25</v>
      </c>
      <c r="N1135" s="31">
        <f>VLOOKUP($C1135,'Four Factors - Home'!$B:$O,13,FALSE)/100</f>
        <v>0.151</v>
      </c>
      <c r="O1135" s="31">
        <f>VLOOKUP($C1135,'Four Factors - Home'!$B:$O,14,FALSE)/100</f>
        <v>0.20600000000000002</v>
      </c>
      <c r="P1135" s="17">
        <f>VLOOKUP($C1135,'Advanced - Home'!B:T,18,FALSE)</f>
        <v>97.49</v>
      </c>
      <c r="Q1135" s="17">
        <f>(P1135+'Advanced - Home'!$S$33)/2</f>
        <v>98.171912943871703</v>
      </c>
      <c r="R1135" s="31">
        <f t="shared" ref="R1135" si="11091">AVERAGE(H1135,L1134)</f>
        <v>0.51949999999999996</v>
      </c>
      <c r="S1135" s="31">
        <f t="shared" ref="S1135" si="11092">AVERAGE(I1135,M1134)</f>
        <v>0.25900000000000001</v>
      </c>
      <c r="T1135" s="31">
        <f t="shared" ref="T1135" si="11093">AVERAGE(J1135,N1134)</f>
        <v>0.13650000000000001</v>
      </c>
      <c r="U1135" s="31">
        <f t="shared" ref="U1135" si="11094">AVERAGE(K1135,O1134)</f>
        <v>0.22900000000000001</v>
      </c>
      <c r="V1135" s="17">
        <f>Q1135*Q1134/'Advanced - Road'!$S$33</f>
        <v>98.370258217693106</v>
      </c>
      <c r="W1135" s="17">
        <f t="shared" ref="W1135" si="11095">W1134</f>
        <v>98.373592343291065</v>
      </c>
      <c r="X1135" s="17">
        <f t="shared" si="10922"/>
        <v>0</v>
      </c>
      <c r="Y1135" s="19">
        <f>ROUND(Regression!$B$17+Regression!$B$18*Games!R1135+Regression!$B$19*Games!T1135+Regression!$B$20*Games!U1135+Regression!$B$21*Games!S1135+Regression!$B$22*Games!W1135,0)</f>
        <v>108</v>
      </c>
      <c r="Z1135" s="19">
        <f t="shared" ref="Z1135" si="11096">-Z1134</f>
        <v>-8</v>
      </c>
      <c r="AA1135" s="19">
        <f t="shared" ref="AA1135" si="11097">AA1134</f>
        <v>208</v>
      </c>
      <c r="AB1135" s="4"/>
      <c r="AC1135" s="4"/>
      <c r="AD1135" s="4">
        <f t="shared" si="10927"/>
        <v>108</v>
      </c>
    </row>
    <row r="1136" spans="1:30" x14ac:dyDescent="0.3">
      <c r="A1136" s="11" t="s">
        <v>133</v>
      </c>
      <c r="B1136" s="14" t="s">
        <v>71</v>
      </c>
      <c r="C1136" s="11" t="str">
        <f>VLOOKUP(B1136,'Team Lookup'!A:B,2,FALSE)</f>
        <v>New Orleans Pelicans</v>
      </c>
      <c r="D1136" s="12"/>
      <c r="E1136" s="12"/>
      <c r="F1136" s="13" t="str">
        <f>B1137</f>
        <v>TOR</v>
      </c>
      <c r="G1136" s="11" t="str">
        <f t="shared" ref="G1136" si="11098">C1137</f>
        <v>Toronto Raptors</v>
      </c>
      <c r="H1136" s="32">
        <f>VLOOKUP($C1136,'Four Factors - Road'!$B:$O,7,FALSE)/100</f>
        <v>0.49200000000000005</v>
      </c>
      <c r="I1136" s="32">
        <f>VLOOKUP($C1136,'Four Factors - Road'!$B:$O,8,FALSE)</f>
        <v>0.253</v>
      </c>
      <c r="J1136" s="32">
        <f>VLOOKUP($C1136,'Four Factors - Road'!$B:$O,9,FALSE)/100</f>
        <v>0.14199999999999999</v>
      </c>
      <c r="K1136" s="32">
        <f>VLOOKUP($C1136,'Four Factors - Road'!$B:$O,10,FALSE)/100</f>
        <v>0.184</v>
      </c>
      <c r="L1136" s="32">
        <f>VLOOKUP($C1136,'Four Factors - Road'!$B:$O,11,FALSE)/100</f>
        <v>0.50600000000000001</v>
      </c>
      <c r="M1136" s="32">
        <f>VLOOKUP($C1136,'Four Factors - Road'!$B:$O,12,FALSE)</f>
        <v>0.22500000000000001</v>
      </c>
      <c r="N1136" s="32">
        <f>VLOOKUP($C1136,'Four Factors - Road'!$B:$O,13,FALSE)/100</f>
        <v>0.13800000000000001</v>
      </c>
      <c r="O1136" s="32">
        <f>VLOOKUP($C1136,'Four Factors - Road'!$B:$O,14,FALSE)/100</f>
        <v>0.23300000000000001</v>
      </c>
      <c r="P1136" s="21">
        <f>VLOOKUP($C1136,'Advanced - Road'!B:T,18,FALSE)</f>
        <v>99.26</v>
      </c>
      <c r="Q1136" s="21">
        <f>(P1136+'Advanced - Road'!$S$33)/2</f>
        <v>99.06026345933563</v>
      </c>
      <c r="R1136" s="32">
        <f t="shared" ref="R1136" si="11099">AVERAGE(H1136,L1137)</f>
        <v>0.498</v>
      </c>
      <c r="S1136" s="32">
        <f t="shared" ref="S1136" si="11100">AVERAGE(I1136,M1137)</f>
        <v>0.26100000000000001</v>
      </c>
      <c r="T1136" s="32">
        <f t="shared" ref="T1136" si="11101">AVERAGE(J1136,N1137)</f>
        <v>0.14349999999999999</v>
      </c>
      <c r="U1136" s="32">
        <f t="shared" ref="U1136" si="11102">AVERAGE(K1136,O1137)</f>
        <v>0.216</v>
      </c>
      <c r="V1136" s="21">
        <f>Q1136*Q1137/'Advanced - Home'!$S$33</f>
        <v>98.401978676674062</v>
      </c>
      <c r="W1136" s="21">
        <f t="shared" ref="W1136" si="11103">AVERAGE(V1136:V1137)</f>
        <v>98.398643702023278</v>
      </c>
      <c r="X1136" s="21">
        <f t="shared" si="10922"/>
        <v>0</v>
      </c>
      <c r="Y1136" s="23">
        <f>ROUND(Regression!$B$17+Regression!$B$18*Games!R1136+Regression!$B$19*Games!T1136+Regression!$B$20*Games!U1136+Regression!$B$21*Games!S1136+Regression!$B$22*Games!W1136,0)</f>
        <v>103</v>
      </c>
      <c r="Z1136" s="23">
        <f t="shared" ref="Z1136" si="11104">Y1137-Y1136</f>
        <v>7</v>
      </c>
      <c r="AA1136" s="23">
        <f t="shared" ref="AA1136" si="11105">Y1136+Y1137</f>
        <v>213</v>
      </c>
      <c r="AB1136" s="22">
        <f t="shared" ref="AB1136" si="11106">D1136-Z1136</f>
        <v>-7</v>
      </c>
      <c r="AC1136" s="22">
        <f t="shared" ref="AC1136" si="11107">AA1136-E1136</f>
        <v>213</v>
      </c>
      <c r="AD1136" s="22">
        <f t="shared" si="10927"/>
        <v>103</v>
      </c>
    </row>
    <row r="1137" spans="1:30" x14ac:dyDescent="0.3">
      <c r="A1137" s="11" t="s">
        <v>134</v>
      </c>
      <c r="B1137" s="14" t="s">
        <v>80</v>
      </c>
      <c r="C1137" s="11" t="str">
        <f>VLOOKUP(B1137,'Team Lookup'!A:B,2,FALSE)</f>
        <v>Toronto Raptors</v>
      </c>
      <c r="D1137" s="15">
        <f t="shared" ref="D1137" si="11108">D1136*-1</f>
        <v>0</v>
      </c>
      <c r="E1137" s="15">
        <f t="shared" ref="E1137" si="11109">E1136</f>
        <v>0</v>
      </c>
      <c r="F1137" s="11" t="str">
        <f>B1136</f>
        <v>NOP</v>
      </c>
      <c r="G1137" s="11" t="str">
        <f t="shared" ref="G1137" si="11110">C1136</f>
        <v>New Orleans Pelicans</v>
      </c>
      <c r="H1137" s="32">
        <f>VLOOKUP($C1137,'Four Factors - Home'!$B:$O,7,FALSE)/100</f>
        <v>0.52900000000000003</v>
      </c>
      <c r="I1137" s="32">
        <f>VLOOKUP($C1137,'Four Factors - Home'!$B:$O,8,FALSE)</f>
        <v>0.315</v>
      </c>
      <c r="J1137" s="32">
        <f>VLOOKUP($C1137,'Four Factors - Home'!$B:$O,9,FALSE)/100</f>
        <v>0.128</v>
      </c>
      <c r="K1137" s="32">
        <f>VLOOKUP($C1137,'Four Factors - Home'!$B:$O,10,FALSE)/100</f>
        <v>0.27100000000000002</v>
      </c>
      <c r="L1137" s="32">
        <f>VLOOKUP($C1137,'Four Factors - Home'!$B:$O,11,FALSE)/100</f>
        <v>0.504</v>
      </c>
      <c r="M1137" s="32">
        <f>VLOOKUP($C1137,'Four Factors - Home'!$B:$O,12,FALSE)</f>
        <v>0.26900000000000002</v>
      </c>
      <c r="N1137" s="32">
        <f>VLOOKUP($C1137,'Four Factors - Home'!$B:$O,13,FALSE)/100</f>
        <v>0.14499999999999999</v>
      </c>
      <c r="O1137" s="32">
        <f>VLOOKUP($C1137,'Four Factors - Home'!$B:$O,14,FALSE)/100</f>
        <v>0.248</v>
      </c>
      <c r="P1137" s="21">
        <f>VLOOKUP($C1137,'Advanced - Home'!B:T,18,FALSE)</f>
        <v>97.54</v>
      </c>
      <c r="Q1137" s="21">
        <f>(P1137+'Advanced - Home'!$S$33)/2</f>
        <v>98.196912943871709</v>
      </c>
      <c r="R1137" s="32">
        <f t="shared" ref="R1137" si="11111">AVERAGE(H1137,L1136)</f>
        <v>0.51750000000000007</v>
      </c>
      <c r="S1137" s="32">
        <f t="shared" ref="S1137" si="11112">AVERAGE(I1137,M1136)</f>
        <v>0.27</v>
      </c>
      <c r="T1137" s="32">
        <f t="shared" ref="T1137" si="11113">AVERAGE(J1137,N1136)</f>
        <v>0.13300000000000001</v>
      </c>
      <c r="U1137" s="32">
        <f t="shared" ref="U1137" si="11114">AVERAGE(K1137,O1136)</f>
        <v>0.252</v>
      </c>
      <c r="V1137" s="21">
        <f>Q1137*Q1136/'Advanced - Road'!$S$33</f>
        <v>98.395308727372495</v>
      </c>
      <c r="W1137" s="21">
        <f t="shared" ref="W1137" si="11115">W1136</f>
        <v>98.398643702023278</v>
      </c>
      <c r="X1137" s="21">
        <f t="shared" si="10922"/>
        <v>0</v>
      </c>
      <c r="Y1137" s="23">
        <f>ROUND(Regression!$B$17+Regression!$B$18*Games!R1137+Regression!$B$19*Games!T1137+Regression!$B$20*Games!U1137+Regression!$B$21*Games!S1137+Regression!$B$22*Games!W1137,0)</f>
        <v>110</v>
      </c>
      <c r="Z1137" s="23">
        <f t="shared" ref="Z1137" si="11116">-Z1136</f>
        <v>-7</v>
      </c>
      <c r="AA1137" s="23">
        <f t="shared" ref="AA1137" si="11117">AA1136</f>
        <v>213</v>
      </c>
      <c r="AB1137" s="22"/>
      <c r="AC1137" s="22"/>
      <c r="AD1137" s="22">
        <f t="shared" si="10927"/>
        <v>110</v>
      </c>
    </row>
    <row r="1138" spans="1:30" x14ac:dyDescent="0.3">
      <c r="A1138" t="s">
        <v>133</v>
      </c>
      <c r="B1138" s="8" t="s">
        <v>71</v>
      </c>
      <c r="C1138" t="str">
        <f>VLOOKUP(B1138,'Team Lookup'!A:B,2,FALSE)</f>
        <v>New Orleans Pelicans</v>
      </c>
      <c r="D1138" s="6"/>
      <c r="E1138" s="6"/>
      <c r="F1138" s="7" t="str">
        <f>B1139</f>
        <v>UTA</v>
      </c>
      <c r="G1138" t="str">
        <f t="shared" ref="G1138" si="11118">C1139</f>
        <v>Utah Jazz</v>
      </c>
      <c r="H1138" s="31">
        <f>VLOOKUP($C1138,'Four Factors - Road'!$B:$O,7,FALSE)/100</f>
        <v>0.49200000000000005</v>
      </c>
      <c r="I1138" s="31">
        <f>VLOOKUP($C1138,'Four Factors - Road'!$B:$O,8,FALSE)</f>
        <v>0.253</v>
      </c>
      <c r="J1138" s="31">
        <f>VLOOKUP($C1138,'Four Factors - Road'!$B:$O,9,FALSE)/100</f>
        <v>0.14199999999999999</v>
      </c>
      <c r="K1138" s="31">
        <f>VLOOKUP($C1138,'Four Factors - Road'!$B:$O,10,FALSE)/100</f>
        <v>0.184</v>
      </c>
      <c r="L1138" s="31">
        <f>VLOOKUP($C1138,'Four Factors - Road'!$B:$O,11,FALSE)/100</f>
        <v>0.50600000000000001</v>
      </c>
      <c r="M1138" s="31">
        <f>VLOOKUP($C1138,'Four Factors - Road'!$B:$O,12,FALSE)</f>
        <v>0.22500000000000001</v>
      </c>
      <c r="N1138" s="31">
        <f>VLOOKUP($C1138,'Four Factors - Road'!$B:$O,13,FALSE)/100</f>
        <v>0.13800000000000001</v>
      </c>
      <c r="O1138" s="31">
        <f>VLOOKUP($C1138,'Four Factors - Road'!$B:$O,14,FALSE)/100</f>
        <v>0.23300000000000001</v>
      </c>
      <c r="P1138" s="17">
        <f>VLOOKUP($C1138,'Advanced - Road'!B:T,18,FALSE)</f>
        <v>99.26</v>
      </c>
      <c r="Q1138" s="17">
        <f>(P1138+'Advanced - Road'!$S$33)/2</f>
        <v>99.06026345933563</v>
      </c>
      <c r="R1138" s="31">
        <f t="shared" ref="R1138" si="11119">AVERAGE(H1138,L1139)</f>
        <v>0.48899999999999999</v>
      </c>
      <c r="S1138" s="31">
        <f t="shared" ref="S1138" si="11120">AVERAGE(I1138,M1139)</f>
        <v>0.24249999999999999</v>
      </c>
      <c r="T1138" s="31">
        <f t="shared" ref="T1138" si="11121">AVERAGE(J1138,N1139)</f>
        <v>0.13850000000000001</v>
      </c>
      <c r="U1138" s="31">
        <f t="shared" ref="U1138" si="11122">AVERAGE(K1138,O1139)</f>
        <v>0.19500000000000001</v>
      </c>
      <c r="V1138" s="17">
        <f>Q1138*Q1139/'Advanced - Home'!$S$33</f>
        <v>96.432875144771913</v>
      </c>
      <c r="W1138" s="17">
        <f t="shared" ref="W1138" si="11123">AVERAGE(V1138:V1139)</f>
        <v>96.429606905673126</v>
      </c>
      <c r="X1138" s="17">
        <f t="shared" si="10922"/>
        <v>0</v>
      </c>
      <c r="Y1138" s="19">
        <f>ROUND(Regression!$B$17+Regression!$B$18*Games!R1138+Regression!$B$19*Games!T1138+Regression!$B$20*Games!U1138+Regression!$B$21*Games!S1138+Regression!$B$22*Games!W1138,0)</f>
        <v>99</v>
      </c>
      <c r="Z1138" s="19">
        <f t="shared" ref="Z1138" si="11124">Y1139-Y1138</f>
        <v>6</v>
      </c>
      <c r="AA1138" s="19">
        <f t="shared" ref="AA1138" si="11125">Y1138+Y1139</f>
        <v>204</v>
      </c>
      <c r="AB1138" s="4">
        <f t="shared" ref="AB1138" si="11126">D1138-Z1138</f>
        <v>-6</v>
      </c>
      <c r="AC1138" s="4">
        <f t="shared" ref="AC1138" si="11127">AA1138-E1138</f>
        <v>204</v>
      </c>
      <c r="AD1138" s="4">
        <f t="shared" si="10927"/>
        <v>99</v>
      </c>
    </row>
    <row r="1139" spans="1:30" x14ac:dyDescent="0.3">
      <c r="A1139" t="s">
        <v>134</v>
      </c>
      <c r="B1139" s="8" t="s">
        <v>81</v>
      </c>
      <c r="C1139" t="str">
        <f>VLOOKUP(B1139,'Team Lookup'!A:B,2,FALSE)</f>
        <v>Utah Jazz</v>
      </c>
      <c r="D1139" s="9">
        <f t="shared" ref="D1139" si="11128">D1138*-1</f>
        <v>0</v>
      </c>
      <c r="E1139" s="9">
        <f t="shared" ref="E1139" si="11129">E1138</f>
        <v>0</v>
      </c>
      <c r="F1139" t="str">
        <f>B1138</f>
        <v>NOP</v>
      </c>
      <c r="G1139" t="str">
        <f t="shared" ref="G1139" si="11130">C1138</f>
        <v>New Orleans Pelicans</v>
      </c>
      <c r="H1139" s="31">
        <f>VLOOKUP($C1139,'Four Factors - Home'!$B:$O,7,FALSE)/100</f>
        <v>0.52800000000000002</v>
      </c>
      <c r="I1139" s="31">
        <f>VLOOKUP($C1139,'Four Factors - Home'!$B:$O,8,FALSE)</f>
        <v>0.314</v>
      </c>
      <c r="J1139" s="31">
        <f>VLOOKUP($C1139,'Four Factors - Home'!$B:$O,9,FALSE)/100</f>
        <v>0.14499999999999999</v>
      </c>
      <c r="K1139" s="31">
        <f>VLOOKUP($C1139,'Four Factors - Home'!$B:$O,10,FALSE)/100</f>
        <v>0.214</v>
      </c>
      <c r="L1139" s="31">
        <f>VLOOKUP($C1139,'Four Factors - Home'!$B:$O,11,FALSE)/100</f>
        <v>0.48599999999999999</v>
      </c>
      <c r="M1139" s="31">
        <f>VLOOKUP($C1139,'Four Factors - Home'!$B:$O,12,FALSE)</f>
        <v>0.23200000000000001</v>
      </c>
      <c r="N1139" s="31">
        <f>VLOOKUP($C1139,'Four Factors - Home'!$B:$O,13,FALSE)/100</f>
        <v>0.13500000000000001</v>
      </c>
      <c r="O1139" s="31">
        <f>VLOOKUP($C1139,'Four Factors - Home'!$B:$O,14,FALSE)/100</f>
        <v>0.20600000000000002</v>
      </c>
      <c r="P1139" s="17">
        <f>VLOOKUP($C1139,'Advanced - Home'!B:T,18,FALSE)</f>
        <v>93.61</v>
      </c>
      <c r="Q1139" s="17">
        <f>(P1139+'Advanced - Home'!$S$33)/2</f>
        <v>96.231912943871706</v>
      </c>
      <c r="R1139" s="31">
        <f t="shared" ref="R1139" si="11131">AVERAGE(H1139,L1138)</f>
        <v>0.51700000000000002</v>
      </c>
      <c r="S1139" s="31">
        <f t="shared" ref="S1139" si="11132">AVERAGE(I1139,M1138)</f>
        <v>0.26950000000000002</v>
      </c>
      <c r="T1139" s="31">
        <f t="shared" ref="T1139" si="11133">AVERAGE(J1139,N1138)</f>
        <v>0.14150000000000001</v>
      </c>
      <c r="U1139" s="31">
        <f t="shared" ref="U1139" si="11134">AVERAGE(K1139,O1138)</f>
        <v>0.2235</v>
      </c>
      <c r="V1139" s="17">
        <f>Q1139*Q1138/'Advanced - Road'!$S$33</f>
        <v>96.426338666574324</v>
      </c>
      <c r="W1139" s="17">
        <f t="shared" ref="W1139" si="11135">W1138</f>
        <v>96.429606905673126</v>
      </c>
      <c r="X1139" s="17">
        <f t="shared" si="10922"/>
        <v>0</v>
      </c>
      <c r="Y1139" s="19">
        <f>ROUND(Regression!$B$17+Regression!$B$18*Games!R1139+Regression!$B$19*Games!T1139+Regression!$B$20*Games!U1139+Regression!$B$21*Games!S1139+Regression!$B$22*Games!W1139,0)</f>
        <v>105</v>
      </c>
      <c r="Z1139" s="19">
        <f t="shared" ref="Z1139" si="11136">-Z1138</f>
        <v>-6</v>
      </c>
      <c r="AA1139" s="19">
        <f t="shared" ref="AA1139" si="11137">AA1138</f>
        <v>204</v>
      </c>
      <c r="AB1139" s="4"/>
      <c r="AC1139" s="4"/>
      <c r="AD1139" s="4">
        <f t="shared" si="10927"/>
        <v>105</v>
      </c>
    </row>
    <row r="1140" spans="1:30" x14ac:dyDescent="0.3">
      <c r="A1140" s="11" t="s">
        <v>133</v>
      </c>
      <c r="B1140" s="14" t="s">
        <v>71</v>
      </c>
      <c r="C1140" s="11" t="str">
        <f>VLOOKUP(B1140,'Team Lookup'!A:B,2,FALSE)</f>
        <v>New Orleans Pelicans</v>
      </c>
      <c r="D1140" s="12"/>
      <c r="E1140" s="12"/>
      <c r="F1140" s="13" t="str">
        <f>B1141</f>
        <v>WAS</v>
      </c>
      <c r="G1140" s="11" t="str">
        <f t="shared" ref="G1140" si="11138">C1141</f>
        <v>Washington Wizards</v>
      </c>
      <c r="H1140" s="32">
        <f>VLOOKUP($C1140,'Four Factors - Road'!$B:$O,7,FALSE)/100</f>
        <v>0.49200000000000005</v>
      </c>
      <c r="I1140" s="32">
        <f>VLOOKUP($C1140,'Four Factors - Road'!$B:$O,8,FALSE)</f>
        <v>0.253</v>
      </c>
      <c r="J1140" s="32">
        <f>VLOOKUP($C1140,'Four Factors - Road'!$B:$O,9,FALSE)/100</f>
        <v>0.14199999999999999</v>
      </c>
      <c r="K1140" s="32">
        <f>VLOOKUP($C1140,'Four Factors - Road'!$B:$O,10,FALSE)/100</f>
        <v>0.184</v>
      </c>
      <c r="L1140" s="32">
        <f>VLOOKUP($C1140,'Four Factors - Road'!$B:$O,11,FALSE)/100</f>
        <v>0.50600000000000001</v>
      </c>
      <c r="M1140" s="32">
        <f>VLOOKUP($C1140,'Four Factors - Road'!$B:$O,12,FALSE)</f>
        <v>0.22500000000000001</v>
      </c>
      <c r="N1140" s="32">
        <f>VLOOKUP($C1140,'Four Factors - Road'!$B:$O,13,FALSE)/100</f>
        <v>0.13800000000000001</v>
      </c>
      <c r="O1140" s="32">
        <f>VLOOKUP($C1140,'Four Factors - Road'!$B:$O,14,FALSE)/100</f>
        <v>0.23300000000000001</v>
      </c>
      <c r="P1140" s="21">
        <f>VLOOKUP($C1140,'Advanced - Road'!B:T,18,FALSE)</f>
        <v>99.26</v>
      </c>
      <c r="Q1140" s="21">
        <f>(P1140+'Advanced - Road'!$S$33)/2</f>
        <v>99.06026345933563</v>
      </c>
      <c r="R1140" s="32">
        <f t="shared" ref="R1140" si="11139">AVERAGE(H1140,L1141)</f>
        <v>0.50150000000000006</v>
      </c>
      <c r="S1140" s="32">
        <f t="shared" ref="S1140" si="11140">AVERAGE(I1140,M1141)</f>
        <v>0.27049999999999996</v>
      </c>
      <c r="T1140" s="32">
        <f t="shared" ref="T1140" si="11141">AVERAGE(J1140,N1141)</f>
        <v>0.15049999999999999</v>
      </c>
      <c r="U1140" s="32">
        <f t="shared" ref="U1140" si="11142">AVERAGE(K1140,O1141)</f>
        <v>0.2175</v>
      </c>
      <c r="V1140" s="21">
        <f>Q1140*Q1141/'Advanced - Home'!$S$33</f>
        <v>99.208659767351506</v>
      </c>
      <c r="W1140" s="21">
        <f t="shared" ref="W1140" si="11143">AVERAGE(V1140:V1141)</f>
        <v>99.20529745319979</v>
      </c>
      <c r="X1140" s="21">
        <f t="shared" si="10922"/>
        <v>0</v>
      </c>
      <c r="Y1140" s="23">
        <f>ROUND(Regression!$B$17+Regression!$B$18*Games!R1140+Regression!$B$19*Games!T1140+Regression!$B$20*Games!U1140+Regression!$B$21*Games!S1140+Regression!$B$22*Games!W1140,0)</f>
        <v>104</v>
      </c>
      <c r="Z1140" s="23">
        <f t="shared" ref="Z1140" si="11144">Y1141-Y1140</f>
        <v>5</v>
      </c>
      <c r="AA1140" s="23">
        <f t="shared" ref="AA1140" si="11145">Y1140+Y1141</f>
        <v>213</v>
      </c>
      <c r="AB1140" s="22">
        <f t="shared" ref="AB1140" si="11146">D1140-Z1140</f>
        <v>-5</v>
      </c>
      <c r="AC1140" s="22">
        <f t="shared" ref="AC1140" si="11147">AA1140-E1140</f>
        <v>213</v>
      </c>
      <c r="AD1140" s="22">
        <f t="shared" si="10927"/>
        <v>104</v>
      </c>
    </row>
    <row r="1141" spans="1:30" x14ac:dyDescent="0.3">
      <c r="A1141" s="11" t="s">
        <v>134</v>
      </c>
      <c r="B1141" s="14" t="s">
        <v>82</v>
      </c>
      <c r="C1141" s="11" t="str">
        <f>VLOOKUP(B1141,'Team Lookup'!A:B,2,FALSE)</f>
        <v>Washington Wizards</v>
      </c>
      <c r="D1141" s="15">
        <f t="shared" ref="D1141" si="11148">D1140*-1</f>
        <v>0</v>
      </c>
      <c r="E1141" s="15">
        <f t="shared" ref="E1141" si="11149">E1140</f>
        <v>0</v>
      </c>
      <c r="F1141" s="11" t="str">
        <f>B1140</f>
        <v>NOP</v>
      </c>
      <c r="G1141" s="11" t="str">
        <f t="shared" ref="G1141" si="11150">C1140</f>
        <v>New Orleans Pelicans</v>
      </c>
      <c r="H1141" s="32">
        <f>VLOOKUP($C1141,'Four Factors - Home'!$B:$O,7,FALSE)/100</f>
        <v>0.54700000000000004</v>
      </c>
      <c r="I1141" s="32">
        <f>VLOOKUP($C1141,'Four Factors - Home'!$B:$O,8,FALSE)</f>
        <v>0.26400000000000001</v>
      </c>
      <c r="J1141" s="32">
        <f>VLOOKUP($C1141,'Four Factors - Home'!$B:$O,9,FALSE)/100</f>
        <v>0.14899999999999999</v>
      </c>
      <c r="K1141" s="32">
        <f>VLOOKUP($C1141,'Four Factors - Home'!$B:$O,10,FALSE)/100</f>
        <v>0.252</v>
      </c>
      <c r="L1141" s="32">
        <f>VLOOKUP($C1141,'Four Factors - Home'!$B:$O,11,FALSE)/100</f>
        <v>0.51100000000000001</v>
      </c>
      <c r="M1141" s="32">
        <f>VLOOKUP($C1141,'Four Factors - Home'!$B:$O,12,FALSE)</f>
        <v>0.28799999999999998</v>
      </c>
      <c r="N1141" s="32">
        <f>VLOOKUP($C1141,'Four Factors - Home'!$B:$O,13,FALSE)/100</f>
        <v>0.159</v>
      </c>
      <c r="O1141" s="32">
        <f>VLOOKUP($C1141,'Four Factors - Home'!$B:$O,14,FALSE)/100</f>
        <v>0.251</v>
      </c>
      <c r="P1141" s="21">
        <f>VLOOKUP($C1141,'Advanced - Home'!B:T,18,FALSE)</f>
        <v>99.15</v>
      </c>
      <c r="Q1141" s="21">
        <f>(P1141+'Advanced - Home'!$S$33)/2</f>
        <v>99.001912943871702</v>
      </c>
      <c r="R1141" s="32">
        <f t="shared" ref="R1141" si="11151">AVERAGE(H1141,L1140)</f>
        <v>0.52649999999999997</v>
      </c>
      <c r="S1141" s="32">
        <f t="shared" ref="S1141" si="11152">AVERAGE(I1141,M1140)</f>
        <v>0.2445</v>
      </c>
      <c r="T1141" s="32">
        <f t="shared" ref="T1141" si="11153">AVERAGE(J1141,N1140)</f>
        <v>0.14350000000000002</v>
      </c>
      <c r="U1141" s="32">
        <f t="shared" ref="U1141" si="11154">AVERAGE(K1141,O1140)</f>
        <v>0.24249999999999999</v>
      </c>
      <c r="V1141" s="21">
        <f>Q1141*Q1140/'Advanced - Road'!$S$33</f>
        <v>99.201935139048061</v>
      </c>
      <c r="W1141" s="21">
        <f t="shared" ref="W1141" si="11155">W1140</f>
        <v>99.20529745319979</v>
      </c>
      <c r="X1141" s="21">
        <f t="shared" si="10922"/>
        <v>0</v>
      </c>
      <c r="Y1141" s="23">
        <f>ROUND(Regression!$B$17+Regression!$B$18*Games!R1141+Regression!$B$19*Games!T1141+Regression!$B$20*Games!U1141+Regression!$B$21*Games!S1141+Regression!$B$22*Games!W1141,0)</f>
        <v>109</v>
      </c>
      <c r="Z1141" s="23">
        <f t="shared" ref="Z1141" si="11156">-Z1140</f>
        <v>-5</v>
      </c>
      <c r="AA1141" s="23">
        <f t="shared" ref="AA1141" si="11157">AA1140</f>
        <v>213</v>
      </c>
      <c r="AB1141" s="22"/>
      <c r="AC1141" s="22"/>
      <c r="AD1141" s="22">
        <f t="shared" si="10927"/>
        <v>109</v>
      </c>
    </row>
    <row r="1142" spans="1:30" x14ac:dyDescent="0.3">
      <c r="A1142" t="s">
        <v>133</v>
      </c>
      <c r="B1142" s="8" t="s">
        <v>72</v>
      </c>
      <c r="C1142" t="str">
        <f>VLOOKUP(B1142,'Team Lookup'!A:B,2,FALSE)</f>
        <v>New York Knicks</v>
      </c>
      <c r="D1142" s="6"/>
      <c r="E1142" s="6"/>
      <c r="F1142" s="7" t="str">
        <f>B1143</f>
        <v>ATL</v>
      </c>
      <c r="G1142" t="str">
        <f t="shared" ref="G1142" si="11158">C1143</f>
        <v>Atlanta Hawks</v>
      </c>
      <c r="H1142" s="31">
        <f>VLOOKUP($C1142,'Four Factors - Road'!$B:$O,7,FALSE)/100</f>
        <v>0.47799999999999998</v>
      </c>
      <c r="I1142" s="31">
        <f>VLOOKUP($C1142,'Four Factors - Road'!$B:$O,8,FALSE)</f>
        <v>0.245</v>
      </c>
      <c r="J1142" s="31">
        <f>VLOOKUP($C1142,'Four Factors - Road'!$B:$O,9,FALSE)/100</f>
        <v>0.13800000000000001</v>
      </c>
      <c r="K1142" s="31">
        <f>VLOOKUP($C1142,'Four Factors - Road'!$B:$O,10,FALSE)/100</f>
        <v>0.26800000000000002</v>
      </c>
      <c r="L1142" s="31">
        <f>VLOOKUP($C1142,'Four Factors - Road'!$B:$O,11,FALSE)/100</f>
        <v>0.51</v>
      </c>
      <c r="M1142" s="31">
        <f>VLOOKUP($C1142,'Four Factors - Road'!$B:$O,12,FALSE)</f>
        <v>0.29499999999999998</v>
      </c>
      <c r="N1142" s="31">
        <f>VLOOKUP($C1142,'Four Factors - Road'!$B:$O,13,FALSE)/100</f>
        <v>0.127</v>
      </c>
      <c r="O1142" s="31">
        <f>VLOOKUP($C1142,'Four Factors - Road'!$B:$O,14,FALSE)/100</f>
        <v>0.247</v>
      </c>
      <c r="P1142" s="17">
        <f>VLOOKUP($C1142,'Advanced - Road'!B:T,18,FALSE)</f>
        <v>100.55</v>
      </c>
      <c r="Q1142" s="17">
        <f>(P1142+'Advanced - Road'!$S$33)/2</f>
        <v>99.705263459335626</v>
      </c>
      <c r="R1142" s="31">
        <f t="shared" ref="R1142" si="11159">AVERAGE(H1142,L1143)</f>
        <v>0.498</v>
      </c>
      <c r="S1142" s="31">
        <f t="shared" ref="S1142" si="11160">AVERAGE(I1142,M1143)</f>
        <v>0.23149999999999998</v>
      </c>
      <c r="T1142" s="31">
        <f t="shared" ref="T1142" si="11161">AVERAGE(J1142,N1143)</f>
        <v>0.14750000000000002</v>
      </c>
      <c r="U1142" s="31">
        <f t="shared" ref="U1142" si="11162">AVERAGE(K1142,O1143)</f>
        <v>0.25750000000000001</v>
      </c>
      <c r="V1142" s="17">
        <f>Q1142*Q1143/'Advanced - Home'!$S$33</f>
        <v>99.713420170061198</v>
      </c>
      <c r="W1142" s="17">
        <f t="shared" ref="W1142" si="11163">AVERAGE(V1142:V1143)</f>
        <v>99.710040748904419</v>
      </c>
      <c r="X1142" s="17">
        <f t="shared" si="10922"/>
        <v>0</v>
      </c>
      <c r="Y1142" s="19">
        <f>ROUND(Regression!$B$17+Regression!$B$18*Games!R1142+Regression!$B$19*Games!T1142+Regression!$B$20*Games!U1142+Regression!$B$21*Games!S1142+Regression!$B$22*Games!W1142,0)</f>
        <v>105</v>
      </c>
      <c r="Z1142" s="19">
        <f t="shared" ref="Z1142" si="11164">Y1143-Y1142</f>
        <v>5</v>
      </c>
      <c r="AA1142" s="19">
        <f t="shared" ref="AA1142" si="11165">Y1142+Y1143</f>
        <v>215</v>
      </c>
      <c r="AB1142" s="4">
        <f t="shared" ref="AB1142" si="11166">D1142-Z1142</f>
        <v>-5</v>
      </c>
      <c r="AC1142" s="4">
        <f t="shared" ref="AC1142" si="11167">AA1142-E1142</f>
        <v>215</v>
      </c>
      <c r="AD1142" s="4">
        <f t="shared" si="10927"/>
        <v>105</v>
      </c>
    </row>
    <row r="1143" spans="1:30" x14ac:dyDescent="0.3">
      <c r="A1143" t="s">
        <v>134</v>
      </c>
      <c r="B1143" s="8" t="s">
        <v>56</v>
      </c>
      <c r="C1143" t="str">
        <f>VLOOKUP(B1143,'Team Lookup'!A:B,2,FALSE)</f>
        <v>Atlanta Hawks</v>
      </c>
      <c r="D1143" s="9">
        <f t="shared" ref="D1143" si="11168">D1142*-1</f>
        <v>0</v>
      </c>
      <c r="E1143" s="9">
        <f t="shared" ref="E1143" si="11169">E1142</f>
        <v>0</v>
      </c>
      <c r="F1143" t="str">
        <f>B1142</f>
        <v>NYK</v>
      </c>
      <c r="G1143" t="str">
        <f t="shared" ref="G1143" si="11170">C1142</f>
        <v>New York Knicks</v>
      </c>
      <c r="H1143" s="31">
        <f>VLOOKUP($C1143,'Four Factors - Home'!$B:$O,7,FALSE)/100</f>
        <v>0.51100000000000001</v>
      </c>
      <c r="I1143" s="31">
        <f>VLOOKUP($C1143,'Four Factors - Home'!$B:$O,8,FALSE)</f>
        <v>0.28199999999999997</v>
      </c>
      <c r="J1143" s="31">
        <f>VLOOKUP($C1143,'Four Factors - Home'!$B:$O,9,FALSE)/100</f>
        <v>0.14800000000000002</v>
      </c>
      <c r="K1143" s="31">
        <f>VLOOKUP($C1143,'Four Factors - Home'!$B:$O,10,FALSE)/100</f>
        <v>0.249</v>
      </c>
      <c r="L1143" s="31">
        <f>VLOOKUP($C1143,'Four Factors - Home'!$B:$O,11,FALSE)/100</f>
        <v>0.51800000000000002</v>
      </c>
      <c r="M1143" s="31">
        <f>VLOOKUP($C1143,'Four Factors - Home'!$B:$O,12,FALSE)</f>
        <v>0.218</v>
      </c>
      <c r="N1143" s="31">
        <f>VLOOKUP($C1143,'Four Factors - Home'!$B:$O,13,FALSE)/100</f>
        <v>0.157</v>
      </c>
      <c r="O1143" s="31">
        <f>VLOOKUP($C1143,'Four Factors - Home'!$B:$O,14,FALSE)/100</f>
        <v>0.247</v>
      </c>
      <c r="P1143" s="17">
        <f>VLOOKUP($C1143,'Advanced - Home'!B:T,18,FALSE)</f>
        <v>98.87</v>
      </c>
      <c r="Q1143" s="17">
        <f>(P1143+'Advanced - Home'!$S$33)/2</f>
        <v>98.861912943871715</v>
      </c>
      <c r="R1143" s="31">
        <f t="shared" ref="R1143" si="11171">AVERAGE(H1143,L1142)</f>
        <v>0.51049999999999995</v>
      </c>
      <c r="S1143" s="31">
        <f t="shared" ref="S1143" si="11172">AVERAGE(I1143,M1142)</f>
        <v>0.28849999999999998</v>
      </c>
      <c r="T1143" s="31">
        <f t="shared" ref="T1143" si="11173">AVERAGE(J1143,N1142)</f>
        <v>0.13750000000000001</v>
      </c>
      <c r="U1143" s="31">
        <f t="shared" ref="U1143" si="11174">AVERAGE(K1143,O1142)</f>
        <v>0.248</v>
      </c>
      <c r="V1143" s="17">
        <f>Q1143*Q1142/'Advanced - Road'!$S$33</f>
        <v>99.706661327747625</v>
      </c>
      <c r="W1143" s="17">
        <f t="shared" ref="W1143" si="11175">W1142</f>
        <v>99.710040748904419</v>
      </c>
      <c r="X1143" s="17">
        <f t="shared" si="10922"/>
        <v>0</v>
      </c>
      <c r="Y1143" s="19">
        <f>ROUND(Regression!$B$17+Regression!$B$18*Games!R1143+Regression!$B$19*Games!T1143+Regression!$B$20*Games!U1143+Regression!$B$21*Games!S1143+Regression!$B$22*Games!W1143,0)</f>
        <v>110</v>
      </c>
      <c r="Z1143" s="19">
        <f t="shared" ref="Z1143" si="11176">-Z1142</f>
        <v>-5</v>
      </c>
      <c r="AA1143" s="19">
        <f t="shared" ref="AA1143" si="11177">AA1142</f>
        <v>215</v>
      </c>
      <c r="AB1143" s="4"/>
      <c r="AC1143" s="4"/>
      <c r="AD1143" s="4">
        <f t="shared" si="10927"/>
        <v>110</v>
      </c>
    </row>
    <row r="1144" spans="1:30" x14ac:dyDescent="0.3">
      <c r="A1144" s="11" t="s">
        <v>133</v>
      </c>
      <c r="B1144" s="14" t="s">
        <v>72</v>
      </c>
      <c r="C1144" s="11" t="str">
        <f>VLOOKUP(B1144,'Team Lookup'!A:B,2,FALSE)</f>
        <v>New York Knicks</v>
      </c>
      <c r="D1144" s="12"/>
      <c r="E1144" s="12"/>
      <c r="F1144" s="13" t="str">
        <f>B1145</f>
        <v>BRK</v>
      </c>
      <c r="G1144" s="11" t="str">
        <f t="shared" ref="G1144" si="11178">C1145</f>
        <v>Brooklyn Nets</v>
      </c>
      <c r="H1144" s="32">
        <f>VLOOKUP($C1144,'Four Factors - Road'!$B:$O,7,FALSE)/100</f>
        <v>0.47799999999999998</v>
      </c>
      <c r="I1144" s="32">
        <f>VLOOKUP($C1144,'Four Factors - Road'!$B:$O,8,FALSE)</f>
        <v>0.245</v>
      </c>
      <c r="J1144" s="32">
        <f>VLOOKUP($C1144,'Four Factors - Road'!$B:$O,9,FALSE)/100</f>
        <v>0.13800000000000001</v>
      </c>
      <c r="K1144" s="32">
        <f>VLOOKUP($C1144,'Four Factors - Road'!$B:$O,10,FALSE)/100</f>
        <v>0.26800000000000002</v>
      </c>
      <c r="L1144" s="32">
        <f>VLOOKUP($C1144,'Four Factors - Road'!$B:$O,11,FALSE)/100</f>
        <v>0.51</v>
      </c>
      <c r="M1144" s="32">
        <f>VLOOKUP($C1144,'Four Factors - Road'!$B:$O,12,FALSE)</f>
        <v>0.29499999999999998</v>
      </c>
      <c r="N1144" s="32">
        <f>VLOOKUP($C1144,'Four Factors - Road'!$B:$O,13,FALSE)/100</f>
        <v>0.127</v>
      </c>
      <c r="O1144" s="32">
        <f>VLOOKUP($C1144,'Four Factors - Road'!$B:$O,14,FALSE)/100</f>
        <v>0.247</v>
      </c>
      <c r="P1144" s="21">
        <f>VLOOKUP($C1144,'Advanced - Road'!B:T,18,FALSE)</f>
        <v>100.55</v>
      </c>
      <c r="Q1144" s="21">
        <f>(P1144+'Advanced - Road'!$S$33)/2</f>
        <v>99.705263459335626</v>
      </c>
      <c r="R1144" s="32">
        <f t="shared" ref="R1144" si="11179">AVERAGE(H1144,L1145)</f>
        <v>0.49299999999999999</v>
      </c>
      <c r="S1144" s="32">
        <f t="shared" ref="S1144" si="11180">AVERAGE(I1144,M1145)</f>
        <v>0.25650000000000001</v>
      </c>
      <c r="T1144" s="32">
        <f t="shared" ref="T1144" si="11181">AVERAGE(J1144,N1145)</f>
        <v>0.13350000000000001</v>
      </c>
      <c r="U1144" s="32">
        <f t="shared" ref="U1144" si="11182">AVERAGE(K1144,O1145)</f>
        <v>0.25800000000000001</v>
      </c>
      <c r="V1144" s="21">
        <f>Q1144*Q1145/'Advanced - Home'!$S$33</f>
        <v>101.87185219721688</v>
      </c>
      <c r="W1144" s="21">
        <f t="shared" ref="W1144" si="11183">AVERAGE(V1144:V1145)</f>
        <v>101.86839962391221</v>
      </c>
      <c r="X1144" s="21">
        <f t="shared" si="10922"/>
        <v>0</v>
      </c>
      <c r="Y1144" s="23">
        <f>ROUND(Regression!$B$17+Regression!$B$18*Games!R1144+Regression!$B$19*Games!T1144+Regression!$B$20*Games!U1144+Regression!$B$21*Games!S1144+Regression!$B$22*Games!W1144,0)</f>
        <v>109</v>
      </c>
      <c r="Z1144" s="23">
        <f t="shared" ref="Z1144" si="11184">Y1145-Y1144</f>
        <v>-1</v>
      </c>
      <c r="AA1144" s="23">
        <f t="shared" ref="AA1144" si="11185">Y1144+Y1145</f>
        <v>217</v>
      </c>
      <c r="AB1144" s="22">
        <f t="shared" ref="AB1144" si="11186">D1144-Z1144</f>
        <v>1</v>
      </c>
      <c r="AC1144" s="22">
        <f t="shared" ref="AC1144" si="11187">AA1144-E1144</f>
        <v>217</v>
      </c>
      <c r="AD1144" s="22">
        <f t="shared" si="10927"/>
        <v>109</v>
      </c>
    </row>
    <row r="1145" spans="1:30" x14ac:dyDescent="0.3">
      <c r="A1145" s="11" t="s">
        <v>134</v>
      </c>
      <c r="B1145" s="14" t="s">
        <v>57</v>
      </c>
      <c r="C1145" s="11" t="str">
        <f>VLOOKUP(B1145,'Team Lookup'!A:B,2,FALSE)</f>
        <v>Brooklyn Nets</v>
      </c>
      <c r="D1145" s="15">
        <f t="shared" ref="D1145" si="11188">D1144*-1</f>
        <v>0</v>
      </c>
      <c r="E1145" s="15">
        <f t="shared" ref="E1145" si="11189">E1144</f>
        <v>0</v>
      </c>
      <c r="F1145" s="11" t="str">
        <f>B1144</f>
        <v>NYK</v>
      </c>
      <c r="G1145" s="11" t="str">
        <f t="shared" ref="G1145" si="11190">C1144</f>
        <v>New York Knicks</v>
      </c>
      <c r="H1145" s="32">
        <f>VLOOKUP($C1145,'Four Factors - Home'!$B:$O,7,FALSE)/100</f>
        <v>0.49700000000000005</v>
      </c>
      <c r="I1145" s="32">
        <f>VLOOKUP($C1145,'Four Factors - Home'!$B:$O,8,FALSE)</f>
        <v>0.27</v>
      </c>
      <c r="J1145" s="32">
        <f>VLOOKUP($C1145,'Four Factors - Home'!$B:$O,9,FALSE)/100</f>
        <v>0.16699999999999998</v>
      </c>
      <c r="K1145" s="32">
        <f>VLOOKUP($C1145,'Four Factors - Home'!$B:$O,10,FALSE)/100</f>
        <v>0.20600000000000002</v>
      </c>
      <c r="L1145" s="32">
        <f>VLOOKUP($C1145,'Four Factors - Home'!$B:$O,11,FALSE)/100</f>
        <v>0.50800000000000001</v>
      </c>
      <c r="M1145" s="32">
        <f>VLOOKUP($C1145,'Four Factors - Home'!$B:$O,12,FALSE)</f>
        <v>0.26800000000000002</v>
      </c>
      <c r="N1145" s="32">
        <f>VLOOKUP($C1145,'Four Factors - Home'!$B:$O,13,FALSE)/100</f>
        <v>0.129</v>
      </c>
      <c r="O1145" s="32">
        <f>VLOOKUP($C1145,'Four Factors - Home'!$B:$O,14,FALSE)/100</f>
        <v>0.248</v>
      </c>
      <c r="P1145" s="21">
        <f>VLOOKUP($C1145,'Advanced - Home'!B:T,18,FALSE)</f>
        <v>103.15</v>
      </c>
      <c r="Q1145" s="21">
        <f>(P1145+'Advanced - Home'!$S$33)/2</f>
        <v>101.0019129438717</v>
      </c>
      <c r="R1145" s="32">
        <f t="shared" ref="R1145" si="11191">AVERAGE(H1145,L1144)</f>
        <v>0.50350000000000006</v>
      </c>
      <c r="S1145" s="32">
        <f t="shared" ref="S1145" si="11192">AVERAGE(I1145,M1144)</f>
        <v>0.28249999999999997</v>
      </c>
      <c r="T1145" s="32">
        <f t="shared" ref="T1145" si="11193">AVERAGE(J1145,N1144)</f>
        <v>0.14699999999999999</v>
      </c>
      <c r="U1145" s="32">
        <f t="shared" ref="U1145" si="11194">AVERAGE(K1145,O1144)</f>
        <v>0.22650000000000001</v>
      </c>
      <c r="V1145" s="21">
        <f>Q1145*Q1144/'Advanced - Road'!$S$33</f>
        <v>101.86494705060754</v>
      </c>
      <c r="W1145" s="21">
        <f t="shared" ref="W1145" si="11195">W1144</f>
        <v>101.86839962391221</v>
      </c>
      <c r="X1145" s="21">
        <f t="shared" si="10922"/>
        <v>0</v>
      </c>
      <c r="Y1145" s="23">
        <f>ROUND(Regression!$B$17+Regression!$B$18*Games!R1145+Regression!$B$19*Games!T1145+Regression!$B$20*Games!U1145+Regression!$B$21*Games!S1145+Regression!$B$22*Games!W1145,0)</f>
        <v>108</v>
      </c>
      <c r="Z1145" s="23">
        <f t="shared" ref="Z1145" si="11196">-Z1144</f>
        <v>1</v>
      </c>
      <c r="AA1145" s="23">
        <f t="shared" ref="AA1145" si="11197">AA1144</f>
        <v>217</v>
      </c>
      <c r="AB1145" s="22"/>
      <c r="AC1145" s="22"/>
      <c r="AD1145" s="22">
        <f t="shared" si="10927"/>
        <v>108</v>
      </c>
    </row>
    <row r="1146" spans="1:30" x14ac:dyDescent="0.3">
      <c r="A1146" t="s">
        <v>133</v>
      </c>
      <c r="B1146" s="8" t="s">
        <v>72</v>
      </c>
      <c r="C1146" t="str">
        <f>VLOOKUP(B1146,'Team Lookup'!A:B,2,FALSE)</f>
        <v>New York Knicks</v>
      </c>
      <c r="D1146" s="6"/>
      <c r="E1146" s="6"/>
      <c r="F1146" s="7" t="str">
        <f>B1147</f>
        <v>BOS</v>
      </c>
      <c r="G1146" t="str">
        <f t="shared" ref="G1146" si="11198">C1147</f>
        <v>Boston Celtics</v>
      </c>
      <c r="H1146" s="31">
        <f>VLOOKUP($C1146,'Four Factors - Road'!$B:$O,7,FALSE)/100</f>
        <v>0.47799999999999998</v>
      </c>
      <c r="I1146" s="31">
        <f>VLOOKUP($C1146,'Four Factors - Road'!$B:$O,8,FALSE)</f>
        <v>0.245</v>
      </c>
      <c r="J1146" s="31">
        <f>VLOOKUP($C1146,'Four Factors - Road'!$B:$O,9,FALSE)/100</f>
        <v>0.13800000000000001</v>
      </c>
      <c r="K1146" s="31">
        <f>VLOOKUP($C1146,'Four Factors - Road'!$B:$O,10,FALSE)/100</f>
        <v>0.26800000000000002</v>
      </c>
      <c r="L1146" s="31">
        <f>VLOOKUP($C1146,'Four Factors - Road'!$B:$O,11,FALSE)/100</f>
        <v>0.51</v>
      </c>
      <c r="M1146" s="31">
        <f>VLOOKUP($C1146,'Four Factors - Road'!$B:$O,12,FALSE)</f>
        <v>0.29499999999999998</v>
      </c>
      <c r="N1146" s="31">
        <f>VLOOKUP($C1146,'Four Factors - Road'!$B:$O,13,FALSE)/100</f>
        <v>0.127</v>
      </c>
      <c r="O1146" s="31">
        <f>VLOOKUP($C1146,'Four Factors - Road'!$B:$O,14,FALSE)/100</f>
        <v>0.247</v>
      </c>
      <c r="P1146" s="17">
        <f>VLOOKUP($C1146,'Advanced - Road'!B:T,18,FALSE)</f>
        <v>100.55</v>
      </c>
      <c r="Q1146" s="17">
        <f>(P1146+'Advanced - Road'!$S$33)/2</f>
        <v>99.705263459335626</v>
      </c>
      <c r="R1146" s="31">
        <f t="shared" ref="R1146" si="11199">AVERAGE(H1146,L1147)</f>
        <v>0.49099999999999999</v>
      </c>
      <c r="S1146" s="31">
        <f t="shared" ref="S1146" si="11200">AVERAGE(I1146,M1147)</f>
        <v>0.2545</v>
      </c>
      <c r="T1146" s="31">
        <f t="shared" ref="T1146" si="11201">AVERAGE(J1146,N1147)</f>
        <v>0.13750000000000001</v>
      </c>
      <c r="U1146" s="31">
        <f t="shared" ref="U1146" si="11202">AVERAGE(K1146,O1147)</f>
        <v>0.26050000000000001</v>
      </c>
      <c r="V1146" s="17">
        <f>Q1146*Q1147/'Advanced - Home'!$S$33</f>
        <v>100.14712380168594</v>
      </c>
      <c r="W1146" s="17">
        <f t="shared" ref="W1146" si="11203">AVERAGE(V1146:V1147)</f>
        <v>100.14372968173308</v>
      </c>
      <c r="X1146" s="17">
        <f t="shared" si="10922"/>
        <v>0</v>
      </c>
      <c r="Y1146" s="19">
        <f>ROUND(Regression!$B$17+Regression!$B$18*Games!R1146+Regression!$B$19*Games!T1146+Regression!$B$20*Games!U1146+Regression!$B$21*Games!S1146+Regression!$B$22*Games!W1146,0)</f>
        <v>107</v>
      </c>
      <c r="Z1146" s="19">
        <f t="shared" ref="Z1146" si="11204">Y1147-Y1146</f>
        <v>4</v>
      </c>
      <c r="AA1146" s="19">
        <f t="shared" ref="AA1146" si="11205">Y1146+Y1147</f>
        <v>218</v>
      </c>
      <c r="AB1146" s="4">
        <f t="shared" ref="AB1146" si="11206">D1146-Z1146</f>
        <v>-4</v>
      </c>
      <c r="AC1146" s="4">
        <f t="shared" ref="AC1146" si="11207">AA1146-E1146</f>
        <v>218</v>
      </c>
      <c r="AD1146" s="4">
        <f t="shared" si="10927"/>
        <v>107</v>
      </c>
    </row>
    <row r="1147" spans="1:30" x14ac:dyDescent="0.3">
      <c r="A1147" t="s">
        <v>134</v>
      </c>
      <c r="B1147" s="8" t="s">
        <v>58</v>
      </c>
      <c r="C1147" t="str">
        <f>VLOOKUP(B1147,'Team Lookup'!A:B,2,FALSE)</f>
        <v>Boston Celtics</v>
      </c>
      <c r="D1147" s="9">
        <f t="shared" ref="D1147" si="11208">D1146*-1</f>
        <v>0</v>
      </c>
      <c r="E1147" s="9">
        <f t="shared" ref="E1147" si="11209">E1146</f>
        <v>0</v>
      </c>
      <c r="F1147" t="str">
        <f>B1146</f>
        <v>NYK</v>
      </c>
      <c r="G1147" t="str">
        <f t="shared" ref="G1147" si="11210">C1146</f>
        <v>New York Knicks</v>
      </c>
      <c r="H1147" s="31">
        <f>VLOOKUP($C1147,'Four Factors - Home'!$B:$O,7,FALSE)/100</f>
        <v>0.53100000000000003</v>
      </c>
      <c r="I1147" s="31">
        <f>VLOOKUP($C1147,'Four Factors - Home'!$B:$O,8,FALSE)</f>
        <v>0.26600000000000001</v>
      </c>
      <c r="J1147" s="31">
        <f>VLOOKUP($C1147,'Four Factors - Home'!$B:$O,9,FALSE)/100</f>
        <v>0.13800000000000001</v>
      </c>
      <c r="K1147" s="31">
        <f>VLOOKUP($C1147,'Four Factors - Home'!$B:$O,10,FALSE)/100</f>
        <v>0.22500000000000001</v>
      </c>
      <c r="L1147" s="31">
        <f>VLOOKUP($C1147,'Four Factors - Home'!$B:$O,11,FALSE)/100</f>
        <v>0.504</v>
      </c>
      <c r="M1147" s="31">
        <f>VLOOKUP($C1147,'Four Factors - Home'!$B:$O,12,FALSE)</f>
        <v>0.26400000000000001</v>
      </c>
      <c r="N1147" s="31">
        <f>VLOOKUP($C1147,'Four Factors - Home'!$B:$O,13,FALSE)/100</f>
        <v>0.13699999999999998</v>
      </c>
      <c r="O1147" s="31">
        <f>VLOOKUP($C1147,'Four Factors - Home'!$B:$O,14,FALSE)/100</f>
        <v>0.253</v>
      </c>
      <c r="P1147" s="17">
        <f>VLOOKUP($C1147,'Advanced - Home'!B:T,18,FALSE)</f>
        <v>99.73</v>
      </c>
      <c r="Q1147" s="17">
        <f>(P1147+'Advanced - Home'!$S$33)/2</f>
        <v>99.291912943871708</v>
      </c>
      <c r="R1147" s="31">
        <f t="shared" ref="R1147" si="11211">AVERAGE(H1147,L1146)</f>
        <v>0.52049999999999996</v>
      </c>
      <c r="S1147" s="31">
        <f t="shared" ref="S1147" si="11212">AVERAGE(I1147,M1146)</f>
        <v>0.28049999999999997</v>
      </c>
      <c r="T1147" s="31">
        <f t="shared" ref="T1147" si="11213">AVERAGE(J1147,N1146)</f>
        <v>0.13250000000000001</v>
      </c>
      <c r="U1147" s="31">
        <f t="shared" ref="U1147" si="11214">AVERAGE(K1147,O1146)</f>
        <v>0.23599999999999999</v>
      </c>
      <c r="V1147" s="17">
        <f>Q1147*Q1146/'Advanced - Road'!$S$33</f>
        <v>100.1403355617802</v>
      </c>
      <c r="W1147" s="17">
        <f t="shared" ref="W1147" si="11215">W1146</f>
        <v>100.14372968173308</v>
      </c>
      <c r="X1147" s="17">
        <f t="shared" si="10922"/>
        <v>0</v>
      </c>
      <c r="Y1147" s="19">
        <f>ROUND(Regression!$B$17+Regression!$B$18*Games!R1147+Regression!$B$19*Games!T1147+Regression!$B$20*Games!U1147+Regression!$B$21*Games!S1147+Regression!$B$22*Games!W1147,0)</f>
        <v>111</v>
      </c>
      <c r="Z1147" s="19">
        <f t="shared" ref="Z1147" si="11216">-Z1146</f>
        <v>-4</v>
      </c>
      <c r="AA1147" s="19">
        <f t="shared" ref="AA1147" si="11217">AA1146</f>
        <v>218</v>
      </c>
      <c r="AB1147" s="4"/>
      <c r="AC1147" s="4"/>
      <c r="AD1147" s="4">
        <f t="shared" si="10927"/>
        <v>111</v>
      </c>
    </row>
    <row r="1148" spans="1:30" x14ac:dyDescent="0.3">
      <c r="A1148" s="11" t="s">
        <v>133</v>
      </c>
      <c r="B1148" s="14" t="s">
        <v>72</v>
      </c>
      <c r="C1148" s="11" t="str">
        <f>VLOOKUP(B1148,'Team Lookup'!A:B,2,FALSE)</f>
        <v>New York Knicks</v>
      </c>
      <c r="D1148" s="12"/>
      <c r="E1148" s="12"/>
      <c r="F1148" s="13" t="str">
        <f>B1149</f>
        <v>CHO</v>
      </c>
      <c r="G1148" s="11" t="str">
        <f t="shared" ref="G1148" si="11218">C1149</f>
        <v>Charlotte Hornets</v>
      </c>
      <c r="H1148" s="32">
        <f>VLOOKUP($C1148,'Four Factors - Road'!$B:$O,7,FALSE)/100</f>
        <v>0.47799999999999998</v>
      </c>
      <c r="I1148" s="32">
        <f>VLOOKUP($C1148,'Four Factors - Road'!$B:$O,8,FALSE)</f>
        <v>0.245</v>
      </c>
      <c r="J1148" s="32">
        <f>VLOOKUP($C1148,'Four Factors - Road'!$B:$O,9,FALSE)/100</f>
        <v>0.13800000000000001</v>
      </c>
      <c r="K1148" s="32">
        <f>VLOOKUP($C1148,'Four Factors - Road'!$B:$O,10,FALSE)/100</f>
        <v>0.26800000000000002</v>
      </c>
      <c r="L1148" s="32">
        <f>VLOOKUP($C1148,'Four Factors - Road'!$B:$O,11,FALSE)/100</f>
        <v>0.51</v>
      </c>
      <c r="M1148" s="32">
        <f>VLOOKUP($C1148,'Four Factors - Road'!$B:$O,12,FALSE)</f>
        <v>0.29499999999999998</v>
      </c>
      <c r="N1148" s="32">
        <f>VLOOKUP($C1148,'Four Factors - Road'!$B:$O,13,FALSE)/100</f>
        <v>0.127</v>
      </c>
      <c r="O1148" s="32">
        <f>VLOOKUP($C1148,'Four Factors - Road'!$B:$O,14,FALSE)/100</f>
        <v>0.247</v>
      </c>
      <c r="P1148" s="21">
        <f>VLOOKUP($C1148,'Advanced - Road'!B:T,18,FALSE)</f>
        <v>100.55</v>
      </c>
      <c r="Q1148" s="21">
        <f>(P1148+'Advanced - Road'!$S$33)/2</f>
        <v>99.705263459335626</v>
      </c>
      <c r="R1148" s="32">
        <f t="shared" ref="R1148" si="11219">AVERAGE(H1148,L1149)</f>
        <v>0.49049999999999999</v>
      </c>
      <c r="S1148" s="32">
        <f t="shared" ref="S1148" si="11220">AVERAGE(I1148,M1149)</f>
        <v>0.221</v>
      </c>
      <c r="T1148" s="32">
        <f t="shared" ref="T1148" si="11221">AVERAGE(J1148,N1149)</f>
        <v>0.13400000000000001</v>
      </c>
      <c r="U1148" s="32">
        <f t="shared" ref="U1148" si="11222">AVERAGE(K1148,O1149)</f>
        <v>0.23200000000000001</v>
      </c>
      <c r="V1148" s="21">
        <f>Q1148*Q1149/'Advanced - Home'!$S$33</f>
        <v>99.794109217805314</v>
      </c>
      <c r="W1148" s="21">
        <f t="shared" ref="W1148" si="11223">AVERAGE(V1148:V1149)</f>
        <v>99.79072706198879</v>
      </c>
      <c r="X1148" s="21">
        <f t="shared" si="10922"/>
        <v>0</v>
      </c>
      <c r="Y1148" s="23">
        <f>ROUND(Regression!$B$17+Regression!$B$18*Games!R1148+Regression!$B$19*Games!T1148+Regression!$B$20*Games!U1148+Regression!$B$21*Games!S1148+Regression!$B$22*Games!W1148,0)</f>
        <v>104</v>
      </c>
      <c r="Z1148" s="23">
        <f t="shared" ref="Z1148" si="11224">Y1149-Y1148</f>
        <v>6</v>
      </c>
      <c r="AA1148" s="23">
        <f t="shared" ref="AA1148" si="11225">Y1148+Y1149</f>
        <v>214</v>
      </c>
      <c r="AB1148" s="22">
        <f t="shared" ref="AB1148" si="11226">D1148-Z1148</f>
        <v>-6</v>
      </c>
      <c r="AC1148" s="22">
        <f t="shared" ref="AC1148" si="11227">AA1148-E1148</f>
        <v>214</v>
      </c>
      <c r="AD1148" s="22">
        <f t="shared" si="10927"/>
        <v>104</v>
      </c>
    </row>
    <row r="1149" spans="1:30" x14ac:dyDescent="0.3">
      <c r="A1149" s="11" t="s">
        <v>134</v>
      </c>
      <c r="B1149" s="14" t="s">
        <v>59</v>
      </c>
      <c r="C1149" s="11" t="str">
        <f>VLOOKUP(B1149,'Team Lookup'!A:B,2,FALSE)</f>
        <v>Charlotte Hornets</v>
      </c>
      <c r="D1149" s="15">
        <f t="shared" ref="D1149" si="11228">D1148*-1</f>
        <v>0</v>
      </c>
      <c r="E1149" s="15">
        <f t="shared" ref="E1149" si="11229">E1148</f>
        <v>0</v>
      </c>
      <c r="F1149" s="11" t="str">
        <f>B1148</f>
        <v>NYK</v>
      </c>
      <c r="G1149" s="11" t="str">
        <f t="shared" ref="G1149" si="11230">C1148</f>
        <v>New York Knicks</v>
      </c>
      <c r="H1149" s="32">
        <f>VLOOKUP($C1149,'Four Factors - Home'!$B:$O,7,FALSE)/100</f>
        <v>0.499</v>
      </c>
      <c r="I1149" s="32">
        <f>VLOOKUP($C1149,'Four Factors - Home'!$B:$O,8,FALSE)</f>
        <v>0.307</v>
      </c>
      <c r="J1149" s="32">
        <f>VLOOKUP($C1149,'Four Factors - Home'!$B:$O,9,FALSE)/100</f>
        <v>0.11900000000000001</v>
      </c>
      <c r="K1149" s="32">
        <f>VLOOKUP($C1149,'Four Factors - Home'!$B:$O,10,FALSE)/100</f>
        <v>0.20499999999999999</v>
      </c>
      <c r="L1149" s="32">
        <f>VLOOKUP($C1149,'Four Factors - Home'!$B:$O,11,FALSE)/100</f>
        <v>0.503</v>
      </c>
      <c r="M1149" s="32">
        <f>VLOOKUP($C1149,'Four Factors - Home'!$B:$O,12,FALSE)</f>
        <v>0.19700000000000001</v>
      </c>
      <c r="N1149" s="32">
        <f>VLOOKUP($C1149,'Four Factors - Home'!$B:$O,13,FALSE)/100</f>
        <v>0.13</v>
      </c>
      <c r="O1149" s="32">
        <f>VLOOKUP($C1149,'Four Factors - Home'!$B:$O,14,FALSE)/100</f>
        <v>0.19600000000000001</v>
      </c>
      <c r="P1149" s="21">
        <f>VLOOKUP($C1149,'Advanced - Home'!B:T,18,FALSE)</f>
        <v>99.03</v>
      </c>
      <c r="Q1149" s="21">
        <f>(P1149+'Advanced - Home'!$S$33)/2</f>
        <v>98.941912943871699</v>
      </c>
      <c r="R1149" s="32">
        <f t="shared" ref="R1149" si="11231">AVERAGE(H1149,L1148)</f>
        <v>0.50449999999999995</v>
      </c>
      <c r="S1149" s="32">
        <f t="shared" ref="S1149" si="11232">AVERAGE(I1149,M1148)</f>
        <v>0.30099999999999999</v>
      </c>
      <c r="T1149" s="32">
        <f t="shared" ref="T1149" si="11233">AVERAGE(J1149,N1148)</f>
        <v>0.123</v>
      </c>
      <c r="U1149" s="32">
        <f t="shared" ref="U1149" si="11234">AVERAGE(K1149,O1148)</f>
        <v>0.22599999999999998</v>
      </c>
      <c r="V1149" s="21">
        <f>Q1149*Q1148/'Advanced - Road'!$S$33</f>
        <v>99.787344906172265</v>
      </c>
      <c r="W1149" s="21">
        <f t="shared" ref="W1149" si="11235">W1148</f>
        <v>99.79072706198879</v>
      </c>
      <c r="X1149" s="21">
        <f t="shared" si="10922"/>
        <v>0</v>
      </c>
      <c r="Y1149" s="23">
        <f>ROUND(Regression!$B$17+Regression!$B$18*Games!R1149+Regression!$B$19*Games!T1149+Regression!$B$20*Games!U1149+Regression!$B$21*Games!S1149+Regression!$B$22*Games!W1149,0)</f>
        <v>110</v>
      </c>
      <c r="Z1149" s="23">
        <f t="shared" ref="Z1149" si="11236">-Z1148</f>
        <v>-6</v>
      </c>
      <c r="AA1149" s="23">
        <f t="shared" ref="AA1149" si="11237">AA1148</f>
        <v>214</v>
      </c>
      <c r="AB1149" s="22"/>
      <c r="AC1149" s="22"/>
      <c r="AD1149" s="22">
        <f t="shared" si="10927"/>
        <v>110</v>
      </c>
    </row>
    <row r="1150" spans="1:30" x14ac:dyDescent="0.3">
      <c r="A1150" t="s">
        <v>133</v>
      </c>
      <c r="B1150" s="5" t="s">
        <v>72</v>
      </c>
      <c r="C1150" t="str">
        <f>VLOOKUP(B1150,'Team Lookup'!A:B,2,FALSE)</f>
        <v>New York Knicks</v>
      </c>
      <c r="D1150" s="6"/>
      <c r="E1150" s="6"/>
      <c r="F1150" s="7" t="str">
        <f>B1151</f>
        <v>CHI</v>
      </c>
      <c r="G1150" t="str">
        <f t="shared" ref="G1150" si="11238">C1151</f>
        <v>Chicago Bulls</v>
      </c>
      <c r="H1150" s="31">
        <f>VLOOKUP($C1150,'Four Factors - Road'!$B:$O,7,FALSE)/100</f>
        <v>0.47799999999999998</v>
      </c>
      <c r="I1150" s="31">
        <f>VLOOKUP($C1150,'Four Factors - Road'!$B:$O,8,FALSE)</f>
        <v>0.245</v>
      </c>
      <c r="J1150" s="31">
        <f>VLOOKUP($C1150,'Four Factors - Road'!$B:$O,9,FALSE)/100</f>
        <v>0.13800000000000001</v>
      </c>
      <c r="K1150" s="31">
        <f>VLOOKUP($C1150,'Four Factors - Road'!$B:$O,10,FALSE)/100</f>
        <v>0.26800000000000002</v>
      </c>
      <c r="L1150" s="31">
        <f>VLOOKUP($C1150,'Four Factors - Road'!$B:$O,11,FALSE)/100</f>
        <v>0.51</v>
      </c>
      <c r="M1150" s="31">
        <f>VLOOKUP($C1150,'Four Factors - Road'!$B:$O,12,FALSE)</f>
        <v>0.29499999999999998</v>
      </c>
      <c r="N1150" s="31">
        <f>VLOOKUP($C1150,'Four Factors - Road'!$B:$O,13,FALSE)/100</f>
        <v>0.127</v>
      </c>
      <c r="O1150" s="31">
        <f>VLOOKUP($C1150,'Four Factors - Road'!$B:$O,14,FALSE)/100</f>
        <v>0.247</v>
      </c>
      <c r="P1150" s="17">
        <f>VLOOKUP($C1150,'Advanced - Road'!B:T,18,FALSE)</f>
        <v>100.55</v>
      </c>
      <c r="Q1150" s="17">
        <f>(P1150+'Advanced - Road'!$S$33)/2</f>
        <v>99.705263459335626</v>
      </c>
      <c r="R1150" s="31">
        <f t="shared" ref="R1150" si="11239">AVERAGE(H1150,L1151)</f>
        <v>0.4975</v>
      </c>
      <c r="S1150" s="31">
        <f t="shared" ref="S1150" si="11240">AVERAGE(I1150,M1151)</f>
        <v>0.23299999999999998</v>
      </c>
      <c r="T1150" s="31">
        <f t="shared" ref="T1150" si="11241">AVERAGE(J1150,N1151)</f>
        <v>0.13650000000000001</v>
      </c>
      <c r="U1150" s="31">
        <f t="shared" ref="U1150" si="11242">AVERAGE(K1150,O1151)</f>
        <v>0.23599999999999999</v>
      </c>
      <c r="V1150" s="17">
        <f>Q1150*Q1151/'Advanced - Home'!$S$33</f>
        <v>98.951917281975895</v>
      </c>
      <c r="W1150" s="17">
        <f t="shared" ref="W1150" si="11243">AVERAGE(V1150:V1151)</f>
        <v>98.948563669170341</v>
      </c>
      <c r="X1150" s="17">
        <f t="shared" si="10922"/>
        <v>0</v>
      </c>
      <c r="Y1150" s="19">
        <f>ROUND(Regression!$B$17+Regression!$B$18*Games!R1150+Regression!$B$19*Games!T1150+Regression!$B$20*Games!U1150+Regression!$B$21*Games!S1150+Regression!$B$22*Games!W1150,0)</f>
        <v>105</v>
      </c>
      <c r="Z1150" s="19">
        <f t="shared" ref="Z1150" si="11244">Y1151-Y1150</f>
        <v>4</v>
      </c>
      <c r="AA1150" s="19">
        <f t="shared" ref="AA1150" si="11245">Y1150+Y1151</f>
        <v>214</v>
      </c>
      <c r="AB1150" s="4">
        <f t="shared" ref="AB1150" si="11246">D1150-Z1150</f>
        <v>-4</v>
      </c>
      <c r="AC1150" s="4">
        <f t="shared" ref="AC1150" si="11247">AA1150-E1150</f>
        <v>214</v>
      </c>
      <c r="AD1150" s="4">
        <f t="shared" si="10927"/>
        <v>105</v>
      </c>
    </row>
    <row r="1151" spans="1:30" x14ac:dyDescent="0.3">
      <c r="A1151" t="s">
        <v>134</v>
      </c>
      <c r="B1151" s="8" t="s">
        <v>60</v>
      </c>
      <c r="C1151" t="str">
        <f>VLOOKUP(B1151,'Team Lookup'!A:B,2,FALSE)</f>
        <v>Chicago Bulls</v>
      </c>
      <c r="D1151" s="9">
        <f t="shared" ref="D1151" si="11248">D1150*-1</f>
        <v>0</v>
      </c>
      <c r="E1151" s="9">
        <f t="shared" ref="E1151" si="11249">E1150</f>
        <v>0</v>
      </c>
      <c r="F1151" t="str">
        <f>B1150</f>
        <v>NYK</v>
      </c>
      <c r="G1151" t="str">
        <f t="shared" ref="G1151" si="11250">C1150</f>
        <v>New York Knicks</v>
      </c>
      <c r="H1151" s="31">
        <f>VLOOKUP($C1151,'Four Factors - Home'!$B:$O,7,FALSE)/100</f>
        <v>0.47100000000000003</v>
      </c>
      <c r="I1151" s="31">
        <f>VLOOKUP($C1151,'Four Factors - Home'!$B:$O,8,FALSE)</f>
        <v>0.29599999999999999</v>
      </c>
      <c r="J1151" s="31">
        <f>VLOOKUP($C1151,'Four Factors - Home'!$B:$O,9,FALSE)/100</f>
        <v>0.129</v>
      </c>
      <c r="K1151" s="31">
        <f>VLOOKUP($C1151,'Four Factors - Home'!$B:$O,10,FALSE)/100</f>
        <v>0.30199999999999999</v>
      </c>
      <c r="L1151" s="31">
        <f>VLOOKUP($C1151,'Four Factors - Home'!$B:$O,11,FALSE)/100</f>
        <v>0.51700000000000002</v>
      </c>
      <c r="M1151" s="31">
        <f>VLOOKUP($C1151,'Four Factors - Home'!$B:$O,12,FALSE)</f>
        <v>0.221</v>
      </c>
      <c r="N1151" s="31">
        <f>VLOOKUP($C1151,'Four Factors - Home'!$B:$O,13,FALSE)/100</f>
        <v>0.13500000000000001</v>
      </c>
      <c r="O1151" s="31">
        <f>VLOOKUP($C1151,'Four Factors - Home'!$B:$O,14,FALSE)/100</f>
        <v>0.20399999999999999</v>
      </c>
      <c r="P1151" s="17">
        <f>VLOOKUP($C1151,'Advanced - Home'!B:T,18,FALSE)</f>
        <v>97.36</v>
      </c>
      <c r="Q1151" s="17">
        <f>(P1151+'Advanced - Home'!$S$33)/2</f>
        <v>98.106912943871706</v>
      </c>
      <c r="R1151" s="31">
        <f t="shared" ref="R1151" si="11251">AVERAGE(H1151,L1150)</f>
        <v>0.49050000000000005</v>
      </c>
      <c r="S1151" s="31">
        <f t="shared" ref="S1151" si="11252">AVERAGE(I1151,M1150)</f>
        <v>0.29549999999999998</v>
      </c>
      <c r="T1151" s="31">
        <f t="shared" ref="T1151" si="11253">AVERAGE(J1151,N1150)</f>
        <v>0.128</v>
      </c>
      <c r="U1151" s="31">
        <f t="shared" ref="U1151" si="11254">AVERAGE(K1151,O1150)</f>
        <v>0.27449999999999997</v>
      </c>
      <c r="V1151" s="17">
        <f>Q1151*Q1150/'Advanced - Road'!$S$33</f>
        <v>98.945210056364786</v>
      </c>
      <c r="W1151" s="17">
        <f t="shared" ref="W1151" si="11255">W1150</f>
        <v>98.948563669170341</v>
      </c>
      <c r="X1151" s="17">
        <f t="shared" si="10922"/>
        <v>0</v>
      </c>
      <c r="Y1151" s="19">
        <f>ROUND(Regression!$B$17+Regression!$B$18*Games!R1151+Regression!$B$19*Games!T1151+Regression!$B$20*Games!U1151+Regression!$B$21*Games!S1151+Regression!$B$22*Games!W1151,0)</f>
        <v>109</v>
      </c>
      <c r="Z1151" s="19">
        <f t="shared" ref="Z1151" si="11256">-Z1150</f>
        <v>-4</v>
      </c>
      <c r="AA1151" s="19">
        <f t="shared" ref="AA1151" si="11257">AA1150</f>
        <v>214</v>
      </c>
      <c r="AB1151" s="4"/>
      <c r="AC1151" s="4"/>
      <c r="AD1151" s="4">
        <f t="shared" si="10927"/>
        <v>109</v>
      </c>
    </row>
    <row r="1152" spans="1:30" x14ac:dyDescent="0.3">
      <c r="A1152" s="11" t="s">
        <v>133</v>
      </c>
      <c r="B1152" s="10" t="s">
        <v>72</v>
      </c>
      <c r="C1152" s="11" t="str">
        <f>VLOOKUP(B1152,'Team Lookup'!A:B,2,FALSE)</f>
        <v>New York Knicks</v>
      </c>
      <c r="D1152" s="12"/>
      <c r="E1152" s="12"/>
      <c r="F1152" s="13" t="str">
        <f>B1153</f>
        <v>CLE</v>
      </c>
      <c r="G1152" s="11" t="str">
        <f t="shared" ref="G1152" si="11258">C1153</f>
        <v>Cleveland Cavaliers</v>
      </c>
      <c r="H1152" s="32">
        <f>VLOOKUP($C1152,'Four Factors - Road'!$B:$O,7,FALSE)/100</f>
        <v>0.47799999999999998</v>
      </c>
      <c r="I1152" s="32">
        <f>VLOOKUP($C1152,'Four Factors - Road'!$B:$O,8,FALSE)</f>
        <v>0.245</v>
      </c>
      <c r="J1152" s="32">
        <f>VLOOKUP($C1152,'Four Factors - Road'!$B:$O,9,FALSE)/100</f>
        <v>0.13800000000000001</v>
      </c>
      <c r="K1152" s="32">
        <f>VLOOKUP($C1152,'Four Factors - Road'!$B:$O,10,FALSE)/100</f>
        <v>0.26800000000000002</v>
      </c>
      <c r="L1152" s="32">
        <f>VLOOKUP($C1152,'Four Factors - Road'!$B:$O,11,FALSE)/100</f>
        <v>0.51</v>
      </c>
      <c r="M1152" s="32">
        <f>VLOOKUP($C1152,'Four Factors - Road'!$B:$O,12,FALSE)</f>
        <v>0.29499999999999998</v>
      </c>
      <c r="N1152" s="32">
        <f>VLOOKUP($C1152,'Four Factors - Road'!$B:$O,13,FALSE)/100</f>
        <v>0.127</v>
      </c>
      <c r="O1152" s="32">
        <f>VLOOKUP($C1152,'Four Factors - Road'!$B:$O,14,FALSE)/100</f>
        <v>0.247</v>
      </c>
      <c r="P1152" s="21">
        <f>VLOOKUP($C1152,'Advanced - Road'!B:T,18,FALSE)</f>
        <v>100.55</v>
      </c>
      <c r="Q1152" s="21">
        <f>(P1152+'Advanced - Road'!$S$33)/2</f>
        <v>99.705263459335626</v>
      </c>
      <c r="R1152" s="32">
        <f t="shared" ref="R1152" si="11259">AVERAGE(H1152,L1153)</f>
        <v>0.48899999999999999</v>
      </c>
      <c r="S1152" s="32">
        <f t="shared" ref="S1152" si="11260">AVERAGE(I1152,M1153)</f>
        <v>0.22999999999999998</v>
      </c>
      <c r="T1152" s="32">
        <f t="shared" ref="T1152" si="11261">AVERAGE(J1152,N1153)</f>
        <v>0.13300000000000001</v>
      </c>
      <c r="U1152" s="32">
        <f t="shared" ref="U1152" si="11262">AVERAGE(K1152,O1153)</f>
        <v>0.2545</v>
      </c>
      <c r="V1152" s="21">
        <f>Q1152*Q1153/'Advanced - Home'!$S$33</f>
        <v>99.733592431997224</v>
      </c>
      <c r="W1152" s="21">
        <f t="shared" ref="W1152" si="11263">AVERAGE(V1152:V1153)</f>
        <v>99.730212327175508</v>
      </c>
      <c r="X1152" s="21">
        <f t="shared" si="10922"/>
        <v>0</v>
      </c>
      <c r="Y1152" s="23">
        <f>ROUND(Regression!$B$17+Regression!$B$18*Games!R1152+Regression!$B$19*Games!T1152+Regression!$B$20*Games!U1152+Regression!$B$21*Games!S1152+Regression!$B$22*Games!W1152,0)</f>
        <v>106</v>
      </c>
      <c r="Z1152" s="23">
        <f t="shared" ref="Z1152" si="11264">Y1153-Y1152</f>
        <v>8</v>
      </c>
      <c r="AA1152" s="23">
        <f t="shared" ref="AA1152" si="11265">Y1152+Y1153</f>
        <v>220</v>
      </c>
      <c r="AB1152" s="22">
        <f t="shared" ref="AB1152" si="11266">D1152-Z1152</f>
        <v>-8</v>
      </c>
      <c r="AC1152" s="22">
        <f t="shared" ref="AC1152" si="11267">AA1152-E1152</f>
        <v>220</v>
      </c>
      <c r="AD1152" s="22">
        <f t="shared" si="10927"/>
        <v>106</v>
      </c>
    </row>
    <row r="1153" spans="1:30" x14ac:dyDescent="0.3">
      <c r="A1153" s="11" t="s">
        <v>134</v>
      </c>
      <c r="B1153" s="14" t="s">
        <v>54</v>
      </c>
      <c r="C1153" s="11" t="str">
        <f>VLOOKUP(B1153,'Team Lookup'!A:B,2,FALSE)</f>
        <v>Cleveland Cavaliers</v>
      </c>
      <c r="D1153" s="15">
        <f t="shared" ref="D1153" si="11268">D1152*-1</f>
        <v>0</v>
      </c>
      <c r="E1153" s="15">
        <f t="shared" ref="E1153" si="11269">E1152</f>
        <v>0</v>
      </c>
      <c r="F1153" s="11" t="str">
        <f>B1152</f>
        <v>NYK</v>
      </c>
      <c r="G1153" s="11" t="str">
        <f t="shared" ref="G1153" si="11270">C1152</f>
        <v>New York Knicks</v>
      </c>
      <c r="H1153" s="32">
        <f>VLOOKUP($C1153,'Four Factors - Home'!$B:$O,7,FALSE)/100</f>
        <v>0.55700000000000005</v>
      </c>
      <c r="I1153" s="32">
        <f>VLOOKUP($C1153,'Four Factors - Home'!$B:$O,8,FALSE)</f>
        <v>0.27700000000000002</v>
      </c>
      <c r="J1153" s="32">
        <f>VLOOKUP($C1153,'Four Factors - Home'!$B:$O,9,FALSE)/100</f>
        <v>0.129</v>
      </c>
      <c r="K1153" s="32">
        <f>VLOOKUP($C1153,'Four Factors - Home'!$B:$O,10,FALSE)/100</f>
        <v>0.23899999999999999</v>
      </c>
      <c r="L1153" s="32">
        <f>VLOOKUP($C1153,'Four Factors - Home'!$B:$O,11,FALSE)/100</f>
        <v>0.5</v>
      </c>
      <c r="M1153" s="32">
        <f>VLOOKUP($C1153,'Four Factors - Home'!$B:$O,12,FALSE)</f>
        <v>0.215</v>
      </c>
      <c r="N1153" s="32">
        <f>VLOOKUP($C1153,'Four Factors - Home'!$B:$O,13,FALSE)/100</f>
        <v>0.128</v>
      </c>
      <c r="O1153" s="32">
        <f>VLOOKUP($C1153,'Four Factors - Home'!$B:$O,14,FALSE)/100</f>
        <v>0.24100000000000002</v>
      </c>
      <c r="P1153" s="21">
        <f>VLOOKUP($C1153,'Advanced - Home'!B:T,18,FALSE)</f>
        <v>98.91</v>
      </c>
      <c r="Q1153" s="21">
        <f>(P1153+'Advanced - Home'!$S$33)/2</f>
        <v>98.881912943871697</v>
      </c>
      <c r="R1153" s="32">
        <f t="shared" ref="R1153" si="11271">AVERAGE(H1153,L1152)</f>
        <v>0.53350000000000009</v>
      </c>
      <c r="S1153" s="32">
        <f t="shared" ref="S1153" si="11272">AVERAGE(I1153,M1152)</f>
        <v>0.28600000000000003</v>
      </c>
      <c r="T1153" s="32">
        <f t="shared" ref="T1153" si="11273">AVERAGE(J1153,N1152)</f>
        <v>0.128</v>
      </c>
      <c r="U1153" s="32">
        <f t="shared" ref="U1153" si="11274">AVERAGE(K1153,O1152)</f>
        <v>0.24299999999999999</v>
      </c>
      <c r="V1153" s="21">
        <f>Q1153*Q1152/'Advanced - Road'!$S$33</f>
        <v>99.726832222353778</v>
      </c>
      <c r="W1153" s="21">
        <f t="shared" ref="W1153" si="11275">W1152</f>
        <v>99.730212327175508</v>
      </c>
      <c r="X1153" s="21">
        <f t="shared" si="10922"/>
        <v>0</v>
      </c>
      <c r="Y1153" s="23">
        <f>ROUND(Regression!$B$17+Regression!$B$18*Games!R1153+Regression!$B$19*Games!T1153+Regression!$B$20*Games!U1153+Regression!$B$21*Games!S1153+Regression!$B$22*Games!W1153,0)</f>
        <v>114</v>
      </c>
      <c r="Z1153" s="23">
        <f t="shared" ref="Z1153" si="11276">-Z1152</f>
        <v>-8</v>
      </c>
      <c r="AA1153" s="23">
        <f t="shared" ref="AA1153" si="11277">AA1152</f>
        <v>220</v>
      </c>
      <c r="AB1153" s="22"/>
      <c r="AC1153" s="22"/>
      <c r="AD1153" s="22">
        <f t="shared" si="10927"/>
        <v>114</v>
      </c>
    </row>
    <row r="1154" spans="1:30" x14ac:dyDescent="0.3">
      <c r="A1154" t="s">
        <v>133</v>
      </c>
      <c r="B1154" s="5" t="s">
        <v>72</v>
      </c>
      <c r="C1154" t="str">
        <f>VLOOKUP(B1154,'Team Lookup'!A:B,2,FALSE)</f>
        <v>New York Knicks</v>
      </c>
      <c r="D1154" s="6"/>
      <c r="E1154" s="6"/>
      <c r="F1154" s="7" t="str">
        <f>B1155</f>
        <v>DAL</v>
      </c>
      <c r="G1154" t="str">
        <f t="shared" ref="G1154" si="11278">C1155</f>
        <v>Dallas Mavericks</v>
      </c>
      <c r="H1154" s="31">
        <f>VLOOKUP($C1154,'Four Factors - Road'!$B:$O,7,FALSE)/100</f>
        <v>0.47799999999999998</v>
      </c>
      <c r="I1154" s="31">
        <f>VLOOKUP($C1154,'Four Factors - Road'!$B:$O,8,FALSE)</f>
        <v>0.245</v>
      </c>
      <c r="J1154" s="31">
        <f>VLOOKUP($C1154,'Four Factors - Road'!$B:$O,9,FALSE)/100</f>
        <v>0.13800000000000001</v>
      </c>
      <c r="K1154" s="31">
        <f>VLOOKUP($C1154,'Four Factors - Road'!$B:$O,10,FALSE)/100</f>
        <v>0.26800000000000002</v>
      </c>
      <c r="L1154" s="31">
        <f>VLOOKUP($C1154,'Four Factors - Road'!$B:$O,11,FALSE)/100</f>
        <v>0.51</v>
      </c>
      <c r="M1154" s="31">
        <f>VLOOKUP($C1154,'Four Factors - Road'!$B:$O,12,FALSE)</f>
        <v>0.29499999999999998</v>
      </c>
      <c r="N1154" s="31">
        <f>VLOOKUP($C1154,'Four Factors - Road'!$B:$O,13,FALSE)/100</f>
        <v>0.127</v>
      </c>
      <c r="O1154" s="31">
        <f>VLOOKUP($C1154,'Four Factors - Road'!$B:$O,14,FALSE)/100</f>
        <v>0.247</v>
      </c>
      <c r="P1154" s="17">
        <f>VLOOKUP($C1154,'Advanced - Road'!B:T,18,FALSE)</f>
        <v>100.55</v>
      </c>
      <c r="Q1154" s="17">
        <f>(P1154+'Advanced - Road'!$S$33)/2</f>
        <v>99.705263459335626</v>
      </c>
      <c r="R1154" s="31">
        <f t="shared" ref="R1154" si="11279">AVERAGE(H1154,L1155)</f>
        <v>0.49199999999999999</v>
      </c>
      <c r="S1154" s="31">
        <f t="shared" ref="S1154" si="11280">AVERAGE(I1154,M1155)</f>
        <v>0.26150000000000001</v>
      </c>
      <c r="T1154" s="31">
        <f t="shared" ref="T1154" si="11281">AVERAGE(J1154,N1155)</f>
        <v>0.15050000000000002</v>
      </c>
      <c r="U1154" s="31">
        <f t="shared" ref="U1154" si="11282">AVERAGE(K1154,O1155)</f>
        <v>0.247</v>
      </c>
      <c r="V1154" s="17">
        <f>Q1154*Q1155/'Advanced - Home'!$S$33</f>
        <v>97.09606918386072</v>
      </c>
      <c r="W1154" s="17">
        <f t="shared" ref="W1154" si="11283">AVERAGE(V1154:V1155)</f>
        <v>97.092778468229056</v>
      </c>
      <c r="X1154" s="17">
        <f t="shared" si="10922"/>
        <v>0</v>
      </c>
      <c r="Y1154" s="19">
        <f>ROUND(Regression!$B$17+Regression!$B$18*Games!R1154+Regression!$B$19*Games!T1154+Regression!$B$20*Games!U1154+Regression!$B$21*Games!S1154+Regression!$B$22*Games!W1154,0)</f>
        <v>102</v>
      </c>
      <c r="Z1154" s="19">
        <f t="shared" ref="Z1154" si="11284">Y1155-Y1154</f>
        <v>4</v>
      </c>
      <c r="AA1154" s="19">
        <f t="shared" ref="AA1154" si="11285">Y1154+Y1155</f>
        <v>208</v>
      </c>
      <c r="AB1154" s="4">
        <f t="shared" ref="AB1154" si="11286">D1154-Z1154</f>
        <v>-4</v>
      </c>
      <c r="AC1154" s="4">
        <f t="shared" ref="AC1154" si="11287">AA1154-E1154</f>
        <v>208</v>
      </c>
      <c r="AD1154" s="4">
        <f t="shared" si="10927"/>
        <v>102</v>
      </c>
    </row>
    <row r="1155" spans="1:30" x14ac:dyDescent="0.3">
      <c r="A1155" t="s">
        <v>134</v>
      </c>
      <c r="B1155" s="8" t="s">
        <v>61</v>
      </c>
      <c r="C1155" t="str">
        <f>VLOOKUP(B1155,'Team Lookup'!A:B,2,FALSE)</f>
        <v>Dallas Mavericks</v>
      </c>
      <c r="D1155" s="9">
        <f t="shared" ref="D1155" si="11288">D1154*-1</f>
        <v>0</v>
      </c>
      <c r="E1155" s="9">
        <f t="shared" ref="E1155" si="11289">E1154</f>
        <v>0</v>
      </c>
      <c r="F1155" t="str">
        <f>B1154</f>
        <v>NYK</v>
      </c>
      <c r="G1155" t="str">
        <f t="shared" ref="G1155" si="11290">C1154</f>
        <v>New York Knicks</v>
      </c>
      <c r="H1155" s="31">
        <f>VLOOKUP($C1155,'Four Factors - Home'!$B:$O,7,FALSE)/100</f>
        <v>0.51400000000000001</v>
      </c>
      <c r="I1155" s="31">
        <f>VLOOKUP($C1155,'Four Factors - Home'!$B:$O,8,FALSE)</f>
        <v>0.24299999999999999</v>
      </c>
      <c r="J1155" s="31">
        <f>VLOOKUP($C1155,'Four Factors - Home'!$B:$O,9,FALSE)/100</f>
        <v>0.129</v>
      </c>
      <c r="K1155" s="31">
        <f>VLOOKUP($C1155,'Four Factors - Home'!$B:$O,10,FALSE)/100</f>
        <v>0.188</v>
      </c>
      <c r="L1155" s="31">
        <f>VLOOKUP($C1155,'Four Factors - Home'!$B:$O,11,FALSE)/100</f>
        <v>0.50600000000000001</v>
      </c>
      <c r="M1155" s="31">
        <f>VLOOKUP($C1155,'Four Factors - Home'!$B:$O,12,FALSE)</f>
        <v>0.27800000000000002</v>
      </c>
      <c r="N1155" s="31">
        <f>VLOOKUP($C1155,'Four Factors - Home'!$B:$O,13,FALSE)/100</f>
        <v>0.16300000000000001</v>
      </c>
      <c r="O1155" s="31">
        <f>VLOOKUP($C1155,'Four Factors - Home'!$B:$O,14,FALSE)/100</f>
        <v>0.22600000000000001</v>
      </c>
      <c r="P1155" s="17">
        <f>VLOOKUP($C1155,'Advanced - Home'!B:T,18,FALSE)</f>
        <v>93.68</v>
      </c>
      <c r="Q1155" s="17">
        <f>(P1155+'Advanced - Home'!$S$33)/2</f>
        <v>96.266912943871716</v>
      </c>
      <c r="R1155" s="31">
        <f t="shared" ref="R1155" si="11291">AVERAGE(H1155,L1154)</f>
        <v>0.51200000000000001</v>
      </c>
      <c r="S1155" s="31">
        <f t="shared" ref="S1155" si="11292">AVERAGE(I1155,M1154)</f>
        <v>0.26900000000000002</v>
      </c>
      <c r="T1155" s="31">
        <f t="shared" ref="T1155" si="11293">AVERAGE(J1155,N1154)</f>
        <v>0.128</v>
      </c>
      <c r="U1155" s="31">
        <f t="shared" ref="U1155" si="11294">AVERAGE(K1155,O1154)</f>
        <v>0.2175</v>
      </c>
      <c r="V1155" s="17">
        <f>Q1155*Q1154/'Advanced - Road'!$S$33</f>
        <v>97.089487752597378</v>
      </c>
      <c r="W1155" s="17">
        <f t="shared" ref="W1155" si="11295">W1154</f>
        <v>97.092778468229056</v>
      </c>
      <c r="X1155" s="17">
        <f t="shared" si="10922"/>
        <v>0</v>
      </c>
      <c r="Y1155" s="19">
        <f>ROUND(Regression!$B$17+Regression!$B$18*Games!R1155+Regression!$B$19*Games!T1155+Regression!$B$20*Games!U1155+Regression!$B$21*Games!S1155+Regression!$B$22*Games!W1155,0)</f>
        <v>106</v>
      </c>
      <c r="Z1155" s="19">
        <f t="shared" ref="Z1155" si="11296">-Z1154</f>
        <v>-4</v>
      </c>
      <c r="AA1155" s="19">
        <f t="shared" ref="AA1155" si="11297">AA1154</f>
        <v>208</v>
      </c>
      <c r="AB1155" s="4"/>
      <c r="AC1155" s="4"/>
      <c r="AD1155" s="4">
        <f t="shared" si="10927"/>
        <v>106</v>
      </c>
    </row>
    <row r="1156" spans="1:30" x14ac:dyDescent="0.3">
      <c r="A1156" s="11" t="s">
        <v>133</v>
      </c>
      <c r="B1156" s="10" t="s">
        <v>72</v>
      </c>
      <c r="C1156" s="11" t="str">
        <f>VLOOKUP(B1156,'Team Lookup'!A:B,2,FALSE)</f>
        <v>New York Knicks</v>
      </c>
      <c r="D1156" s="12"/>
      <c r="E1156" s="12"/>
      <c r="F1156" s="13" t="str">
        <f>B1157</f>
        <v>DEN</v>
      </c>
      <c r="G1156" s="11" t="str">
        <f t="shared" ref="G1156" si="11298">C1157</f>
        <v>Denver Nuggets</v>
      </c>
      <c r="H1156" s="32">
        <f>VLOOKUP($C1156,'Four Factors - Road'!$B:$O,7,FALSE)/100</f>
        <v>0.47799999999999998</v>
      </c>
      <c r="I1156" s="32">
        <f>VLOOKUP($C1156,'Four Factors - Road'!$B:$O,8,FALSE)</f>
        <v>0.245</v>
      </c>
      <c r="J1156" s="32">
        <f>VLOOKUP($C1156,'Four Factors - Road'!$B:$O,9,FALSE)/100</f>
        <v>0.13800000000000001</v>
      </c>
      <c r="K1156" s="32">
        <f>VLOOKUP($C1156,'Four Factors - Road'!$B:$O,10,FALSE)/100</f>
        <v>0.26800000000000002</v>
      </c>
      <c r="L1156" s="32">
        <f>VLOOKUP($C1156,'Four Factors - Road'!$B:$O,11,FALSE)/100</f>
        <v>0.51</v>
      </c>
      <c r="M1156" s="32">
        <f>VLOOKUP($C1156,'Four Factors - Road'!$B:$O,12,FALSE)</f>
        <v>0.29499999999999998</v>
      </c>
      <c r="N1156" s="32">
        <f>VLOOKUP($C1156,'Four Factors - Road'!$B:$O,13,FALSE)/100</f>
        <v>0.127</v>
      </c>
      <c r="O1156" s="32">
        <f>VLOOKUP($C1156,'Four Factors - Road'!$B:$O,14,FALSE)/100</f>
        <v>0.247</v>
      </c>
      <c r="P1156" s="21">
        <f>VLOOKUP($C1156,'Advanced - Road'!B:T,18,FALSE)</f>
        <v>100.55</v>
      </c>
      <c r="Q1156" s="21">
        <f>(P1156+'Advanced - Road'!$S$33)/2</f>
        <v>99.705263459335626</v>
      </c>
      <c r="R1156" s="32">
        <f t="shared" ref="R1156" si="11299">AVERAGE(H1156,L1157)</f>
        <v>0.50549999999999995</v>
      </c>
      <c r="S1156" s="32">
        <f t="shared" ref="S1156" si="11300">AVERAGE(I1156,M1157)</f>
        <v>0.25</v>
      </c>
      <c r="T1156" s="32">
        <f t="shared" ref="T1156" si="11301">AVERAGE(J1156,N1157)</f>
        <v>0.1255</v>
      </c>
      <c r="U1156" s="32">
        <f t="shared" ref="U1156" si="11302">AVERAGE(K1156,O1157)</f>
        <v>0.23550000000000001</v>
      </c>
      <c r="V1156" s="21">
        <f>Q1156*Q1157/'Advanced - Home'!$S$33</f>
        <v>100.53039677847059</v>
      </c>
      <c r="W1156" s="21">
        <f t="shared" ref="W1156" si="11303">AVERAGE(V1156:V1157)</f>
        <v>100.526989668884</v>
      </c>
      <c r="X1156" s="21">
        <f t="shared" si="10922"/>
        <v>0</v>
      </c>
      <c r="Y1156" s="23">
        <f>ROUND(Regression!$B$17+Regression!$B$18*Games!R1156+Regression!$B$19*Games!T1156+Regression!$B$20*Games!U1156+Regression!$B$21*Games!S1156+Regression!$B$22*Games!W1156,0)</f>
        <v>110</v>
      </c>
      <c r="Z1156" s="23">
        <f t="shared" ref="Z1156" si="11304">Y1157-Y1156</f>
        <v>4</v>
      </c>
      <c r="AA1156" s="23">
        <f t="shared" ref="AA1156" si="11305">Y1156+Y1157</f>
        <v>224</v>
      </c>
      <c r="AB1156" s="22">
        <f t="shared" ref="AB1156" si="11306">D1156-Z1156</f>
        <v>-4</v>
      </c>
      <c r="AC1156" s="22">
        <f t="shared" ref="AC1156" si="11307">AA1156-E1156</f>
        <v>224</v>
      </c>
      <c r="AD1156" s="22">
        <f t="shared" si="10927"/>
        <v>110</v>
      </c>
    </row>
    <row r="1157" spans="1:30" x14ac:dyDescent="0.3">
      <c r="A1157" s="11" t="s">
        <v>134</v>
      </c>
      <c r="B1157" s="14" t="s">
        <v>62</v>
      </c>
      <c r="C1157" s="11" t="str">
        <f>VLOOKUP(B1157,'Team Lookup'!A:B,2,FALSE)</f>
        <v>Denver Nuggets</v>
      </c>
      <c r="D1157" s="15">
        <f t="shared" ref="D1157" si="11308">D1156*-1</f>
        <v>0</v>
      </c>
      <c r="E1157" s="15">
        <f t="shared" ref="E1157" si="11309">E1156</f>
        <v>0</v>
      </c>
      <c r="F1157" s="11" t="str">
        <f>B1156</f>
        <v>NYK</v>
      </c>
      <c r="G1157" s="11" t="str">
        <f t="shared" ref="G1157" si="11310">C1156</f>
        <v>New York Knicks</v>
      </c>
      <c r="H1157" s="32">
        <f>VLOOKUP($C1157,'Four Factors - Home'!$B:$O,7,FALSE)/100</f>
        <v>0.53900000000000003</v>
      </c>
      <c r="I1157" s="32">
        <f>VLOOKUP($C1157,'Four Factors - Home'!$B:$O,8,FALSE)</f>
        <v>0.28799999999999998</v>
      </c>
      <c r="J1157" s="32">
        <f>VLOOKUP($C1157,'Four Factors - Home'!$B:$O,9,FALSE)/100</f>
        <v>0.14400000000000002</v>
      </c>
      <c r="K1157" s="32">
        <f>VLOOKUP($C1157,'Four Factors - Home'!$B:$O,10,FALSE)/100</f>
        <v>0.28399999999999997</v>
      </c>
      <c r="L1157" s="32">
        <f>VLOOKUP($C1157,'Four Factors - Home'!$B:$O,11,FALSE)/100</f>
        <v>0.53299999999999992</v>
      </c>
      <c r="M1157" s="32">
        <f>VLOOKUP($C1157,'Four Factors - Home'!$B:$O,12,FALSE)</f>
        <v>0.255</v>
      </c>
      <c r="N1157" s="32">
        <f>VLOOKUP($C1157,'Four Factors - Home'!$B:$O,13,FALSE)/100</f>
        <v>0.113</v>
      </c>
      <c r="O1157" s="32">
        <f>VLOOKUP($C1157,'Four Factors - Home'!$B:$O,14,FALSE)/100</f>
        <v>0.20300000000000001</v>
      </c>
      <c r="P1157" s="21">
        <f>VLOOKUP($C1157,'Advanced - Home'!B:T,18,FALSE)</f>
        <v>100.49</v>
      </c>
      <c r="Q1157" s="21">
        <f>(P1157+'Advanced - Home'!$S$33)/2</f>
        <v>99.671912943871703</v>
      </c>
      <c r="R1157" s="32">
        <f t="shared" ref="R1157" si="11311">AVERAGE(H1157,L1156)</f>
        <v>0.52449999999999997</v>
      </c>
      <c r="S1157" s="32">
        <f t="shared" ref="S1157" si="11312">AVERAGE(I1157,M1156)</f>
        <v>0.29149999999999998</v>
      </c>
      <c r="T1157" s="32">
        <f t="shared" ref="T1157" si="11313">AVERAGE(J1157,N1156)</f>
        <v>0.13550000000000001</v>
      </c>
      <c r="U1157" s="32">
        <f t="shared" ref="U1157" si="11314">AVERAGE(K1157,O1156)</f>
        <v>0.26549999999999996</v>
      </c>
      <c r="V1157" s="21">
        <f>Q1157*Q1156/'Advanced - Road'!$S$33</f>
        <v>100.5235825592974</v>
      </c>
      <c r="W1157" s="21">
        <f t="shared" ref="W1157" si="11315">W1156</f>
        <v>100.526989668884</v>
      </c>
      <c r="X1157" s="21">
        <f t="shared" si="10922"/>
        <v>0</v>
      </c>
      <c r="Y1157" s="23">
        <f>ROUND(Regression!$B$17+Regression!$B$18*Games!R1157+Regression!$B$19*Games!T1157+Regression!$B$20*Games!U1157+Regression!$B$21*Games!S1157+Regression!$B$22*Games!W1157,0)</f>
        <v>114</v>
      </c>
      <c r="Z1157" s="23">
        <f t="shared" ref="Z1157" si="11316">-Z1156</f>
        <v>-4</v>
      </c>
      <c r="AA1157" s="23">
        <f t="shared" ref="AA1157" si="11317">AA1156</f>
        <v>224</v>
      </c>
      <c r="AB1157" s="22"/>
      <c r="AC1157" s="22"/>
      <c r="AD1157" s="22">
        <f t="shared" si="10927"/>
        <v>114</v>
      </c>
    </row>
    <row r="1158" spans="1:30" x14ac:dyDescent="0.3">
      <c r="A1158" t="s">
        <v>133</v>
      </c>
      <c r="B1158" s="8" t="s">
        <v>72</v>
      </c>
      <c r="C1158" t="str">
        <f>VLOOKUP(B1158,'Team Lookup'!A:B,2,FALSE)</f>
        <v>New York Knicks</v>
      </c>
      <c r="D1158" s="6"/>
      <c r="E1158" s="6"/>
      <c r="F1158" s="7" t="str">
        <f>B1159</f>
        <v>DET</v>
      </c>
      <c r="G1158" t="str">
        <f t="shared" ref="G1158" si="11318">C1159</f>
        <v>Detroit Pistons</v>
      </c>
      <c r="H1158" s="31">
        <f>VLOOKUP($C1158,'Four Factors - Road'!$B:$O,7,FALSE)/100</f>
        <v>0.47799999999999998</v>
      </c>
      <c r="I1158" s="31">
        <f>VLOOKUP($C1158,'Four Factors - Road'!$B:$O,8,FALSE)</f>
        <v>0.245</v>
      </c>
      <c r="J1158" s="31">
        <f>VLOOKUP($C1158,'Four Factors - Road'!$B:$O,9,FALSE)/100</f>
        <v>0.13800000000000001</v>
      </c>
      <c r="K1158" s="31">
        <f>VLOOKUP($C1158,'Four Factors - Road'!$B:$O,10,FALSE)/100</f>
        <v>0.26800000000000002</v>
      </c>
      <c r="L1158" s="31">
        <f>VLOOKUP($C1158,'Four Factors - Road'!$B:$O,11,FALSE)/100</f>
        <v>0.51</v>
      </c>
      <c r="M1158" s="31">
        <f>VLOOKUP($C1158,'Four Factors - Road'!$B:$O,12,FALSE)</f>
        <v>0.29499999999999998</v>
      </c>
      <c r="N1158" s="31">
        <f>VLOOKUP($C1158,'Four Factors - Road'!$B:$O,13,FALSE)/100</f>
        <v>0.127</v>
      </c>
      <c r="O1158" s="31">
        <f>VLOOKUP($C1158,'Four Factors - Road'!$B:$O,14,FALSE)/100</f>
        <v>0.247</v>
      </c>
      <c r="P1158" s="17">
        <f>VLOOKUP($C1158,'Advanced - Road'!B:T,18,FALSE)</f>
        <v>100.55</v>
      </c>
      <c r="Q1158" s="17">
        <f>(P1158+'Advanced - Road'!$S$33)/2</f>
        <v>99.705263459335626</v>
      </c>
      <c r="R1158" s="31">
        <f t="shared" ref="R1158" si="11319">AVERAGE(H1158,L1159)</f>
        <v>0.48349999999999999</v>
      </c>
      <c r="S1158" s="31">
        <f t="shared" ref="S1158" si="11320">AVERAGE(I1158,M1159)</f>
        <v>0.25800000000000001</v>
      </c>
      <c r="T1158" s="31">
        <f t="shared" ref="T1158" si="11321">AVERAGE(J1158,N1159)</f>
        <v>0.13650000000000001</v>
      </c>
      <c r="U1158" s="31">
        <f t="shared" ref="U1158" si="11322">AVERAGE(K1158,O1159)</f>
        <v>0.22849999999999998</v>
      </c>
      <c r="V1158" s="17">
        <f>Q1158*Q1159/'Advanced - Home'!$S$33</f>
        <v>99.309974931340506</v>
      </c>
      <c r="W1158" s="17">
        <f t="shared" ref="W1158" si="11323">AVERAGE(V1158:V1159)</f>
        <v>99.306609183482379</v>
      </c>
      <c r="X1158" s="17">
        <f t="shared" si="10922"/>
        <v>0</v>
      </c>
      <c r="Y1158" s="19">
        <f>ROUND(Regression!$B$17+Regression!$B$18*Games!R1158+Regression!$B$19*Games!T1158+Regression!$B$20*Games!U1158+Regression!$B$21*Games!S1158+Regression!$B$22*Games!W1158,0)</f>
        <v>104</v>
      </c>
      <c r="Z1158" s="19">
        <f t="shared" ref="Z1158" si="11324">Y1159-Y1158</f>
        <v>5</v>
      </c>
      <c r="AA1158" s="19">
        <f t="shared" ref="AA1158" si="11325">Y1158+Y1159</f>
        <v>213</v>
      </c>
      <c r="AB1158" s="4">
        <f t="shared" ref="AB1158" si="11326">D1158-Z1158</f>
        <v>-5</v>
      </c>
      <c r="AC1158" s="4">
        <f t="shared" ref="AC1158" si="11327">AA1158-E1158</f>
        <v>213</v>
      </c>
      <c r="AD1158" s="4">
        <f t="shared" si="10927"/>
        <v>104</v>
      </c>
    </row>
    <row r="1159" spans="1:30" x14ac:dyDescent="0.3">
      <c r="A1159" t="s">
        <v>134</v>
      </c>
      <c r="B1159" s="8" t="s">
        <v>63</v>
      </c>
      <c r="C1159" t="str">
        <f>VLOOKUP(B1159,'Team Lookup'!A:B,2,FALSE)</f>
        <v>Detroit Pistons</v>
      </c>
      <c r="D1159" s="9">
        <f t="shared" ref="D1159" si="11328">D1158*-1</f>
        <v>0</v>
      </c>
      <c r="E1159" s="9">
        <f t="shared" ref="E1159" si="11329">E1158</f>
        <v>0</v>
      </c>
      <c r="F1159" t="str">
        <f>B1158</f>
        <v>NYK</v>
      </c>
      <c r="G1159" t="str">
        <f t="shared" ref="G1159" si="11330">C1158</f>
        <v>New York Knicks</v>
      </c>
      <c r="H1159" s="31">
        <f>VLOOKUP($C1159,'Four Factors - Home'!$B:$O,7,FALSE)/100</f>
        <v>0.505</v>
      </c>
      <c r="I1159" s="31">
        <f>VLOOKUP($C1159,'Four Factors - Home'!$B:$O,8,FALSE)</f>
        <v>0.217</v>
      </c>
      <c r="J1159" s="31">
        <f>VLOOKUP($C1159,'Four Factors - Home'!$B:$O,9,FALSE)/100</f>
        <v>0.124</v>
      </c>
      <c r="K1159" s="31">
        <f>VLOOKUP($C1159,'Four Factors - Home'!$B:$O,10,FALSE)/100</f>
        <v>0.24299999999999999</v>
      </c>
      <c r="L1159" s="31">
        <f>VLOOKUP($C1159,'Four Factors - Home'!$B:$O,11,FALSE)/100</f>
        <v>0.48899999999999999</v>
      </c>
      <c r="M1159" s="31">
        <f>VLOOKUP($C1159,'Four Factors - Home'!$B:$O,12,FALSE)</f>
        <v>0.27100000000000002</v>
      </c>
      <c r="N1159" s="31">
        <f>VLOOKUP($C1159,'Four Factors - Home'!$B:$O,13,FALSE)/100</f>
        <v>0.13500000000000001</v>
      </c>
      <c r="O1159" s="31">
        <f>VLOOKUP($C1159,'Four Factors - Home'!$B:$O,14,FALSE)/100</f>
        <v>0.18899999999999997</v>
      </c>
      <c r="P1159" s="17">
        <f>VLOOKUP($C1159,'Advanced - Home'!B:T,18,FALSE)</f>
        <v>98.07</v>
      </c>
      <c r="Q1159" s="17">
        <f>(P1159+'Advanced - Home'!$S$33)/2</f>
        <v>98.46191294387171</v>
      </c>
      <c r="R1159" s="31">
        <f t="shared" ref="R1159" si="11331">AVERAGE(H1159,L1158)</f>
        <v>0.50750000000000006</v>
      </c>
      <c r="S1159" s="31">
        <f t="shared" ref="S1159" si="11332">AVERAGE(I1159,M1158)</f>
        <v>0.25600000000000001</v>
      </c>
      <c r="T1159" s="31">
        <f t="shared" ref="T1159" si="11333">AVERAGE(J1159,N1158)</f>
        <v>0.1255</v>
      </c>
      <c r="U1159" s="31">
        <f t="shared" ref="U1159" si="11334">AVERAGE(K1159,O1158)</f>
        <v>0.245</v>
      </c>
      <c r="V1159" s="17">
        <f>Q1159*Q1158/'Advanced - Road'!$S$33</f>
        <v>99.303243435624267</v>
      </c>
      <c r="W1159" s="17">
        <f t="shared" ref="W1159" si="11335">W1158</f>
        <v>99.306609183482379</v>
      </c>
      <c r="X1159" s="17">
        <f t="shared" si="10922"/>
        <v>0</v>
      </c>
      <c r="Y1159" s="19">
        <f>ROUND(Regression!$B$17+Regression!$B$18*Games!R1159+Regression!$B$19*Games!T1159+Regression!$B$20*Games!U1159+Regression!$B$21*Games!S1159+Regression!$B$22*Games!W1159,0)</f>
        <v>109</v>
      </c>
      <c r="Z1159" s="19">
        <f t="shared" ref="Z1159" si="11336">-Z1158</f>
        <v>-5</v>
      </c>
      <c r="AA1159" s="19">
        <f t="shared" ref="AA1159" si="11337">AA1158</f>
        <v>213</v>
      </c>
      <c r="AB1159" s="4"/>
      <c r="AC1159" s="4"/>
      <c r="AD1159" s="4">
        <f t="shared" si="10927"/>
        <v>109</v>
      </c>
    </row>
    <row r="1160" spans="1:30" x14ac:dyDescent="0.3">
      <c r="A1160" s="11" t="s">
        <v>133</v>
      </c>
      <c r="B1160" s="14" t="s">
        <v>72</v>
      </c>
      <c r="C1160" s="11" t="str">
        <f>VLOOKUP(B1160,'Team Lookup'!A:B,2,FALSE)</f>
        <v>New York Knicks</v>
      </c>
      <c r="D1160" s="12"/>
      <c r="E1160" s="12"/>
      <c r="F1160" s="13" t="str">
        <f>B1161</f>
        <v>GSW</v>
      </c>
      <c r="G1160" s="11" t="str">
        <f t="shared" ref="G1160" si="11338">C1161</f>
        <v>Golden State Warriors</v>
      </c>
      <c r="H1160" s="32">
        <f>VLOOKUP($C1160,'Four Factors - Road'!$B:$O,7,FALSE)/100</f>
        <v>0.47799999999999998</v>
      </c>
      <c r="I1160" s="32">
        <f>VLOOKUP($C1160,'Four Factors - Road'!$B:$O,8,FALSE)</f>
        <v>0.245</v>
      </c>
      <c r="J1160" s="32">
        <f>VLOOKUP($C1160,'Four Factors - Road'!$B:$O,9,FALSE)/100</f>
        <v>0.13800000000000001</v>
      </c>
      <c r="K1160" s="32">
        <f>VLOOKUP($C1160,'Four Factors - Road'!$B:$O,10,FALSE)/100</f>
        <v>0.26800000000000002</v>
      </c>
      <c r="L1160" s="32">
        <f>VLOOKUP($C1160,'Four Factors - Road'!$B:$O,11,FALSE)/100</f>
        <v>0.51</v>
      </c>
      <c r="M1160" s="32">
        <f>VLOOKUP($C1160,'Four Factors - Road'!$B:$O,12,FALSE)</f>
        <v>0.29499999999999998</v>
      </c>
      <c r="N1160" s="32">
        <f>VLOOKUP($C1160,'Four Factors - Road'!$B:$O,13,FALSE)/100</f>
        <v>0.127</v>
      </c>
      <c r="O1160" s="32">
        <f>VLOOKUP($C1160,'Four Factors - Road'!$B:$O,14,FALSE)/100</f>
        <v>0.247</v>
      </c>
      <c r="P1160" s="21">
        <f>VLOOKUP($C1160,'Advanced - Road'!B:T,18,FALSE)</f>
        <v>100.55</v>
      </c>
      <c r="Q1160" s="21">
        <f>(P1160+'Advanced - Road'!$S$33)/2</f>
        <v>99.705263459335626</v>
      </c>
      <c r="R1160" s="32">
        <f t="shared" ref="R1160" si="11339">AVERAGE(H1160,L1161)</f>
        <v>0.47750000000000004</v>
      </c>
      <c r="S1160" s="32">
        <f t="shared" ref="S1160" si="11340">AVERAGE(I1160,M1161)</f>
        <v>0.2495</v>
      </c>
      <c r="T1160" s="32">
        <f t="shared" ref="T1160" si="11341">AVERAGE(J1160,N1161)</f>
        <v>0.14000000000000001</v>
      </c>
      <c r="U1160" s="32">
        <f t="shared" ref="U1160" si="11342">AVERAGE(K1160,O1161)</f>
        <v>0.2515</v>
      </c>
      <c r="V1160" s="21">
        <f>Q1160*Q1161/'Advanced - Home'!$S$33</f>
        <v>101.6499573159205</v>
      </c>
      <c r="W1160" s="21">
        <f t="shared" ref="W1160" si="11343">AVERAGE(V1160:V1161)</f>
        <v>101.6465122629301</v>
      </c>
      <c r="X1160" s="21">
        <f t="shared" si="10922"/>
        <v>0</v>
      </c>
      <c r="Y1160" s="23">
        <f>ROUND(Regression!$B$17+Regression!$B$18*Games!R1160+Regression!$B$19*Games!T1160+Regression!$B$20*Games!U1160+Regression!$B$21*Games!S1160+Regression!$B$22*Games!W1160,0)</f>
        <v>105</v>
      </c>
      <c r="Z1160" s="23">
        <f t="shared" ref="Z1160" si="11344">Y1161-Y1160</f>
        <v>12</v>
      </c>
      <c r="AA1160" s="23">
        <f t="shared" ref="AA1160" si="11345">Y1160+Y1161</f>
        <v>222</v>
      </c>
      <c r="AB1160" s="22">
        <f t="shared" ref="AB1160" si="11346">D1160-Z1160</f>
        <v>-12</v>
      </c>
      <c r="AC1160" s="22">
        <f t="shared" ref="AC1160" si="11347">AA1160-E1160</f>
        <v>222</v>
      </c>
      <c r="AD1160" s="22">
        <f t="shared" si="10927"/>
        <v>105</v>
      </c>
    </row>
    <row r="1161" spans="1:30" x14ac:dyDescent="0.3">
      <c r="A1161" s="11" t="s">
        <v>134</v>
      </c>
      <c r="B1161" s="14" t="s">
        <v>55</v>
      </c>
      <c r="C1161" s="11" t="str">
        <f>VLOOKUP(B1161,'Team Lookup'!A:B,2,FALSE)</f>
        <v>Golden State Warriors</v>
      </c>
      <c r="D1161" s="15">
        <f t="shared" ref="D1161" si="11348">D1160*-1</f>
        <v>0</v>
      </c>
      <c r="E1161" s="15">
        <f t="shared" ref="E1161" si="11349">E1160</f>
        <v>0</v>
      </c>
      <c r="F1161" s="11" t="str">
        <f>B1160</f>
        <v>NYK</v>
      </c>
      <c r="G1161" s="11" t="str">
        <f t="shared" ref="G1161" si="11350">C1160</f>
        <v>New York Knicks</v>
      </c>
      <c r="H1161" s="32">
        <f>VLOOKUP($C1161,'Four Factors - Home'!$B:$O,7,FALSE)/100</f>
        <v>0.59099999999999997</v>
      </c>
      <c r="I1161" s="32">
        <f>VLOOKUP($C1161,'Four Factors - Home'!$B:$O,8,FALSE)</f>
        <v>0.255</v>
      </c>
      <c r="J1161" s="32">
        <f>VLOOKUP($C1161,'Four Factors - Home'!$B:$O,9,FALSE)/100</f>
        <v>0.14099999999999999</v>
      </c>
      <c r="K1161" s="32">
        <f>VLOOKUP($C1161,'Four Factors - Home'!$B:$O,10,FALSE)/100</f>
        <v>0.22600000000000001</v>
      </c>
      <c r="L1161" s="32">
        <f>VLOOKUP($C1161,'Four Factors - Home'!$B:$O,11,FALSE)/100</f>
        <v>0.47700000000000004</v>
      </c>
      <c r="M1161" s="32">
        <f>VLOOKUP($C1161,'Four Factors - Home'!$B:$O,12,FALSE)</f>
        <v>0.254</v>
      </c>
      <c r="N1161" s="32">
        <f>VLOOKUP($C1161,'Four Factors - Home'!$B:$O,13,FALSE)/100</f>
        <v>0.14199999999999999</v>
      </c>
      <c r="O1161" s="32">
        <f>VLOOKUP($C1161,'Four Factors - Home'!$B:$O,14,FALSE)/100</f>
        <v>0.23499999999999999</v>
      </c>
      <c r="P1161" s="21">
        <f>VLOOKUP($C1161,'Advanced - Home'!B:T,18,FALSE)</f>
        <v>102.71</v>
      </c>
      <c r="Q1161" s="21">
        <f>(P1161+'Advanced - Home'!$S$33)/2</f>
        <v>100.7819129438717</v>
      </c>
      <c r="R1161" s="32">
        <f t="shared" ref="R1161" si="11351">AVERAGE(H1161,L1160)</f>
        <v>0.55049999999999999</v>
      </c>
      <c r="S1161" s="32">
        <f t="shared" ref="S1161" si="11352">AVERAGE(I1161,M1160)</f>
        <v>0.27500000000000002</v>
      </c>
      <c r="T1161" s="32">
        <f t="shared" ref="T1161" si="11353">AVERAGE(J1161,N1160)</f>
        <v>0.13400000000000001</v>
      </c>
      <c r="U1161" s="32">
        <f t="shared" ref="U1161" si="11354">AVERAGE(K1161,O1160)</f>
        <v>0.23649999999999999</v>
      </c>
      <c r="V1161" s="21">
        <f>Q1161*Q1160/'Advanced - Road'!$S$33</f>
        <v>101.6430672099397</v>
      </c>
      <c r="W1161" s="21">
        <f t="shared" ref="W1161" si="11355">W1160</f>
        <v>101.6465122629301</v>
      </c>
      <c r="X1161" s="21">
        <f t="shared" si="10922"/>
        <v>0</v>
      </c>
      <c r="Y1161" s="23">
        <f>ROUND(Regression!$B$17+Regression!$B$18*Games!R1161+Regression!$B$19*Games!T1161+Regression!$B$20*Games!U1161+Regression!$B$21*Games!S1161+Regression!$B$22*Games!W1161,0)</f>
        <v>117</v>
      </c>
      <c r="Z1161" s="23">
        <f t="shared" ref="Z1161" si="11356">-Z1160</f>
        <v>-12</v>
      </c>
      <c r="AA1161" s="23">
        <f t="shared" ref="AA1161" si="11357">AA1160</f>
        <v>222</v>
      </c>
      <c r="AB1161" s="22"/>
      <c r="AC1161" s="22"/>
      <c r="AD1161" s="22">
        <f t="shared" si="10927"/>
        <v>117</v>
      </c>
    </row>
    <row r="1162" spans="1:30" x14ac:dyDescent="0.3">
      <c r="A1162" t="s">
        <v>133</v>
      </c>
      <c r="B1162" s="8" t="s">
        <v>72</v>
      </c>
      <c r="C1162" t="str">
        <f>VLOOKUP(B1162,'Team Lookup'!A:B,2,FALSE)</f>
        <v>New York Knicks</v>
      </c>
      <c r="D1162" s="6"/>
      <c r="E1162" s="6"/>
      <c r="F1162" s="7" t="str">
        <f>B1163</f>
        <v>HOU</v>
      </c>
      <c r="G1162" t="str">
        <f t="shared" ref="G1162" si="11358">C1163</f>
        <v>Houston Rockets</v>
      </c>
      <c r="H1162" s="31">
        <f>VLOOKUP($C1162,'Four Factors - Road'!$B:$O,7,FALSE)/100</f>
        <v>0.47799999999999998</v>
      </c>
      <c r="I1162" s="31">
        <f>VLOOKUP($C1162,'Four Factors - Road'!$B:$O,8,FALSE)</f>
        <v>0.245</v>
      </c>
      <c r="J1162" s="31">
        <f>VLOOKUP($C1162,'Four Factors - Road'!$B:$O,9,FALSE)/100</f>
        <v>0.13800000000000001</v>
      </c>
      <c r="K1162" s="31">
        <f>VLOOKUP($C1162,'Four Factors - Road'!$B:$O,10,FALSE)/100</f>
        <v>0.26800000000000002</v>
      </c>
      <c r="L1162" s="31">
        <f>VLOOKUP($C1162,'Four Factors - Road'!$B:$O,11,FALSE)/100</f>
        <v>0.51</v>
      </c>
      <c r="M1162" s="31">
        <f>VLOOKUP($C1162,'Four Factors - Road'!$B:$O,12,FALSE)</f>
        <v>0.29499999999999998</v>
      </c>
      <c r="N1162" s="31">
        <f>VLOOKUP($C1162,'Four Factors - Road'!$B:$O,13,FALSE)/100</f>
        <v>0.127</v>
      </c>
      <c r="O1162" s="31">
        <f>VLOOKUP($C1162,'Four Factors - Road'!$B:$O,14,FALSE)/100</f>
        <v>0.247</v>
      </c>
      <c r="P1162" s="17">
        <f>VLOOKUP($C1162,'Advanced - Road'!B:T,18,FALSE)</f>
        <v>100.55</v>
      </c>
      <c r="Q1162" s="17">
        <f>(P1162+'Advanced - Road'!$S$33)/2</f>
        <v>99.705263459335626</v>
      </c>
      <c r="R1162" s="31">
        <f t="shared" ref="R1162" si="11359">AVERAGE(H1162,L1163)</f>
        <v>0.49349999999999999</v>
      </c>
      <c r="S1162" s="31">
        <f t="shared" ref="S1162" si="11360">AVERAGE(I1162,M1163)</f>
        <v>0.24049999999999999</v>
      </c>
      <c r="T1162" s="31">
        <f t="shared" ref="T1162" si="11361">AVERAGE(J1162,N1163)</f>
        <v>0.14400000000000002</v>
      </c>
      <c r="U1162" s="31">
        <f t="shared" ref="U1162" si="11362">AVERAGE(K1162,O1163)</f>
        <v>0.2535</v>
      </c>
      <c r="V1162" s="17">
        <f>Q1162*Q1163/'Advanced - Home'!$S$33</f>
        <v>101.49362228591623</v>
      </c>
      <c r="W1162" s="17">
        <f t="shared" ref="W1162" si="11363">AVERAGE(V1162:V1163)</f>
        <v>101.49018253132905</v>
      </c>
      <c r="X1162" s="17">
        <f t="shared" si="10922"/>
        <v>0</v>
      </c>
      <c r="Y1162" s="19">
        <f>ROUND(Regression!$B$17+Regression!$B$18*Games!R1162+Regression!$B$19*Games!T1162+Regression!$B$20*Games!U1162+Regression!$B$21*Games!S1162+Regression!$B$22*Games!W1162,0)</f>
        <v>107</v>
      </c>
      <c r="Z1162" s="19">
        <f t="shared" ref="Z1162" si="11364">Y1163-Y1162</f>
        <v>8</v>
      </c>
      <c r="AA1162" s="19">
        <f t="shared" ref="AA1162" si="11365">Y1162+Y1163</f>
        <v>222</v>
      </c>
      <c r="AB1162" s="4">
        <f t="shared" ref="AB1162" si="11366">D1162-Z1162</f>
        <v>-8</v>
      </c>
      <c r="AC1162" s="4">
        <f t="shared" ref="AC1162" si="11367">AA1162-E1162</f>
        <v>222</v>
      </c>
      <c r="AD1162" s="4">
        <f t="shared" si="10927"/>
        <v>107</v>
      </c>
    </row>
    <row r="1163" spans="1:30" x14ac:dyDescent="0.3">
      <c r="A1163" t="s">
        <v>134</v>
      </c>
      <c r="B1163" s="8" t="s">
        <v>64</v>
      </c>
      <c r="C1163" t="str">
        <f>VLOOKUP(B1163,'Team Lookup'!A:B,2,FALSE)</f>
        <v>Houston Rockets</v>
      </c>
      <c r="D1163" s="9">
        <f t="shared" ref="D1163" si="11368">D1162*-1</f>
        <v>0</v>
      </c>
      <c r="E1163" s="9">
        <f t="shared" ref="E1163" si="11369">E1162</f>
        <v>0</v>
      </c>
      <c r="F1163" t="str">
        <f>B1162</f>
        <v>NYK</v>
      </c>
      <c r="G1163" t="str">
        <f t="shared" ref="G1163" si="11370">C1162</f>
        <v>New York Knicks</v>
      </c>
      <c r="H1163" s="31">
        <f>VLOOKUP($C1163,'Four Factors - Home'!$B:$O,7,FALSE)/100</f>
        <v>0.54799999999999993</v>
      </c>
      <c r="I1163" s="31">
        <f>VLOOKUP($C1163,'Four Factors - Home'!$B:$O,8,FALSE)</f>
        <v>0.30199999999999999</v>
      </c>
      <c r="J1163" s="31">
        <f>VLOOKUP($C1163,'Four Factors - Home'!$B:$O,9,FALSE)/100</f>
        <v>0.13900000000000001</v>
      </c>
      <c r="K1163" s="31">
        <f>VLOOKUP($C1163,'Four Factors - Home'!$B:$O,10,FALSE)/100</f>
        <v>0.252</v>
      </c>
      <c r="L1163" s="31">
        <f>VLOOKUP($C1163,'Four Factors - Home'!$B:$O,11,FALSE)/100</f>
        <v>0.50900000000000001</v>
      </c>
      <c r="M1163" s="31">
        <f>VLOOKUP($C1163,'Four Factors - Home'!$B:$O,12,FALSE)</f>
        <v>0.23599999999999999</v>
      </c>
      <c r="N1163" s="31">
        <f>VLOOKUP($C1163,'Four Factors - Home'!$B:$O,13,FALSE)/100</f>
        <v>0.15</v>
      </c>
      <c r="O1163" s="31">
        <f>VLOOKUP($C1163,'Four Factors - Home'!$B:$O,14,FALSE)/100</f>
        <v>0.23899999999999999</v>
      </c>
      <c r="P1163" s="17">
        <f>VLOOKUP($C1163,'Advanced - Home'!B:T,18,FALSE)</f>
        <v>102.4</v>
      </c>
      <c r="Q1163" s="17">
        <f>(P1163+'Advanced - Home'!$S$33)/2</f>
        <v>100.6269129438717</v>
      </c>
      <c r="R1163" s="31">
        <f t="shared" ref="R1163" si="11371">AVERAGE(H1163,L1162)</f>
        <v>0.52899999999999991</v>
      </c>
      <c r="S1163" s="31">
        <f t="shared" ref="S1163" si="11372">AVERAGE(I1163,M1162)</f>
        <v>0.29849999999999999</v>
      </c>
      <c r="T1163" s="31">
        <f t="shared" ref="T1163" si="11373">AVERAGE(J1163,N1162)</f>
        <v>0.13300000000000001</v>
      </c>
      <c r="U1163" s="31">
        <f t="shared" ref="U1163" si="11374">AVERAGE(K1163,O1162)</f>
        <v>0.2495</v>
      </c>
      <c r="V1163" s="17">
        <f>Q1163*Q1162/'Advanced - Road'!$S$33</f>
        <v>101.48674277674189</v>
      </c>
      <c r="W1163" s="17">
        <f t="shared" ref="W1163" si="11375">W1162</f>
        <v>101.49018253132905</v>
      </c>
      <c r="X1163" s="17">
        <f t="shared" si="10922"/>
        <v>0</v>
      </c>
      <c r="Y1163" s="19">
        <f>ROUND(Regression!$B$17+Regression!$B$18*Games!R1163+Regression!$B$19*Games!T1163+Regression!$B$20*Games!U1163+Regression!$B$21*Games!S1163+Regression!$B$22*Games!W1163,0)</f>
        <v>115</v>
      </c>
      <c r="Z1163" s="19">
        <f t="shared" ref="Z1163" si="11376">-Z1162</f>
        <v>-8</v>
      </c>
      <c r="AA1163" s="19">
        <f t="shared" ref="AA1163" si="11377">AA1162</f>
        <v>222</v>
      </c>
      <c r="AB1163" s="4"/>
      <c r="AC1163" s="4"/>
      <c r="AD1163" s="4">
        <f t="shared" si="10927"/>
        <v>115</v>
      </c>
    </row>
    <row r="1164" spans="1:30" x14ac:dyDescent="0.3">
      <c r="A1164" s="11" t="s">
        <v>133</v>
      </c>
      <c r="B1164" s="14" t="s">
        <v>72</v>
      </c>
      <c r="C1164" s="11" t="str">
        <f>VLOOKUP(B1164,'Team Lookup'!A:B,2,FALSE)</f>
        <v>New York Knicks</v>
      </c>
      <c r="D1164" s="12"/>
      <c r="E1164" s="12"/>
      <c r="F1164" s="13" t="str">
        <f>B1165</f>
        <v>IND</v>
      </c>
      <c r="G1164" s="11" t="str">
        <f t="shared" ref="G1164" si="11378">C1165</f>
        <v>Indiana Pacers</v>
      </c>
      <c r="H1164" s="32">
        <f>VLOOKUP($C1164,'Four Factors - Road'!$B:$O,7,FALSE)/100</f>
        <v>0.47799999999999998</v>
      </c>
      <c r="I1164" s="32">
        <f>VLOOKUP($C1164,'Four Factors - Road'!$B:$O,8,FALSE)</f>
        <v>0.245</v>
      </c>
      <c r="J1164" s="32">
        <f>VLOOKUP($C1164,'Four Factors - Road'!$B:$O,9,FALSE)/100</f>
        <v>0.13800000000000001</v>
      </c>
      <c r="K1164" s="32">
        <f>VLOOKUP($C1164,'Four Factors - Road'!$B:$O,10,FALSE)/100</f>
        <v>0.26800000000000002</v>
      </c>
      <c r="L1164" s="32">
        <f>VLOOKUP($C1164,'Four Factors - Road'!$B:$O,11,FALSE)/100</f>
        <v>0.51</v>
      </c>
      <c r="M1164" s="32">
        <f>VLOOKUP($C1164,'Four Factors - Road'!$B:$O,12,FALSE)</f>
        <v>0.29499999999999998</v>
      </c>
      <c r="N1164" s="32">
        <f>VLOOKUP($C1164,'Four Factors - Road'!$B:$O,13,FALSE)/100</f>
        <v>0.127</v>
      </c>
      <c r="O1164" s="32">
        <f>VLOOKUP($C1164,'Four Factors - Road'!$B:$O,14,FALSE)/100</f>
        <v>0.247</v>
      </c>
      <c r="P1164" s="21">
        <f>VLOOKUP($C1164,'Advanced - Road'!B:T,18,FALSE)</f>
        <v>100.55</v>
      </c>
      <c r="Q1164" s="21">
        <f>(P1164+'Advanced - Road'!$S$33)/2</f>
        <v>99.705263459335626</v>
      </c>
      <c r="R1164" s="32">
        <f t="shared" ref="R1164" si="11379">AVERAGE(H1164,L1165)</f>
        <v>0.48750000000000004</v>
      </c>
      <c r="S1164" s="32">
        <f t="shared" ref="S1164" si="11380">AVERAGE(I1164,M1165)</f>
        <v>0.26300000000000001</v>
      </c>
      <c r="T1164" s="32">
        <f t="shared" ref="T1164" si="11381">AVERAGE(J1164,N1165)</f>
        <v>0.14400000000000002</v>
      </c>
      <c r="U1164" s="32">
        <f t="shared" ref="U1164" si="11382">AVERAGE(K1164,O1165)</f>
        <v>0.2535</v>
      </c>
      <c r="V1164" s="21">
        <f>Q1164*Q1165/'Advanced - Home'!$S$33</f>
        <v>99.602472729413009</v>
      </c>
      <c r="W1164" s="21">
        <f t="shared" ref="W1164" si="11383">AVERAGE(V1164:V1165)</f>
        <v>99.599097068413357</v>
      </c>
      <c r="X1164" s="21">
        <f t="shared" si="10922"/>
        <v>0</v>
      </c>
      <c r="Y1164" s="23">
        <f>ROUND(Regression!$B$17+Regression!$B$18*Games!R1164+Regression!$B$19*Games!T1164+Regression!$B$20*Games!U1164+Regression!$B$21*Games!S1164+Regression!$B$22*Games!W1164,0)</f>
        <v>105</v>
      </c>
      <c r="Z1164" s="23">
        <f t="shared" ref="Z1164" si="11384">Y1165-Y1164</f>
        <v>5</v>
      </c>
      <c r="AA1164" s="23">
        <f t="shared" ref="AA1164" si="11385">Y1164+Y1165</f>
        <v>215</v>
      </c>
      <c r="AB1164" s="22">
        <f t="shared" ref="AB1164" si="11386">D1164-Z1164</f>
        <v>-5</v>
      </c>
      <c r="AC1164" s="22">
        <f t="shared" ref="AC1164" si="11387">AA1164-E1164</f>
        <v>215</v>
      </c>
      <c r="AD1164" s="22">
        <f t="shared" si="10927"/>
        <v>105</v>
      </c>
    </row>
    <row r="1165" spans="1:30" x14ac:dyDescent="0.3">
      <c r="A1165" s="11" t="s">
        <v>134</v>
      </c>
      <c r="B1165" s="14" t="s">
        <v>65</v>
      </c>
      <c r="C1165" s="11" t="str">
        <f>VLOOKUP(B1165,'Team Lookup'!A:B,2,FALSE)</f>
        <v>Indiana Pacers</v>
      </c>
      <c r="D1165" s="15">
        <f t="shared" ref="D1165" si="11388">D1164*-1</f>
        <v>0</v>
      </c>
      <c r="E1165" s="15">
        <f t="shared" ref="E1165" si="11389">E1164</f>
        <v>0</v>
      </c>
      <c r="F1165" s="11" t="str">
        <f>B1164</f>
        <v>NYK</v>
      </c>
      <c r="G1165" s="11" t="str">
        <f t="shared" ref="G1165" si="11390">C1164</f>
        <v>New York Knicks</v>
      </c>
      <c r="H1165" s="32">
        <f>VLOOKUP($C1165,'Four Factors - Home'!$B:$O,7,FALSE)/100</f>
        <v>0.52400000000000002</v>
      </c>
      <c r="I1165" s="32">
        <f>VLOOKUP($C1165,'Four Factors - Home'!$B:$O,8,FALSE)</f>
        <v>0.251</v>
      </c>
      <c r="J1165" s="32">
        <f>VLOOKUP($C1165,'Four Factors - Home'!$B:$O,9,FALSE)/100</f>
        <v>0.13200000000000001</v>
      </c>
      <c r="K1165" s="32">
        <f>VLOOKUP($C1165,'Four Factors - Home'!$B:$O,10,FALSE)/100</f>
        <v>0.19600000000000001</v>
      </c>
      <c r="L1165" s="32">
        <f>VLOOKUP($C1165,'Four Factors - Home'!$B:$O,11,FALSE)/100</f>
        <v>0.49700000000000005</v>
      </c>
      <c r="M1165" s="32">
        <f>VLOOKUP($C1165,'Four Factors - Home'!$B:$O,12,FALSE)</f>
        <v>0.28100000000000003</v>
      </c>
      <c r="N1165" s="32">
        <f>VLOOKUP($C1165,'Four Factors - Home'!$B:$O,13,FALSE)/100</f>
        <v>0.15</v>
      </c>
      <c r="O1165" s="32">
        <f>VLOOKUP($C1165,'Four Factors - Home'!$B:$O,14,FALSE)/100</f>
        <v>0.23899999999999999</v>
      </c>
      <c r="P1165" s="21">
        <f>VLOOKUP($C1165,'Advanced - Home'!B:T,18,FALSE)</f>
        <v>98.65</v>
      </c>
      <c r="Q1165" s="21">
        <f>(P1165+'Advanced - Home'!$S$33)/2</f>
        <v>98.751912943871702</v>
      </c>
      <c r="R1165" s="32">
        <f t="shared" ref="R1165" si="11391">AVERAGE(H1165,L1164)</f>
        <v>0.51700000000000002</v>
      </c>
      <c r="S1165" s="32">
        <f t="shared" ref="S1165" si="11392">AVERAGE(I1165,M1164)</f>
        <v>0.27300000000000002</v>
      </c>
      <c r="T1165" s="32">
        <f t="shared" ref="T1165" si="11393">AVERAGE(J1165,N1164)</f>
        <v>0.1295</v>
      </c>
      <c r="U1165" s="32">
        <f t="shared" ref="U1165" si="11394">AVERAGE(K1165,O1164)</f>
        <v>0.2215</v>
      </c>
      <c r="V1165" s="21">
        <f>Q1165*Q1164/'Advanced - Road'!$S$33</f>
        <v>99.595721407413691</v>
      </c>
      <c r="W1165" s="21">
        <f t="shared" ref="W1165" si="11395">W1164</f>
        <v>99.599097068413357</v>
      </c>
      <c r="X1165" s="21">
        <f t="shared" si="10922"/>
        <v>0</v>
      </c>
      <c r="Y1165" s="23">
        <f>ROUND(Regression!$B$17+Regression!$B$18*Games!R1165+Regression!$B$19*Games!T1165+Regression!$B$20*Games!U1165+Regression!$B$21*Games!S1165+Regression!$B$22*Games!W1165,0)</f>
        <v>110</v>
      </c>
      <c r="Z1165" s="23">
        <f t="shared" ref="Z1165" si="11396">-Z1164</f>
        <v>-5</v>
      </c>
      <c r="AA1165" s="23">
        <f t="shared" ref="AA1165" si="11397">AA1164</f>
        <v>215</v>
      </c>
      <c r="AB1165" s="22"/>
      <c r="AC1165" s="22"/>
      <c r="AD1165" s="22">
        <f t="shared" si="10927"/>
        <v>110</v>
      </c>
    </row>
    <row r="1166" spans="1:30" x14ac:dyDescent="0.3">
      <c r="A1166" t="s">
        <v>133</v>
      </c>
      <c r="B1166" s="8" t="s">
        <v>72</v>
      </c>
      <c r="C1166" t="str">
        <f>VLOOKUP(B1166,'Team Lookup'!A:B,2,FALSE)</f>
        <v>New York Knicks</v>
      </c>
      <c r="D1166" s="6"/>
      <c r="E1166" s="6"/>
      <c r="F1166" s="7" t="str">
        <f>B1167</f>
        <v>LAC</v>
      </c>
      <c r="G1166" t="str">
        <f t="shared" ref="G1166" si="11398">C1167</f>
        <v>LA Clippers</v>
      </c>
      <c r="H1166" s="31">
        <f>VLOOKUP($C1166,'Four Factors - Road'!$B:$O,7,FALSE)/100</f>
        <v>0.47799999999999998</v>
      </c>
      <c r="I1166" s="31">
        <f>VLOOKUP($C1166,'Four Factors - Road'!$B:$O,8,FALSE)</f>
        <v>0.245</v>
      </c>
      <c r="J1166" s="31">
        <f>VLOOKUP($C1166,'Four Factors - Road'!$B:$O,9,FALSE)/100</f>
        <v>0.13800000000000001</v>
      </c>
      <c r="K1166" s="31">
        <f>VLOOKUP($C1166,'Four Factors - Road'!$B:$O,10,FALSE)/100</f>
        <v>0.26800000000000002</v>
      </c>
      <c r="L1166" s="31">
        <f>VLOOKUP($C1166,'Four Factors - Road'!$B:$O,11,FALSE)/100</f>
        <v>0.51</v>
      </c>
      <c r="M1166" s="31">
        <f>VLOOKUP($C1166,'Four Factors - Road'!$B:$O,12,FALSE)</f>
        <v>0.29499999999999998</v>
      </c>
      <c r="N1166" s="31">
        <f>VLOOKUP($C1166,'Four Factors - Road'!$B:$O,13,FALSE)/100</f>
        <v>0.127</v>
      </c>
      <c r="O1166" s="31">
        <f>VLOOKUP($C1166,'Four Factors - Road'!$B:$O,14,FALSE)/100</f>
        <v>0.247</v>
      </c>
      <c r="P1166" s="17">
        <f>VLOOKUP($C1166,'Advanced - Road'!B:T,18,FALSE)</f>
        <v>100.55</v>
      </c>
      <c r="Q1166" s="17">
        <f>(P1166+'Advanced - Road'!$S$33)/2</f>
        <v>99.705263459335626</v>
      </c>
      <c r="R1166" s="31">
        <f t="shared" ref="R1166" si="11399">AVERAGE(H1166,L1167)</f>
        <v>0.48049999999999998</v>
      </c>
      <c r="S1166" s="31">
        <f t="shared" ref="S1166" si="11400">AVERAGE(I1166,M1167)</f>
        <v>0.25950000000000001</v>
      </c>
      <c r="T1166" s="31">
        <f t="shared" ref="T1166" si="11401">AVERAGE(J1166,N1167)</f>
        <v>0.14400000000000002</v>
      </c>
      <c r="U1166" s="31">
        <f t="shared" ref="U1166" si="11402">AVERAGE(K1166,O1167)</f>
        <v>0.25650000000000001</v>
      </c>
      <c r="V1166" s="17">
        <f>Q1166*Q1167/'Advanced - Home'!$S$33</f>
        <v>99.562128205540944</v>
      </c>
      <c r="W1166" s="17">
        <f t="shared" ref="W1166" si="11403">AVERAGE(V1166:V1167)</f>
        <v>99.55875391187115</v>
      </c>
      <c r="X1166" s="17">
        <f t="shared" si="10922"/>
        <v>0</v>
      </c>
      <c r="Y1166" s="19">
        <f>ROUND(Regression!$B$17+Regression!$B$18*Games!R1166+Regression!$B$19*Games!T1166+Regression!$B$20*Games!U1166+Regression!$B$21*Games!S1166+Regression!$B$22*Games!W1166,0)</f>
        <v>104</v>
      </c>
      <c r="Z1166" s="19">
        <f t="shared" ref="Z1166" si="11404">Y1167-Y1166</f>
        <v>8</v>
      </c>
      <c r="AA1166" s="19">
        <f t="shared" ref="AA1166" si="11405">Y1166+Y1167</f>
        <v>216</v>
      </c>
      <c r="AB1166" s="4">
        <f t="shared" ref="AB1166" si="11406">D1166-Z1166</f>
        <v>-8</v>
      </c>
      <c r="AC1166" s="4">
        <f t="shared" ref="AC1166" si="11407">AA1166-E1166</f>
        <v>216</v>
      </c>
      <c r="AD1166" s="4">
        <f t="shared" si="10927"/>
        <v>104</v>
      </c>
    </row>
    <row r="1167" spans="1:30" x14ac:dyDescent="0.3">
      <c r="A1167" t="s">
        <v>134</v>
      </c>
      <c r="B1167" s="8" t="s">
        <v>66</v>
      </c>
      <c r="C1167" t="str">
        <f>VLOOKUP(B1167,'Team Lookup'!A:B,2,FALSE)</f>
        <v>LA Clippers</v>
      </c>
      <c r="D1167" s="9">
        <f t="shared" ref="D1167" si="11408">D1166*-1</f>
        <v>0</v>
      </c>
      <c r="E1167" s="9">
        <f t="shared" ref="E1167" si="11409">E1166</f>
        <v>0</v>
      </c>
      <c r="F1167" t="str">
        <f>B1166</f>
        <v>NYK</v>
      </c>
      <c r="G1167" t="str">
        <f t="shared" ref="G1167" si="11410">C1166</f>
        <v>New York Knicks</v>
      </c>
      <c r="H1167" s="31">
        <f>VLOOKUP($C1167,'Four Factors - Home'!$B:$O,7,FALSE)/100</f>
        <v>0.54100000000000004</v>
      </c>
      <c r="I1167" s="31">
        <f>VLOOKUP($C1167,'Four Factors - Home'!$B:$O,8,FALSE)</f>
        <v>0.3</v>
      </c>
      <c r="J1167" s="31">
        <f>VLOOKUP($C1167,'Four Factors - Home'!$B:$O,9,FALSE)/100</f>
        <v>0.14099999999999999</v>
      </c>
      <c r="K1167" s="31">
        <f>VLOOKUP($C1167,'Four Factors - Home'!$B:$O,10,FALSE)/100</f>
        <v>0.22</v>
      </c>
      <c r="L1167" s="31">
        <f>VLOOKUP($C1167,'Four Factors - Home'!$B:$O,11,FALSE)/100</f>
        <v>0.48299999999999998</v>
      </c>
      <c r="M1167" s="31">
        <f>VLOOKUP($C1167,'Four Factors - Home'!$B:$O,12,FALSE)</f>
        <v>0.27400000000000002</v>
      </c>
      <c r="N1167" s="31">
        <f>VLOOKUP($C1167,'Four Factors - Home'!$B:$O,13,FALSE)/100</f>
        <v>0.15</v>
      </c>
      <c r="O1167" s="31">
        <f>VLOOKUP($C1167,'Four Factors - Home'!$B:$O,14,FALSE)/100</f>
        <v>0.245</v>
      </c>
      <c r="P1167" s="17">
        <f>VLOOKUP($C1167,'Advanced - Home'!B:T,18,FALSE)</f>
        <v>98.57</v>
      </c>
      <c r="Q1167" s="17">
        <f>(P1167+'Advanced - Home'!$S$33)/2</f>
        <v>98.71191294387171</v>
      </c>
      <c r="R1167" s="31">
        <f t="shared" ref="R1167" si="11411">AVERAGE(H1167,L1166)</f>
        <v>0.52550000000000008</v>
      </c>
      <c r="S1167" s="31">
        <f t="shared" ref="S1167" si="11412">AVERAGE(I1167,M1166)</f>
        <v>0.29749999999999999</v>
      </c>
      <c r="T1167" s="31">
        <f t="shared" ref="T1167" si="11413">AVERAGE(J1167,N1166)</f>
        <v>0.13400000000000001</v>
      </c>
      <c r="U1167" s="31">
        <f t="shared" ref="U1167" si="11414">AVERAGE(K1167,O1166)</f>
        <v>0.23349999999999999</v>
      </c>
      <c r="V1167" s="17">
        <f>Q1167*Q1166/'Advanced - Road'!$S$33</f>
        <v>99.555379618201357</v>
      </c>
      <c r="W1167" s="17">
        <f t="shared" ref="W1167" si="11415">W1166</f>
        <v>99.55875391187115</v>
      </c>
      <c r="X1167" s="17">
        <f t="shared" si="10922"/>
        <v>0</v>
      </c>
      <c r="Y1167" s="19">
        <f>ROUND(Regression!$B$17+Regression!$B$18*Games!R1167+Regression!$B$19*Games!T1167+Regression!$B$20*Games!U1167+Regression!$B$21*Games!S1167+Regression!$B$22*Games!W1167,0)</f>
        <v>112</v>
      </c>
      <c r="Z1167" s="19">
        <f t="shared" ref="Z1167" si="11416">-Z1166</f>
        <v>-8</v>
      </c>
      <c r="AA1167" s="19">
        <f t="shared" ref="AA1167" si="11417">AA1166</f>
        <v>216</v>
      </c>
      <c r="AB1167" s="4"/>
      <c r="AC1167" s="4"/>
      <c r="AD1167" s="4">
        <f t="shared" si="10927"/>
        <v>112</v>
      </c>
    </row>
    <row r="1168" spans="1:30" x14ac:dyDescent="0.3">
      <c r="A1168" s="11" t="s">
        <v>133</v>
      </c>
      <c r="B1168" s="14" t="s">
        <v>72</v>
      </c>
      <c r="C1168" s="11" t="str">
        <f>VLOOKUP(B1168,'Team Lookup'!A:B,2,FALSE)</f>
        <v>New York Knicks</v>
      </c>
      <c r="D1168" s="12"/>
      <c r="E1168" s="12"/>
      <c r="F1168" s="13" t="str">
        <f>B1169</f>
        <v>LAL</v>
      </c>
      <c r="G1168" s="11" t="str">
        <f t="shared" ref="G1168" si="11418">C1169</f>
        <v>Los Angeles Lakers</v>
      </c>
      <c r="H1168" s="32">
        <f>VLOOKUP($C1168,'Four Factors - Road'!$B:$O,7,FALSE)/100</f>
        <v>0.47799999999999998</v>
      </c>
      <c r="I1168" s="32">
        <f>VLOOKUP($C1168,'Four Factors - Road'!$B:$O,8,FALSE)</f>
        <v>0.245</v>
      </c>
      <c r="J1168" s="32">
        <f>VLOOKUP($C1168,'Four Factors - Road'!$B:$O,9,FALSE)/100</f>
        <v>0.13800000000000001</v>
      </c>
      <c r="K1168" s="32">
        <f>VLOOKUP($C1168,'Four Factors - Road'!$B:$O,10,FALSE)/100</f>
        <v>0.26800000000000002</v>
      </c>
      <c r="L1168" s="32">
        <f>VLOOKUP($C1168,'Four Factors - Road'!$B:$O,11,FALSE)/100</f>
        <v>0.51</v>
      </c>
      <c r="M1168" s="32">
        <f>VLOOKUP($C1168,'Four Factors - Road'!$B:$O,12,FALSE)</f>
        <v>0.29499999999999998</v>
      </c>
      <c r="N1168" s="32">
        <f>VLOOKUP($C1168,'Four Factors - Road'!$B:$O,13,FALSE)/100</f>
        <v>0.127</v>
      </c>
      <c r="O1168" s="32">
        <f>VLOOKUP($C1168,'Four Factors - Road'!$B:$O,14,FALSE)/100</f>
        <v>0.247</v>
      </c>
      <c r="P1168" s="21">
        <f>VLOOKUP($C1168,'Advanced - Road'!B:T,18,FALSE)</f>
        <v>100.55</v>
      </c>
      <c r="Q1168" s="21">
        <f>(P1168+'Advanced - Road'!$S$33)/2</f>
        <v>99.705263459335626</v>
      </c>
      <c r="R1168" s="32">
        <f t="shared" ref="R1168" si="11419">AVERAGE(H1168,L1169)</f>
        <v>0.50449999999999995</v>
      </c>
      <c r="S1168" s="32">
        <f t="shared" ref="S1168" si="11420">AVERAGE(I1168,M1169)</f>
        <v>0.25600000000000001</v>
      </c>
      <c r="T1168" s="32">
        <f t="shared" ref="T1168" si="11421">AVERAGE(J1168,N1169)</f>
        <v>0.14150000000000001</v>
      </c>
      <c r="U1168" s="32">
        <f t="shared" ref="U1168" si="11422">AVERAGE(K1168,O1169)</f>
        <v>0.2495</v>
      </c>
      <c r="V1168" s="21">
        <f>Q1168*Q1169/'Advanced - Home'!$S$33</f>
        <v>100.37406174846633</v>
      </c>
      <c r="W1168" s="21">
        <f t="shared" ref="W1168" si="11423">AVERAGE(V1168:V1169)</f>
        <v>100.37065993728297</v>
      </c>
      <c r="X1168" s="21">
        <f t="shared" si="10922"/>
        <v>0</v>
      </c>
      <c r="Y1168" s="23">
        <f>ROUND(Regression!$B$17+Regression!$B$18*Games!R1168+Regression!$B$19*Games!T1168+Regression!$B$20*Games!U1168+Regression!$B$21*Games!S1168+Regression!$B$22*Games!W1168,0)</f>
        <v>108</v>
      </c>
      <c r="Z1168" s="23">
        <f t="shared" ref="Z1168" si="11424">Y1169-Y1168</f>
        <v>3</v>
      </c>
      <c r="AA1168" s="23">
        <f t="shared" ref="AA1168" si="11425">Y1168+Y1169</f>
        <v>219</v>
      </c>
      <c r="AB1168" s="22">
        <f t="shared" ref="AB1168" si="11426">D1168-Z1168</f>
        <v>-3</v>
      </c>
      <c r="AC1168" s="22">
        <f t="shared" ref="AC1168" si="11427">AA1168-E1168</f>
        <v>219</v>
      </c>
      <c r="AD1168" s="22">
        <f t="shared" si="10927"/>
        <v>108</v>
      </c>
    </row>
    <row r="1169" spans="1:30" x14ac:dyDescent="0.3">
      <c r="A1169" s="11" t="s">
        <v>134</v>
      </c>
      <c r="B1169" s="14" t="s">
        <v>67</v>
      </c>
      <c r="C1169" s="11" t="str">
        <f>VLOOKUP(B1169,'Team Lookup'!A:B,2,FALSE)</f>
        <v>Los Angeles Lakers</v>
      </c>
      <c r="D1169" s="15">
        <f t="shared" ref="D1169" si="11428">D1168*-1</f>
        <v>0</v>
      </c>
      <c r="E1169" s="15">
        <f t="shared" ref="E1169" si="11429">E1168</f>
        <v>0</v>
      </c>
      <c r="F1169" s="11" t="str">
        <f>B1168</f>
        <v>NYK</v>
      </c>
      <c r="G1169" s="11" t="str">
        <f t="shared" ref="G1169" si="11430">C1168</f>
        <v>New York Knicks</v>
      </c>
      <c r="H1169" s="32">
        <f>VLOOKUP($C1169,'Four Factors - Home'!$B:$O,7,FALSE)/100</f>
        <v>0.51600000000000001</v>
      </c>
      <c r="I1169" s="32">
        <f>VLOOKUP($C1169,'Four Factors - Home'!$B:$O,8,FALSE)</f>
        <v>0.27200000000000002</v>
      </c>
      <c r="J1169" s="32">
        <f>VLOOKUP($C1169,'Four Factors - Home'!$B:$O,9,FALSE)/100</f>
        <v>0.14300000000000002</v>
      </c>
      <c r="K1169" s="32">
        <f>VLOOKUP($C1169,'Four Factors - Home'!$B:$O,10,FALSE)/100</f>
        <v>0.27300000000000002</v>
      </c>
      <c r="L1169" s="32">
        <f>VLOOKUP($C1169,'Four Factors - Home'!$B:$O,11,FALSE)/100</f>
        <v>0.53100000000000003</v>
      </c>
      <c r="M1169" s="32">
        <f>VLOOKUP($C1169,'Four Factors - Home'!$B:$O,12,FALSE)</f>
        <v>0.26700000000000002</v>
      </c>
      <c r="N1169" s="32">
        <f>VLOOKUP($C1169,'Four Factors - Home'!$B:$O,13,FALSE)/100</f>
        <v>0.14499999999999999</v>
      </c>
      <c r="O1169" s="32">
        <f>VLOOKUP($C1169,'Four Factors - Home'!$B:$O,14,FALSE)/100</f>
        <v>0.23100000000000001</v>
      </c>
      <c r="P1169" s="21">
        <f>VLOOKUP($C1169,'Advanced - Home'!B:T,18,FALSE)</f>
        <v>100.18</v>
      </c>
      <c r="Q1169" s="21">
        <f>(P1169+'Advanced - Home'!$S$33)/2</f>
        <v>99.516912943871716</v>
      </c>
      <c r="R1169" s="32">
        <f t="shared" ref="R1169" si="11431">AVERAGE(H1169,L1168)</f>
        <v>0.51300000000000001</v>
      </c>
      <c r="S1169" s="32">
        <f t="shared" ref="S1169" si="11432">AVERAGE(I1169,M1168)</f>
        <v>0.28349999999999997</v>
      </c>
      <c r="T1169" s="32">
        <f t="shared" ref="T1169" si="11433">AVERAGE(J1169,N1168)</f>
        <v>0.13500000000000001</v>
      </c>
      <c r="U1169" s="32">
        <f t="shared" ref="U1169" si="11434">AVERAGE(K1169,O1168)</f>
        <v>0.26</v>
      </c>
      <c r="V1169" s="21">
        <f>Q1169*Q1168/'Advanced - Road'!$S$33</f>
        <v>100.36725812609961</v>
      </c>
      <c r="W1169" s="21">
        <f t="shared" ref="W1169" si="11435">W1168</f>
        <v>100.37065993728297</v>
      </c>
      <c r="X1169" s="21">
        <f t="shared" si="10922"/>
        <v>0</v>
      </c>
      <c r="Y1169" s="23">
        <f>ROUND(Regression!$B$17+Regression!$B$18*Games!R1169+Regression!$B$19*Games!T1169+Regression!$B$20*Games!U1169+Regression!$B$21*Games!S1169+Regression!$B$22*Games!W1169,0)</f>
        <v>111</v>
      </c>
      <c r="Z1169" s="23">
        <f t="shared" ref="Z1169" si="11436">-Z1168</f>
        <v>-3</v>
      </c>
      <c r="AA1169" s="23">
        <f t="shared" ref="AA1169" si="11437">AA1168</f>
        <v>219</v>
      </c>
      <c r="AB1169" s="22"/>
      <c r="AC1169" s="22"/>
      <c r="AD1169" s="22">
        <f t="shared" si="10927"/>
        <v>111</v>
      </c>
    </row>
    <row r="1170" spans="1:30" x14ac:dyDescent="0.3">
      <c r="A1170" t="s">
        <v>133</v>
      </c>
      <c r="B1170" s="8" t="s">
        <v>72</v>
      </c>
      <c r="C1170" t="str">
        <f>VLOOKUP(B1170,'Team Lookup'!A:B,2,FALSE)</f>
        <v>New York Knicks</v>
      </c>
      <c r="D1170" s="6"/>
      <c r="E1170" s="6"/>
      <c r="F1170" s="7" t="str">
        <f>B1171</f>
        <v>MEM</v>
      </c>
      <c r="G1170" t="str">
        <f t="shared" ref="G1170" si="11438">C1171</f>
        <v>Memphis Grizzlies</v>
      </c>
      <c r="H1170" s="31">
        <f>VLOOKUP($C1170,'Four Factors - Road'!$B:$O,7,FALSE)/100</f>
        <v>0.47799999999999998</v>
      </c>
      <c r="I1170" s="31">
        <f>VLOOKUP($C1170,'Four Factors - Road'!$B:$O,8,FALSE)</f>
        <v>0.245</v>
      </c>
      <c r="J1170" s="31">
        <f>VLOOKUP($C1170,'Four Factors - Road'!$B:$O,9,FALSE)/100</f>
        <v>0.13800000000000001</v>
      </c>
      <c r="K1170" s="31">
        <f>VLOOKUP($C1170,'Four Factors - Road'!$B:$O,10,FALSE)/100</f>
        <v>0.26800000000000002</v>
      </c>
      <c r="L1170" s="31">
        <f>VLOOKUP($C1170,'Four Factors - Road'!$B:$O,11,FALSE)/100</f>
        <v>0.51</v>
      </c>
      <c r="M1170" s="31">
        <f>VLOOKUP($C1170,'Four Factors - Road'!$B:$O,12,FALSE)</f>
        <v>0.29499999999999998</v>
      </c>
      <c r="N1170" s="31">
        <f>VLOOKUP($C1170,'Four Factors - Road'!$B:$O,13,FALSE)/100</f>
        <v>0.127</v>
      </c>
      <c r="O1170" s="31">
        <f>VLOOKUP($C1170,'Four Factors - Road'!$B:$O,14,FALSE)/100</f>
        <v>0.247</v>
      </c>
      <c r="P1170" s="17">
        <f>VLOOKUP($C1170,'Advanced - Road'!B:T,18,FALSE)</f>
        <v>100.55</v>
      </c>
      <c r="Q1170" s="17">
        <f>(P1170+'Advanced - Road'!$S$33)/2</f>
        <v>99.705263459335626</v>
      </c>
      <c r="R1170" s="31">
        <f t="shared" ref="R1170" si="11439">AVERAGE(H1170,L1171)</f>
        <v>0.47599999999999998</v>
      </c>
      <c r="S1170" s="31">
        <f t="shared" ref="S1170" si="11440">AVERAGE(I1170,M1171)</f>
        <v>0.29949999999999999</v>
      </c>
      <c r="T1170" s="31">
        <f t="shared" ref="T1170" si="11441">AVERAGE(J1170,N1171)</f>
        <v>0.14500000000000002</v>
      </c>
      <c r="U1170" s="31">
        <f t="shared" ref="U1170" si="11442">AVERAGE(K1170,O1171)</f>
        <v>0.23950000000000002</v>
      </c>
      <c r="V1170" s="17">
        <f>Q1170*Q1171/'Advanced - Home'!$S$33</f>
        <v>98.185371328406561</v>
      </c>
      <c r="W1170" s="17">
        <f t="shared" ref="W1170" si="11443">AVERAGE(V1170:V1171)</f>
        <v>98.182043694868483</v>
      </c>
      <c r="X1170" s="17">
        <f t="shared" si="10922"/>
        <v>0</v>
      </c>
      <c r="Y1170" s="19">
        <f>ROUND(Regression!$B$17+Regression!$B$18*Games!R1170+Regression!$B$19*Games!T1170+Regression!$B$20*Games!U1170+Regression!$B$21*Games!S1170+Regression!$B$22*Games!W1170,0)</f>
        <v>102</v>
      </c>
      <c r="Z1170" s="19">
        <f t="shared" ref="Z1170" si="11444">Y1171-Y1170</f>
        <v>4</v>
      </c>
      <c r="AA1170" s="19">
        <f t="shared" ref="AA1170" si="11445">Y1170+Y1171</f>
        <v>208</v>
      </c>
      <c r="AB1170" s="4">
        <f t="shared" ref="AB1170" si="11446">D1170-Z1170</f>
        <v>-4</v>
      </c>
      <c r="AC1170" s="4">
        <f t="shared" ref="AC1170" si="11447">AA1170-E1170</f>
        <v>208</v>
      </c>
      <c r="AD1170" s="4">
        <f t="shared" si="10927"/>
        <v>102</v>
      </c>
    </row>
    <row r="1171" spans="1:30" x14ac:dyDescent="0.3">
      <c r="A1171" t="s">
        <v>134</v>
      </c>
      <c r="B1171" s="8" t="s">
        <v>68</v>
      </c>
      <c r="C1171" t="str">
        <f>VLOOKUP(B1171,'Team Lookup'!A:B,2,FALSE)</f>
        <v>Memphis Grizzlies</v>
      </c>
      <c r="D1171" s="9">
        <f t="shared" ref="D1171" si="11448">D1170*-1</f>
        <v>0</v>
      </c>
      <c r="E1171" s="9">
        <f t="shared" ref="E1171" si="11449">E1170</f>
        <v>0</v>
      </c>
      <c r="F1171" t="str">
        <f>B1170</f>
        <v>NYK</v>
      </c>
      <c r="G1171" t="str">
        <f t="shared" ref="G1171" si="11450">C1170</f>
        <v>New York Knicks</v>
      </c>
      <c r="H1171" s="31">
        <f>VLOOKUP($C1171,'Four Factors - Home'!$B:$O,7,FALSE)/100</f>
        <v>0.46299999999999997</v>
      </c>
      <c r="I1171" s="31">
        <f>VLOOKUP($C1171,'Four Factors - Home'!$B:$O,8,FALSE)</f>
        <v>0.29599999999999999</v>
      </c>
      <c r="J1171" s="31">
        <f>VLOOKUP($C1171,'Four Factors - Home'!$B:$O,9,FALSE)/100</f>
        <v>0.14400000000000002</v>
      </c>
      <c r="K1171" s="31">
        <f>VLOOKUP($C1171,'Four Factors - Home'!$B:$O,10,FALSE)/100</f>
        <v>0.27300000000000002</v>
      </c>
      <c r="L1171" s="31">
        <f>VLOOKUP($C1171,'Four Factors - Home'!$B:$O,11,FALSE)/100</f>
        <v>0.47399999999999998</v>
      </c>
      <c r="M1171" s="31">
        <f>VLOOKUP($C1171,'Four Factors - Home'!$B:$O,12,FALSE)</f>
        <v>0.35399999999999998</v>
      </c>
      <c r="N1171" s="31">
        <f>VLOOKUP($C1171,'Four Factors - Home'!$B:$O,13,FALSE)/100</f>
        <v>0.152</v>
      </c>
      <c r="O1171" s="31">
        <f>VLOOKUP($C1171,'Four Factors - Home'!$B:$O,14,FALSE)/100</f>
        <v>0.21100000000000002</v>
      </c>
      <c r="P1171" s="17">
        <f>VLOOKUP($C1171,'Advanced - Home'!B:T,18,FALSE)</f>
        <v>95.84</v>
      </c>
      <c r="Q1171" s="17">
        <f>(P1171+'Advanced - Home'!$S$33)/2</f>
        <v>97.3469129438717</v>
      </c>
      <c r="R1171" s="31">
        <f t="shared" ref="R1171" si="11451">AVERAGE(H1171,L1170)</f>
        <v>0.48649999999999999</v>
      </c>
      <c r="S1171" s="31">
        <f t="shared" ref="S1171" si="11452">AVERAGE(I1171,M1170)</f>
        <v>0.29549999999999998</v>
      </c>
      <c r="T1171" s="31">
        <f t="shared" ref="T1171" si="11453">AVERAGE(J1171,N1170)</f>
        <v>0.13550000000000001</v>
      </c>
      <c r="U1171" s="31">
        <f t="shared" ref="U1171" si="11454">AVERAGE(K1171,O1170)</f>
        <v>0.26</v>
      </c>
      <c r="V1171" s="17">
        <f>Q1171*Q1170/'Advanced - Road'!$S$33</f>
        <v>98.178716061330405</v>
      </c>
      <c r="W1171" s="17">
        <f t="shared" ref="W1171" si="11455">W1170</f>
        <v>98.182043694868483</v>
      </c>
      <c r="X1171" s="17">
        <f t="shared" si="10922"/>
        <v>0</v>
      </c>
      <c r="Y1171" s="19">
        <f>ROUND(Regression!$B$17+Regression!$B$18*Games!R1171+Regression!$B$19*Games!T1171+Regression!$B$20*Games!U1171+Regression!$B$21*Games!S1171+Regression!$B$22*Games!W1171,0)</f>
        <v>106</v>
      </c>
      <c r="Z1171" s="19">
        <f t="shared" ref="Z1171" si="11456">-Z1170</f>
        <v>-4</v>
      </c>
      <c r="AA1171" s="19">
        <f t="shared" ref="AA1171" si="11457">AA1170</f>
        <v>208</v>
      </c>
      <c r="AB1171" s="4"/>
      <c r="AC1171" s="4"/>
      <c r="AD1171" s="4">
        <f t="shared" si="10927"/>
        <v>106</v>
      </c>
    </row>
    <row r="1172" spans="1:30" x14ac:dyDescent="0.3">
      <c r="A1172" s="11" t="s">
        <v>133</v>
      </c>
      <c r="B1172" s="14" t="s">
        <v>72</v>
      </c>
      <c r="C1172" s="11" t="str">
        <f>VLOOKUP(B1172,'Team Lookup'!A:B,2,FALSE)</f>
        <v>New York Knicks</v>
      </c>
      <c r="D1172" s="12"/>
      <c r="E1172" s="12"/>
      <c r="F1172" s="13" t="str">
        <f>B1173</f>
        <v>MIA</v>
      </c>
      <c r="G1172" s="11" t="str">
        <f t="shared" ref="G1172" si="11458">C1173</f>
        <v>Miami Heat</v>
      </c>
      <c r="H1172" s="32">
        <f>VLOOKUP($C1172,'Four Factors - Road'!$B:$O,7,FALSE)/100</f>
        <v>0.47799999999999998</v>
      </c>
      <c r="I1172" s="32">
        <f>VLOOKUP($C1172,'Four Factors - Road'!$B:$O,8,FALSE)</f>
        <v>0.245</v>
      </c>
      <c r="J1172" s="32">
        <f>VLOOKUP($C1172,'Four Factors - Road'!$B:$O,9,FALSE)/100</f>
        <v>0.13800000000000001</v>
      </c>
      <c r="K1172" s="32">
        <f>VLOOKUP($C1172,'Four Factors - Road'!$B:$O,10,FALSE)/100</f>
        <v>0.26800000000000002</v>
      </c>
      <c r="L1172" s="32">
        <f>VLOOKUP($C1172,'Four Factors - Road'!$B:$O,11,FALSE)/100</f>
        <v>0.51</v>
      </c>
      <c r="M1172" s="32">
        <f>VLOOKUP($C1172,'Four Factors - Road'!$B:$O,12,FALSE)</f>
        <v>0.29499999999999998</v>
      </c>
      <c r="N1172" s="32">
        <f>VLOOKUP($C1172,'Four Factors - Road'!$B:$O,13,FALSE)/100</f>
        <v>0.127</v>
      </c>
      <c r="O1172" s="32">
        <f>VLOOKUP($C1172,'Four Factors - Road'!$B:$O,14,FALSE)/100</f>
        <v>0.247</v>
      </c>
      <c r="P1172" s="21">
        <f>VLOOKUP($C1172,'Advanced - Road'!B:T,18,FALSE)</f>
        <v>100.55</v>
      </c>
      <c r="Q1172" s="21">
        <f>(P1172+'Advanced - Road'!$S$33)/2</f>
        <v>99.705263459335626</v>
      </c>
      <c r="R1172" s="32">
        <f t="shared" ref="R1172" si="11459">AVERAGE(H1172,L1173)</f>
        <v>0.48299999999999998</v>
      </c>
      <c r="S1172" s="32">
        <f t="shared" ref="S1172" si="11460">AVERAGE(I1172,M1173)</f>
        <v>0.2535</v>
      </c>
      <c r="T1172" s="32">
        <f t="shared" ref="T1172" si="11461">AVERAGE(J1172,N1173)</f>
        <v>0.13450000000000001</v>
      </c>
      <c r="U1172" s="32">
        <f t="shared" ref="U1172" si="11462">AVERAGE(K1172,O1173)</f>
        <v>0.2455</v>
      </c>
      <c r="V1172" s="21">
        <f>Q1172*Q1173/'Advanced - Home'!$S$33</f>
        <v>99.431008502956729</v>
      </c>
      <c r="W1172" s="21">
        <f t="shared" ref="W1172" si="11463">AVERAGE(V1172:V1173)</f>
        <v>99.427638653109</v>
      </c>
      <c r="X1172" s="21">
        <f t="shared" si="10922"/>
        <v>0</v>
      </c>
      <c r="Y1172" s="23">
        <f>ROUND(Regression!$B$17+Regression!$B$18*Games!R1172+Regression!$B$19*Games!T1172+Regression!$B$20*Games!U1172+Regression!$B$21*Games!S1172+Regression!$B$22*Games!W1172,0)</f>
        <v>105</v>
      </c>
      <c r="Z1172" s="23">
        <f t="shared" ref="Z1172" si="11464">Y1173-Y1172</f>
        <v>5</v>
      </c>
      <c r="AA1172" s="23">
        <f t="shared" ref="AA1172" si="11465">Y1172+Y1173</f>
        <v>215</v>
      </c>
      <c r="AB1172" s="22">
        <f t="shared" ref="AB1172" si="11466">D1172-Z1172</f>
        <v>-5</v>
      </c>
      <c r="AC1172" s="22">
        <f t="shared" ref="AC1172" si="11467">AA1172-E1172</f>
        <v>215</v>
      </c>
      <c r="AD1172" s="22">
        <f t="shared" si="10927"/>
        <v>105</v>
      </c>
    </row>
    <row r="1173" spans="1:30" x14ac:dyDescent="0.3">
      <c r="A1173" s="11" t="s">
        <v>134</v>
      </c>
      <c r="B1173" s="14" t="s">
        <v>69</v>
      </c>
      <c r="C1173" s="11" t="str">
        <f>VLOOKUP(B1173,'Team Lookup'!A:B,2,FALSE)</f>
        <v>Miami Heat</v>
      </c>
      <c r="D1173" s="15">
        <f t="shared" ref="D1173" si="11468">D1172*-1</f>
        <v>0</v>
      </c>
      <c r="E1173" s="15">
        <f t="shared" ref="E1173" si="11469">E1172</f>
        <v>0</v>
      </c>
      <c r="F1173" s="11" t="str">
        <f>B1172</f>
        <v>NYK</v>
      </c>
      <c r="G1173" s="11" t="str">
        <f t="shared" ref="G1173" si="11470">C1172</f>
        <v>New York Knicks</v>
      </c>
      <c r="H1173" s="32">
        <f>VLOOKUP($C1173,'Four Factors - Home'!$B:$O,7,FALSE)/100</f>
        <v>0.52500000000000002</v>
      </c>
      <c r="I1173" s="32">
        <f>VLOOKUP($C1173,'Four Factors - Home'!$B:$O,8,FALSE)</f>
        <v>0.27700000000000002</v>
      </c>
      <c r="J1173" s="32">
        <f>VLOOKUP($C1173,'Four Factors - Home'!$B:$O,9,FALSE)/100</f>
        <v>0.14000000000000001</v>
      </c>
      <c r="K1173" s="32">
        <f>VLOOKUP($C1173,'Four Factors - Home'!$B:$O,10,FALSE)/100</f>
        <v>0.217</v>
      </c>
      <c r="L1173" s="32">
        <f>VLOOKUP($C1173,'Four Factors - Home'!$B:$O,11,FALSE)/100</f>
        <v>0.48799999999999999</v>
      </c>
      <c r="M1173" s="32">
        <f>VLOOKUP($C1173,'Four Factors - Home'!$B:$O,12,FALSE)</f>
        <v>0.26200000000000001</v>
      </c>
      <c r="N1173" s="32">
        <f>VLOOKUP($C1173,'Four Factors - Home'!$B:$O,13,FALSE)/100</f>
        <v>0.13100000000000001</v>
      </c>
      <c r="O1173" s="32">
        <f>VLOOKUP($C1173,'Four Factors - Home'!$B:$O,14,FALSE)/100</f>
        <v>0.223</v>
      </c>
      <c r="P1173" s="21">
        <f>VLOOKUP($C1173,'Advanced - Home'!B:T,18,FALSE)</f>
        <v>98.31</v>
      </c>
      <c r="Q1173" s="21">
        <f>(P1173+'Advanced - Home'!$S$33)/2</f>
        <v>98.581912943871714</v>
      </c>
      <c r="R1173" s="32">
        <f t="shared" ref="R1173" si="11471">AVERAGE(H1173,L1172)</f>
        <v>0.51750000000000007</v>
      </c>
      <c r="S1173" s="32">
        <f t="shared" ref="S1173" si="11472">AVERAGE(I1173,M1172)</f>
        <v>0.28600000000000003</v>
      </c>
      <c r="T1173" s="32">
        <f t="shared" ref="T1173" si="11473">AVERAGE(J1173,N1172)</f>
        <v>0.13350000000000001</v>
      </c>
      <c r="U1173" s="32">
        <f t="shared" ref="U1173" si="11474">AVERAGE(K1173,O1172)</f>
        <v>0.23199999999999998</v>
      </c>
      <c r="V1173" s="21">
        <f>Q1173*Q1172/'Advanced - Road'!$S$33</f>
        <v>99.424268803261285</v>
      </c>
      <c r="W1173" s="21">
        <f t="shared" ref="W1173" si="11475">W1172</f>
        <v>99.427638653109</v>
      </c>
      <c r="X1173" s="21">
        <f t="shared" si="10922"/>
        <v>0</v>
      </c>
      <c r="Y1173" s="23">
        <f>ROUND(Regression!$B$17+Regression!$B$18*Games!R1173+Regression!$B$19*Games!T1173+Regression!$B$20*Games!U1173+Regression!$B$21*Games!S1173+Regression!$B$22*Games!W1173,0)</f>
        <v>110</v>
      </c>
      <c r="Z1173" s="23">
        <f t="shared" ref="Z1173" si="11476">-Z1172</f>
        <v>-5</v>
      </c>
      <c r="AA1173" s="23">
        <f t="shared" ref="AA1173" si="11477">AA1172</f>
        <v>215</v>
      </c>
      <c r="AB1173" s="22"/>
      <c r="AC1173" s="22"/>
      <c r="AD1173" s="22">
        <f t="shared" si="10927"/>
        <v>110</v>
      </c>
    </row>
    <row r="1174" spans="1:30" x14ac:dyDescent="0.3">
      <c r="A1174" t="s">
        <v>133</v>
      </c>
      <c r="B1174" s="8" t="s">
        <v>72</v>
      </c>
      <c r="C1174" t="str">
        <f>VLOOKUP(B1174,'Team Lookup'!A:B,2,FALSE)</f>
        <v>New York Knicks</v>
      </c>
      <c r="D1174" s="6"/>
      <c r="E1174" s="6"/>
      <c r="F1174" s="7" t="str">
        <f>B1175</f>
        <v>MIL</v>
      </c>
      <c r="G1174" t="str">
        <f t="shared" ref="G1174" si="11478">C1175</f>
        <v>Milwaukee Bucks</v>
      </c>
      <c r="H1174" s="31">
        <f>VLOOKUP($C1174,'Four Factors - Road'!$B:$O,7,FALSE)/100</f>
        <v>0.47799999999999998</v>
      </c>
      <c r="I1174" s="31">
        <f>VLOOKUP($C1174,'Four Factors - Road'!$B:$O,8,FALSE)</f>
        <v>0.245</v>
      </c>
      <c r="J1174" s="31">
        <f>VLOOKUP($C1174,'Four Factors - Road'!$B:$O,9,FALSE)/100</f>
        <v>0.13800000000000001</v>
      </c>
      <c r="K1174" s="31">
        <f>VLOOKUP($C1174,'Four Factors - Road'!$B:$O,10,FALSE)/100</f>
        <v>0.26800000000000002</v>
      </c>
      <c r="L1174" s="31">
        <f>VLOOKUP($C1174,'Four Factors - Road'!$B:$O,11,FALSE)/100</f>
        <v>0.51</v>
      </c>
      <c r="M1174" s="31">
        <f>VLOOKUP($C1174,'Four Factors - Road'!$B:$O,12,FALSE)</f>
        <v>0.29499999999999998</v>
      </c>
      <c r="N1174" s="31">
        <f>VLOOKUP($C1174,'Four Factors - Road'!$B:$O,13,FALSE)/100</f>
        <v>0.127</v>
      </c>
      <c r="O1174" s="31">
        <f>VLOOKUP($C1174,'Four Factors - Road'!$B:$O,14,FALSE)/100</f>
        <v>0.247</v>
      </c>
      <c r="P1174" s="17">
        <f>VLOOKUP($C1174,'Advanced - Road'!B:T,18,FALSE)</f>
        <v>100.55</v>
      </c>
      <c r="Q1174" s="17">
        <f>(P1174+'Advanced - Road'!$S$33)/2</f>
        <v>99.705263459335626</v>
      </c>
      <c r="R1174" s="31">
        <f t="shared" ref="R1174" si="11479">AVERAGE(H1174,L1175)</f>
        <v>0.4995</v>
      </c>
      <c r="S1174" s="31">
        <f t="shared" ref="S1174" si="11480">AVERAGE(I1174,M1175)</f>
        <v>0.27400000000000002</v>
      </c>
      <c r="T1174" s="31">
        <f t="shared" ref="T1174" si="11481">AVERAGE(J1174,N1175)</f>
        <v>0.14850000000000002</v>
      </c>
      <c r="U1174" s="31">
        <f t="shared" ref="U1174" si="11482">AVERAGE(K1174,O1175)</f>
        <v>0.25</v>
      </c>
      <c r="V1174" s="17">
        <f>Q1174*Q1175/'Advanced - Home'!$S$33</f>
        <v>99.642817253285074</v>
      </c>
      <c r="W1174" s="17">
        <f t="shared" ref="W1174" si="11483">AVERAGE(V1174:V1175)</f>
        <v>99.63944022495555</v>
      </c>
      <c r="X1174" s="17">
        <f t="shared" si="10922"/>
        <v>0</v>
      </c>
      <c r="Y1174" s="19">
        <f>ROUND(Regression!$B$17+Regression!$B$18*Games!R1174+Regression!$B$19*Games!T1174+Regression!$B$20*Games!U1174+Regression!$B$21*Games!S1174+Regression!$B$22*Games!W1174,0)</f>
        <v>106</v>
      </c>
      <c r="Z1174" s="19">
        <f t="shared" ref="Z1174" si="11484">Y1175-Y1174</f>
        <v>5</v>
      </c>
      <c r="AA1174" s="19">
        <f t="shared" ref="AA1174" si="11485">Y1174+Y1175</f>
        <v>217</v>
      </c>
      <c r="AB1174" s="4">
        <f t="shared" ref="AB1174" si="11486">D1174-Z1174</f>
        <v>-5</v>
      </c>
      <c r="AC1174" s="4">
        <f t="shared" ref="AC1174" si="11487">AA1174-E1174</f>
        <v>217</v>
      </c>
      <c r="AD1174" s="4">
        <f t="shared" si="10927"/>
        <v>106</v>
      </c>
    </row>
    <row r="1175" spans="1:30" x14ac:dyDescent="0.3">
      <c r="A1175" t="s">
        <v>134</v>
      </c>
      <c r="B1175" s="8" t="s">
        <v>70</v>
      </c>
      <c r="C1175" t="str">
        <f>VLOOKUP(B1175,'Team Lookup'!A:B,2,FALSE)</f>
        <v>Milwaukee Bucks</v>
      </c>
      <c r="D1175" s="9">
        <f t="shared" ref="D1175" si="11488">D1174*-1</f>
        <v>0</v>
      </c>
      <c r="E1175" s="9">
        <f t="shared" ref="E1175" si="11489">E1174</f>
        <v>0</v>
      </c>
      <c r="F1175" t="str">
        <f>B1174</f>
        <v>NYK</v>
      </c>
      <c r="G1175" t="str">
        <f t="shared" ref="G1175" si="11490">C1174</f>
        <v>New York Knicks</v>
      </c>
      <c r="H1175" s="31">
        <f>VLOOKUP($C1175,'Four Factors - Home'!$B:$O,7,FALSE)/100</f>
        <v>0.53500000000000003</v>
      </c>
      <c r="I1175" s="31">
        <f>VLOOKUP($C1175,'Four Factors - Home'!$B:$O,8,FALSE)</f>
        <v>0.307</v>
      </c>
      <c r="J1175" s="31">
        <f>VLOOKUP($C1175,'Four Factors - Home'!$B:$O,9,FALSE)/100</f>
        <v>0.14199999999999999</v>
      </c>
      <c r="K1175" s="31">
        <f>VLOOKUP($C1175,'Four Factors - Home'!$B:$O,10,FALSE)/100</f>
        <v>0.21600000000000003</v>
      </c>
      <c r="L1175" s="31">
        <f>VLOOKUP($C1175,'Four Factors - Home'!$B:$O,11,FALSE)/100</f>
        <v>0.52100000000000002</v>
      </c>
      <c r="M1175" s="31">
        <f>VLOOKUP($C1175,'Four Factors - Home'!$B:$O,12,FALSE)</f>
        <v>0.30299999999999999</v>
      </c>
      <c r="N1175" s="31">
        <f>VLOOKUP($C1175,'Four Factors - Home'!$B:$O,13,FALSE)/100</f>
        <v>0.159</v>
      </c>
      <c r="O1175" s="31">
        <f>VLOOKUP($C1175,'Four Factors - Home'!$B:$O,14,FALSE)/100</f>
        <v>0.23199999999999998</v>
      </c>
      <c r="P1175" s="17">
        <f>VLOOKUP($C1175,'Advanced - Home'!B:T,18,FALSE)</f>
        <v>98.73</v>
      </c>
      <c r="Q1175" s="17">
        <f>(P1175+'Advanced - Home'!$S$33)/2</f>
        <v>98.791912943871708</v>
      </c>
      <c r="R1175" s="31">
        <f t="shared" ref="R1175" si="11491">AVERAGE(H1175,L1174)</f>
        <v>0.52249999999999996</v>
      </c>
      <c r="S1175" s="31">
        <f t="shared" ref="S1175" si="11492">AVERAGE(I1175,M1174)</f>
        <v>0.30099999999999999</v>
      </c>
      <c r="T1175" s="31">
        <f t="shared" ref="T1175" si="11493">AVERAGE(J1175,N1174)</f>
        <v>0.13450000000000001</v>
      </c>
      <c r="U1175" s="31">
        <f t="shared" ref="U1175" si="11494">AVERAGE(K1175,O1174)</f>
        <v>0.23150000000000001</v>
      </c>
      <c r="V1175" s="17">
        <f>Q1175*Q1174/'Advanced - Road'!$S$33</f>
        <v>99.636063196626026</v>
      </c>
      <c r="W1175" s="17">
        <f t="shared" ref="W1175" si="11495">W1174</f>
        <v>99.63944022495555</v>
      </c>
      <c r="X1175" s="17">
        <f t="shared" si="10922"/>
        <v>0</v>
      </c>
      <c r="Y1175" s="19">
        <f>ROUND(Regression!$B$17+Regression!$B$18*Games!R1175+Regression!$B$19*Games!T1175+Regression!$B$20*Games!U1175+Regression!$B$21*Games!S1175+Regression!$B$22*Games!W1175,0)</f>
        <v>111</v>
      </c>
      <c r="Z1175" s="19">
        <f t="shared" ref="Z1175" si="11496">-Z1174</f>
        <v>-5</v>
      </c>
      <c r="AA1175" s="19">
        <f t="shared" ref="AA1175" si="11497">AA1174</f>
        <v>217</v>
      </c>
      <c r="AB1175" s="4"/>
      <c r="AC1175" s="4"/>
      <c r="AD1175" s="4">
        <f t="shared" si="10927"/>
        <v>111</v>
      </c>
    </row>
    <row r="1176" spans="1:30" x14ac:dyDescent="0.3">
      <c r="A1176" s="11" t="s">
        <v>133</v>
      </c>
      <c r="B1176" s="14" t="s">
        <v>72</v>
      </c>
      <c r="C1176" s="11" t="str">
        <f>VLOOKUP(B1176,'Team Lookup'!A:B,2,FALSE)</f>
        <v>New York Knicks</v>
      </c>
      <c r="D1176" s="12"/>
      <c r="E1176" s="12"/>
      <c r="F1176" s="13" t="str">
        <f>B1177</f>
        <v>MIN</v>
      </c>
      <c r="G1176" s="11" t="str">
        <f t="shared" ref="G1176" si="11498">C1177</f>
        <v>Minnesota Timberwolves</v>
      </c>
      <c r="H1176" s="32">
        <f>VLOOKUP($C1176,'Four Factors - Road'!$B:$O,7,FALSE)/100</f>
        <v>0.47799999999999998</v>
      </c>
      <c r="I1176" s="32">
        <f>VLOOKUP($C1176,'Four Factors - Road'!$B:$O,8,FALSE)</f>
        <v>0.245</v>
      </c>
      <c r="J1176" s="32">
        <f>VLOOKUP($C1176,'Four Factors - Road'!$B:$O,9,FALSE)/100</f>
        <v>0.13800000000000001</v>
      </c>
      <c r="K1176" s="32">
        <f>VLOOKUP($C1176,'Four Factors - Road'!$B:$O,10,FALSE)/100</f>
        <v>0.26800000000000002</v>
      </c>
      <c r="L1176" s="32">
        <f>VLOOKUP($C1176,'Four Factors - Road'!$B:$O,11,FALSE)/100</f>
        <v>0.51</v>
      </c>
      <c r="M1176" s="32">
        <f>VLOOKUP($C1176,'Four Factors - Road'!$B:$O,12,FALSE)</f>
        <v>0.29499999999999998</v>
      </c>
      <c r="N1176" s="32">
        <f>VLOOKUP($C1176,'Four Factors - Road'!$B:$O,13,FALSE)/100</f>
        <v>0.127</v>
      </c>
      <c r="O1176" s="32">
        <f>VLOOKUP($C1176,'Four Factors - Road'!$B:$O,14,FALSE)/100</f>
        <v>0.247</v>
      </c>
      <c r="P1176" s="21">
        <f>VLOOKUP($C1176,'Advanced - Road'!B:T,18,FALSE)</f>
        <v>100.55</v>
      </c>
      <c r="Q1176" s="21">
        <f>(P1176+'Advanced - Road'!$S$33)/2</f>
        <v>99.705263459335626</v>
      </c>
      <c r="R1176" s="32">
        <f t="shared" ref="R1176" si="11499">AVERAGE(H1176,L1177)</f>
        <v>0.504</v>
      </c>
      <c r="S1176" s="32">
        <f t="shared" ref="S1176" si="11500">AVERAGE(I1176,M1177)</f>
        <v>0.25900000000000001</v>
      </c>
      <c r="T1176" s="32">
        <f t="shared" ref="T1176" si="11501">AVERAGE(J1176,N1177)</f>
        <v>0.14500000000000002</v>
      </c>
      <c r="U1176" s="32">
        <f t="shared" ref="U1176" si="11502">AVERAGE(K1176,O1177)</f>
        <v>0.24249999999999999</v>
      </c>
      <c r="V1176" s="21">
        <f>Q1176*Q1177/'Advanced - Home'!$S$33</f>
        <v>98.588816567127267</v>
      </c>
      <c r="W1176" s="21">
        <f t="shared" ref="W1176" si="11503">AVERAGE(V1176:V1177)</f>
        <v>98.585475260290508</v>
      </c>
      <c r="X1176" s="21">
        <f t="shared" si="10922"/>
        <v>0</v>
      </c>
      <c r="Y1176" s="23">
        <f>ROUND(Regression!$B$17+Regression!$B$18*Games!R1176+Regression!$B$19*Games!T1176+Regression!$B$20*Games!U1176+Regression!$B$21*Games!S1176+Regression!$B$22*Games!W1176,0)</f>
        <v>105</v>
      </c>
      <c r="Z1176" s="23">
        <f t="shared" ref="Z1176" si="11504">Y1177-Y1176</f>
        <v>5</v>
      </c>
      <c r="AA1176" s="23">
        <f t="shared" ref="AA1176" si="11505">Y1176+Y1177</f>
        <v>215</v>
      </c>
      <c r="AB1176" s="22">
        <f t="shared" ref="AB1176" si="11506">D1176-Z1176</f>
        <v>-5</v>
      </c>
      <c r="AC1176" s="22">
        <f t="shared" ref="AC1176" si="11507">AA1176-E1176</f>
        <v>215</v>
      </c>
      <c r="AD1176" s="22">
        <f t="shared" si="10927"/>
        <v>105</v>
      </c>
    </row>
    <row r="1177" spans="1:30" x14ac:dyDescent="0.3">
      <c r="A1177" s="11" t="s">
        <v>134</v>
      </c>
      <c r="B1177" s="14" t="s">
        <v>34</v>
      </c>
      <c r="C1177" s="11" t="str">
        <f>VLOOKUP(B1177,'Team Lookup'!A:B,2,FALSE)</f>
        <v>Minnesota Timberwolves</v>
      </c>
      <c r="D1177" s="15">
        <f t="shared" ref="D1177" si="11508">D1176*-1</f>
        <v>0</v>
      </c>
      <c r="E1177" s="15">
        <f t="shared" ref="E1177" si="11509">E1176</f>
        <v>0</v>
      </c>
      <c r="F1177" s="11" t="str">
        <f>B1176</f>
        <v>NYK</v>
      </c>
      <c r="G1177" s="11" t="str">
        <f t="shared" ref="G1177" si="11510">C1176</f>
        <v>New York Knicks</v>
      </c>
      <c r="H1177" s="32">
        <f>VLOOKUP($C1177,'Four Factors - Home'!$B:$O,7,FALSE)/100</f>
        <v>0.52400000000000002</v>
      </c>
      <c r="I1177" s="32">
        <f>VLOOKUP($C1177,'Four Factors - Home'!$B:$O,8,FALSE)</f>
        <v>0.29599999999999999</v>
      </c>
      <c r="J1177" s="32">
        <f>VLOOKUP($C1177,'Four Factors - Home'!$B:$O,9,FALSE)/100</f>
        <v>0.15</v>
      </c>
      <c r="K1177" s="32">
        <f>VLOOKUP($C1177,'Four Factors - Home'!$B:$O,10,FALSE)/100</f>
        <v>0.26899999999999996</v>
      </c>
      <c r="L1177" s="32">
        <f>VLOOKUP($C1177,'Four Factors - Home'!$B:$O,11,FALSE)/100</f>
        <v>0.53</v>
      </c>
      <c r="M1177" s="32">
        <f>VLOOKUP($C1177,'Four Factors - Home'!$B:$O,12,FALSE)</f>
        <v>0.27300000000000002</v>
      </c>
      <c r="N1177" s="32">
        <f>VLOOKUP($C1177,'Four Factors - Home'!$B:$O,13,FALSE)/100</f>
        <v>0.152</v>
      </c>
      <c r="O1177" s="32">
        <f>VLOOKUP($C1177,'Four Factors - Home'!$B:$O,14,FALSE)/100</f>
        <v>0.217</v>
      </c>
      <c r="P1177" s="21">
        <f>VLOOKUP($C1177,'Advanced - Home'!B:T,18,FALSE)</f>
        <v>96.64</v>
      </c>
      <c r="Q1177" s="21">
        <f>(P1177+'Advanced - Home'!$S$33)/2</f>
        <v>97.746912943871706</v>
      </c>
      <c r="R1177" s="32">
        <f t="shared" ref="R1177" si="11511">AVERAGE(H1177,L1176)</f>
        <v>0.51700000000000002</v>
      </c>
      <c r="S1177" s="32">
        <f t="shared" ref="S1177" si="11512">AVERAGE(I1177,M1176)</f>
        <v>0.29549999999999998</v>
      </c>
      <c r="T1177" s="32">
        <f t="shared" ref="T1177" si="11513">AVERAGE(J1177,N1176)</f>
        <v>0.13850000000000001</v>
      </c>
      <c r="U1177" s="32">
        <f t="shared" ref="U1177" si="11514">AVERAGE(K1177,O1176)</f>
        <v>0.25800000000000001</v>
      </c>
      <c r="V1177" s="21">
        <f>Q1177*Q1176/'Advanced - Road'!$S$33</f>
        <v>98.582133953453763</v>
      </c>
      <c r="W1177" s="21">
        <f t="shared" ref="W1177" si="11515">W1176</f>
        <v>98.585475260290508</v>
      </c>
      <c r="X1177" s="21">
        <f t="shared" si="10922"/>
        <v>0</v>
      </c>
      <c r="Y1177" s="23">
        <f>ROUND(Regression!$B$17+Regression!$B$18*Games!R1177+Regression!$B$19*Games!T1177+Regression!$B$20*Games!U1177+Regression!$B$21*Games!S1177+Regression!$B$22*Games!W1177,0)</f>
        <v>110</v>
      </c>
      <c r="Z1177" s="23">
        <f t="shared" ref="Z1177" si="11516">-Z1176</f>
        <v>-5</v>
      </c>
      <c r="AA1177" s="23">
        <f t="shared" ref="AA1177" si="11517">AA1176</f>
        <v>215</v>
      </c>
      <c r="AB1177" s="22"/>
      <c r="AC1177" s="22"/>
      <c r="AD1177" s="22">
        <f t="shared" si="10927"/>
        <v>110</v>
      </c>
    </row>
    <row r="1178" spans="1:30" x14ac:dyDescent="0.3">
      <c r="A1178" t="s">
        <v>133</v>
      </c>
      <c r="B1178" s="5" t="s">
        <v>72</v>
      </c>
      <c r="C1178" t="str">
        <f>VLOOKUP(B1178,'Team Lookup'!A:B,2,FALSE)</f>
        <v>New York Knicks</v>
      </c>
      <c r="D1178" s="6"/>
      <c r="E1178" s="6"/>
      <c r="F1178" s="7" t="str">
        <f>B1179</f>
        <v>NOP</v>
      </c>
      <c r="G1178" t="str">
        <f t="shared" ref="G1178" si="11518">C1179</f>
        <v>New Orleans Pelicans</v>
      </c>
      <c r="H1178" s="31">
        <f>VLOOKUP($C1178,'Four Factors - Road'!$B:$O,7,FALSE)/100</f>
        <v>0.47799999999999998</v>
      </c>
      <c r="I1178" s="31">
        <f>VLOOKUP($C1178,'Four Factors - Road'!$B:$O,8,FALSE)</f>
        <v>0.245</v>
      </c>
      <c r="J1178" s="31">
        <f>VLOOKUP($C1178,'Four Factors - Road'!$B:$O,9,FALSE)/100</f>
        <v>0.13800000000000001</v>
      </c>
      <c r="K1178" s="31">
        <f>VLOOKUP($C1178,'Four Factors - Road'!$B:$O,10,FALSE)/100</f>
        <v>0.26800000000000002</v>
      </c>
      <c r="L1178" s="31">
        <f>VLOOKUP($C1178,'Four Factors - Road'!$B:$O,11,FALSE)/100</f>
        <v>0.51</v>
      </c>
      <c r="M1178" s="31">
        <f>VLOOKUP($C1178,'Four Factors - Road'!$B:$O,12,FALSE)</f>
        <v>0.29499999999999998</v>
      </c>
      <c r="N1178" s="31">
        <f>VLOOKUP($C1178,'Four Factors - Road'!$B:$O,13,FALSE)/100</f>
        <v>0.127</v>
      </c>
      <c r="O1178" s="31">
        <f>VLOOKUP($C1178,'Four Factors - Road'!$B:$O,14,FALSE)/100</f>
        <v>0.247</v>
      </c>
      <c r="P1178" s="17">
        <f>VLOOKUP($C1178,'Advanced - Road'!B:T,18,FALSE)</f>
        <v>100.55</v>
      </c>
      <c r="Q1178" s="17">
        <f>(P1178+'Advanced - Road'!$S$33)/2</f>
        <v>99.705263459335626</v>
      </c>
      <c r="R1178" s="31">
        <f t="shared" ref="R1178" si="11519">AVERAGE(H1178,L1179)</f>
        <v>0.49349999999999999</v>
      </c>
      <c r="S1178" s="31">
        <f t="shared" ref="S1178" si="11520">AVERAGE(I1178,M1179)</f>
        <v>0.24349999999999999</v>
      </c>
      <c r="T1178" s="31">
        <f t="shared" ref="T1178" si="11521">AVERAGE(J1178,N1179)</f>
        <v>0.13600000000000001</v>
      </c>
      <c r="U1178" s="31">
        <f t="shared" ref="U1178" si="11522">AVERAGE(K1178,O1179)</f>
        <v>0.245</v>
      </c>
      <c r="V1178" s="17">
        <f>Q1178*Q1179/'Advanced - Home'!$S$33</f>
        <v>100.82289457654311</v>
      </c>
      <c r="W1178" s="17">
        <f t="shared" ref="W1178" si="11523">AVERAGE(V1178:V1179)</f>
        <v>100.81947755381498</v>
      </c>
      <c r="X1178" s="17">
        <f t="shared" si="10922"/>
        <v>0</v>
      </c>
      <c r="Y1178" s="19">
        <f>ROUND(Regression!$B$17+Regression!$B$18*Games!R1178+Regression!$B$19*Games!T1178+Regression!$B$20*Games!U1178+Regression!$B$21*Games!S1178+Regression!$B$22*Games!W1178,0)</f>
        <v>107</v>
      </c>
      <c r="Z1178" s="19">
        <f t="shared" ref="Z1178" si="11524">Y1179-Y1178</f>
        <v>3</v>
      </c>
      <c r="AA1178" s="19">
        <f t="shared" ref="AA1178" si="11525">Y1178+Y1179</f>
        <v>217</v>
      </c>
      <c r="AB1178" s="4">
        <f t="shared" ref="AB1178" si="11526">D1178-Z1178</f>
        <v>-3</v>
      </c>
      <c r="AC1178" s="4">
        <f t="shared" ref="AC1178" si="11527">AA1178-E1178</f>
        <v>217</v>
      </c>
      <c r="AD1178" s="4">
        <f t="shared" si="10927"/>
        <v>107</v>
      </c>
    </row>
    <row r="1179" spans="1:30" x14ac:dyDescent="0.3">
      <c r="A1179" t="s">
        <v>134</v>
      </c>
      <c r="B1179" s="8" t="s">
        <v>71</v>
      </c>
      <c r="C1179" t="str">
        <f>VLOOKUP(B1179,'Team Lookup'!A:B,2,FALSE)</f>
        <v>New Orleans Pelicans</v>
      </c>
      <c r="D1179" s="9">
        <f t="shared" ref="D1179" si="11528">D1178*-1</f>
        <v>0</v>
      </c>
      <c r="E1179" s="9">
        <f t="shared" ref="E1179" si="11529">E1178</f>
        <v>0</v>
      </c>
      <c r="F1179" t="str">
        <f>B1178</f>
        <v>NYK</v>
      </c>
      <c r="G1179" t="str">
        <f t="shared" ref="G1179" si="11530">C1178</f>
        <v>New York Knicks</v>
      </c>
      <c r="H1179" s="31">
        <f>VLOOKUP($C1179,'Four Factors - Home'!$B:$O,7,FALSE)/100</f>
        <v>0.504</v>
      </c>
      <c r="I1179" s="31">
        <f>VLOOKUP($C1179,'Four Factors - Home'!$B:$O,8,FALSE)</f>
        <v>0.26200000000000001</v>
      </c>
      <c r="J1179" s="31">
        <f>VLOOKUP($C1179,'Four Factors - Home'!$B:$O,9,FALSE)/100</f>
        <v>0.121</v>
      </c>
      <c r="K1179" s="31">
        <f>VLOOKUP($C1179,'Four Factors - Home'!$B:$O,10,FALSE)/100</f>
        <v>0.184</v>
      </c>
      <c r="L1179" s="31">
        <f>VLOOKUP($C1179,'Four Factors - Home'!$B:$O,11,FALSE)/100</f>
        <v>0.50900000000000001</v>
      </c>
      <c r="M1179" s="31">
        <f>VLOOKUP($C1179,'Four Factors - Home'!$B:$O,12,FALSE)</f>
        <v>0.24199999999999999</v>
      </c>
      <c r="N1179" s="31">
        <f>VLOOKUP($C1179,'Four Factors - Home'!$B:$O,13,FALSE)/100</f>
        <v>0.13400000000000001</v>
      </c>
      <c r="O1179" s="31">
        <f>VLOOKUP($C1179,'Four Factors - Home'!$B:$O,14,FALSE)/100</f>
        <v>0.222</v>
      </c>
      <c r="P1179" s="17">
        <f>VLOOKUP($C1179,'Advanced - Home'!B:T,18,FALSE)</f>
        <v>101.07</v>
      </c>
      <c r="Q1179" s="17">
        <f>(P1179+'Advanced - Home'!$S$33)/2</f>
        <v>99.96191294387171</v>
      </c>
      <c r="R1179" s="31">
        <f t="shared" ref="R1179" si="11531">AVERAGE(H1179,L1178)</f>
        <v>0.50700000000000001</v>
      </c>
      <c r="S1179" s="31">
        <f t="shared" ref="S1179" si="11532">AVERAGE(I1179,M1178)</f>
        <v>0.27849999999999997</v>
      </c>
      <c r="T1179" s="31">
        <f t="shared" ref="T1179" si="11533">AVERAGE(J1179,N1178)</f>
        <v>0.124</v>
      </c>
      <c r="U1179" s="31">
        <f t="shared" ref="U1179" si="11534">AVERAGE(K1179,O1178)</f>
        <v>0.2155</v>
      </c>
      <c r="V1179" s="17">
        <f>Q1179*Q1178/'Advanced - Road'!$S$33</f>
        <v>100.81606053108685</v>
      </c>
      <c r="W1179" s="17">
        <f t="shared" ref="W1179" si="11535">W1178</f>
        <v>100.81947755381498</v>
      </c>
      <c r="X1179" s="17">
        <f t="shared" si="10922"/>
        <v>0</v>
      </c>
      <c r="Y1179" s="19">
        <f>ROUND(Regression!$B$17+Regression!$B$18*Games!R1179+Regression!$B$19*Games!T1179+Regression!$B$20*Games!U1179+Regression!$B$21*Games!S1179+Regression!$B$22*Games!W1179,0)</f>
        <v>110</v>
      </c>
      <c r="Z1179" s="19">
        <f t="shared" ref="Z1179" si="11536">-Z1178</f>
        <v>-3</v>
      </c>
      <c r="AA1179" s="19">
        <f t="shared" ref="AA1179" si="11537">AA1178</f>
        <v>217</v>
      </c>
      <c r="AB1179" s="4"/>
      <c r="AC1179" s="4"/>
      <c r="AD1179" s="4">
        <f t="shared" si="10927"/>
        <v>110</v>
      </c>
    </row>
    <row r="1180" spans="1:30" x14ac:dyDescent="0.3">
      <c r="A1180" s="11" t="s">
        <v>133</v>
      </c>
      <c r="B1180" s="10" t="s">
        <v>72</v>
      </c>
      <c r="C1180" s="11" t="str">
        <f>VLOOKUP(B1180,'Team Lookup'!A:B,2,FALSE)</f>
        <v>New York Knicks</v>
      </c>
      <c r="D1180" s="12"/>
      <c r="E1180" s="12"/>
      <c r="F1180" s="13" t="str">
        <f>B1181</f>
        <v>NYK</v>
      </c>
      <c r="G1180" s="11" t="str">
        <f t="shared" ref="G1180" si="11538">C1181</f>
        <v>New York Knicks</v>
      </c>
      <c r="H1180" s="32">
        <f>VLOOKUP($C1180,'Four Factors - Road'!$B:$O,7,FALSE)/100</f>
        <v>0.47799999999999998</v>
      </c>
      <c r="I1180" s="32">
        <f>VLOOKUP($C1180,'Four Factors - Road'!$B:$O,8,FALSE)</f>
        <v>0.245</v>
      </c>
      <c r="J1180" s="32">
        <f>VLOOKUP($C1180,'Four Factors - Road'!$B:$O,9,FALSE)/100</f>
        <v>0.13800000000000001</v>
      </c>
      <c r="K1180" s="32">
        <f>VLOOKUP($C1180,'Four Factors - Road'!$B:$O,10,FALSE)/100</f>
        <v>0.26800000000000002</v>
      </c>
      <c r="L1180" s="32">
        <f>VLOOKUP($C1180,'Four Factors - Road'!$B:$O,11,FALSE)/100</f>
        <v>0.51</v>
      </c>
      <c r="M1180" s="32">
        <f>VLOOKUP($C1180,'Four Factors - Road'!$B:$O,12,FALSE)</f>
        <v>0.29499999999999998</v>
      </c>
      <c r="N1180" s="32">
        <f>VLOOKUP($C1180,'Four Factors - Road'!$B:$O,13,FALSE)/100</f>
        <v>0.127</v>
      </c>
      <c r="O1180" s="32">
        <f>VLOOKUP($C1180,'Four Factors - Road'!$B:$O,14,FALSE)/100</f>
        <v>0.247</v>
      </c>
      <c r="P1180" s="21">
        <f>VLOOKUP($C1180,'Advanced - Road'!B:T,18,FALSE)</f>
        <v>100.55</v>
      </c>
      <c r="Q1180" s="21">
        <f>(P1180+'Advanced - Road'!$S$33)/2</f>
        <v>99.705263459335626</v>
      </c>
      <c r="R1180" s="32">
        <f t="shared" ref="R1180" si="11539">AVERAGE(H1180,L1181)</f>
        <v>0.49349999999999999</v>
      </c>
      <c r="S1180" s="32">
        <f t="shared" ref="S1180" si="11540">AVERAGE(I1180,M1181)</f>
        <v>0.2535</v>
      </c>
      <c r="T1180" s="32">
        <f t="shared" ref="T1180" si="11541">AVERAGE(J1180,N1181)</f>
        <v>0.13400000000000001</v>
      </c>
      <c r="U1180" s="32">
        <f t="shared" ref="U1180" si="11542">AVERAGE(K1180,O1181)</f>
        <v>0.26900000000000002</v>
      </c>
      <c r="V1180" s="21">
        <f>Q1180*Q1181/'Advanced - Home'!$S$33</f>
        <v>99.501611419732839</v>
      </c>
      <c r="W1180" s="21">
        <f t="shared" ref="W1180" si="11543">AVERAGE(V1180:V1181)</f>
        <v>99.498239177057854</v>
      </c>
      <c r="X1180" s="21">
        <f t="shared" si="10922"/>
        <v>0</v>
      </c>
      <c r="Y1180" s="23">
        <f>ROUND(Regression!$B$17+Regression!$B$18*Games!R1180+Regression!$B$19*Games!T1180+Regression!$B$20*Games!U1180+Regression!$B$21*Games!S1180+Regression!$B$22*Games!W1180,0)</f>
        <v>107</v>
      </c>
      <c r="Z1180" s="23">
        <f t="shared" ref="Z1180" si="11544">Y1181-Y1180</f>
        <v>3</v>
      </c>
      <c r="AA1180" s="23">
        <f t="shared" ref="AA1180" si="11545">Y1180+Y1181</f>
        <v>217</v>
      </c>
      <c r="AB1180" s="22">
        <f t="shared" ref="AB1180" si="11546">D1180-Z1180</f>
        <v>-3</v>
      </c>
      <c r="AC1180" s="22">
        <f t="shared" ref="AC1180" si="11547">AA1180-E1180</f>
        <v>217</v>
      </c>
      <c r="AD1180" s="22">
        <f t="shared" si="10927"/>
        <v>107</v>
      </c>
    </row>
    <row r="1181" spans="1:30" x14ac:dyDescent="0.3">
      <c r="A1181" s="11" t="s">
        <v>134</v>
      </c>
      <c r="B1181" s="14" t="s">
        <v>72</v>
      </c>
      <c r="C1181" s="11" t="str">
        <f>VLOOKUP(B1181,'Team Lookup'!A:B,2,FALSE)</f>
        <v>New York Knicks</v>
      </c>
      <c r="D1181" s="15">
        <f t="shared" ref="D1181" si="11548">D1180*-1</f>
        <v>0</v>
      </c>
      <c r="E1181" s="15">
        <f t="shared" ref="E1181" si="11549">E1180</f>
        <v>0</v>
      </c>
      <c r="F1181" s="11" t="str">
        <f>B1180</f>
        <v>NYK</v>
      </c>
      <c r="G1181" s="11" t="str">
        <f t="shared" ref="G1181" si="11550">C1180</f>
        <v>New York Knicks</v>
      </c>
      <c r="H1181" s="32">
        <f>VLOOKUP($C1181,'Four Factors - Home'!$B:$O,7,FALSE)/100</f>
        <v>0.52</v>
      </c>
      <c r="I1181" s="32">
        <f>VLOOKUP($C1181,'Four Factors - Home'!$B:$O,8,FALSE)</f>
        <v>0.22700000000000001</v>
      </c>
      <c r="J1181" s="32">
        <f>VLOOKUP($C1181,'Four Factors - Home'!$B:$O,9,FALSE)/100</f>
        <v>0.14300000000000002</v>
      </c>
      <c r="K1181" s="32">
        <f>VLOOKUP($C1181,'Four Factors - Home'!$B:$O,10,FALSE)/100</f>
        <v>0.27399999999999997</v>
      </c>
      <c r="L1181" s="32">
        <f>VLOOKUP($C1181,'Four Factors - Home'!$B:$O,11,FALSE)/100</f>
        <v>0.50900000000000001</v>
      </c>
      <c r="M1181" s="32">
        <f>VLOOKUP($C1181,'Four Factors - Home'!$B:$O,12,FALSE)</f>
        <v>0.26200000000000001</v>
      </c>
      <c r="N1181" s="32">
        <f>VLOOKUP($C1181,'Four Factors - Home'!$B:$O,13,FALSE)/100</f>
        <v>0.13</v>
      </c>
      <c r="O1181" s="32">
        <f>VLOOKUP($C1181,'Four Factors - Home'!$B:$O,14,FALSE)/100</f>
        <v>0.27</v>
      </c>
      <c r="P1181" s="21">
        <f>VLOOKUP($C1181,'Advanced - Home'!B:T,18,FALSE)</f>
        <v>98.45</v>
      </c>
      <c r="Q1181" s="21">
        <f>(P1181+'Advanced - Home'!$S$33)/2</f>
        <v>98.651912943871707</v>
      </c>
      <c r="R1181" s="32">
        <f t="shared" ref="R1181" si="11551">AVERAGE(H1181,L1180)</f>
        <v>0.51500000000000001</v>
      </c>
      <c r="S1181" s="32">
        <f t="shared" ref="S1181" si="11552">AVERAGE(I1181,M1180)</f>
        <v>0.26100000000000001</v>
      </c>
      <c r="T1181" s="32">
        <f t="shared" ref="T1181" si="11553">AVERAGE(J1181,N1180)</f>
        <v>0.13500000000000001</v>
      </c>
      <c r="U1181" s="32">
        <f t="shared" ref="U1181" si="11554">AVERAGE(K1181,O1180)</f>
        <v>0.26049999999999995</v>
      </c>
      <c r="V1181" s="21">
        <f>Q1181*Q1180/'Advanced - Road'!$S$33</f>
        <v>99.49486693438287</v>
      </c>
      <c r="W1181" s="21">
        <f t="shared" ref="W1181" si="11555">W1180</f>
        <v>99.498239177057854</v>
      </c>
      <c r="X1181" s="21">
        <f t="shared" si="10922"/>
        <v>0</v>
      </c>
      <c r="Y1181" s="23">
        <f>ROUND(Regression!$B$17+Regression!$B$18*Games!R1181+Regression!$B$19*Games!T1181+Regression!$B$20*Games!U1181+Regression!$B$21*Games!S1181+Regression!$B$22*Games!W1181,0)</f>
        <v>110</v>
      </c>
      <c r="Z1181" s="23">
        <f t="shared" ref="Z1181" si="11556">-Z1180</f>
        <v>-3</v>
      </c>
      <c r="AA1181" s="23">
        <f t="shared" ref="AA1181" si="11557">AA1180</f>
        <v>217</v>
      </c>
      <c r="AB1181" s="22"/>
      <c r="AC1181" s="22"/>
      <c r="AD1181" s="22">
        <f t="shared" si="10927"/>
        <v>110</v>
      </c>
    </row>
    <row r="1182" spans="1:30" x14ac:dyDescent="0.3">
      <c r="A1182" t="s">
        <v>133</v>
      </c>
      <c r="B1182" s="5" t="s">
        <v>72</v>
      </c>
      <c r="C1182" t="str">
        <f>VLOOKUP(B1182,'Team Lookup'!A:B,2,FALSE)</f>
        <v>New York Knicks</v>
      </c>
      <c r="D1182" s="6"/>
      <c r="E1182" s="6"/>
      <c r="F1182" s="7" t="str">
        <f>B1183</f>
        <v>OKC</v>
      </c>
      <c r="G1182" t="str">
        <f t="shared" ref="G1182" si="11558">C1183</f>
        <v>Oklahoma City Thunder</v>
      </c>
      <c r="H1182" s="31">
        <f>VLOOKUP($C1182,'Four Factors - Road'!$B:$O,7,FALSE)/100</f>
        <v>0.47799999999999998</v>
      </c>
      <c r="I1182" s="31">
        <f>VLOOKUP($C1182,'Four Factors - Road'!$B:$O,8,FALSE)</f>
        <v>0.245</v>
      </c>
      <c r="J1182" s="31">
        <f>VLOOKUP($C1182,'Four Factors - Road'!$B:$O,9,FALSE)/100</f>
        <v>0.13800000000000001</v>
      </c>
      <c r="K1182" s="31">
        <f>VLOOKUP($C1182,'Four Factors - Road'!$B:$O,10,FALSE)/100</f>
        <v>0.26800000000000002</v>
      </c>
      <c r="L1182" s="31">
        <f>VLOOKUP($C1182,'Four Factors - Road'!$B:$O,11,FALSE)/100</f>
        <v>0.51</v>
      </c>
      <c r="M1182" s="31">
        <f>VLOOKUP($C1182,'Four Factors - Road'!$B:$O,12,FALSE)</f>
        <v>0.29499999999999998</v>
      </c>
      <c r="N1182" s="31">
        <f>VLOOKUP($C1182,'Four Factors - Road'!$B:$O,13,FALSE)/100</f>
        <v>0.127</v>
      </c>
      <c r="O1182" s="31">
        <f>VLOOKUP($C1182,'Four Factors - Road'!$B:$O,14,FALSE)/100</f>
        <v>0.247</v>
      </c>
      <c r="P1182" s="17">
        <f>VLOOKUP($C1182,'Advanced - Road'!B:T,18,FALSE)</f>
        <v>100.55</v>
      </c>
      <c r="Q1182" s="17">
        <f>(P1182+'Advanced - Road'!$S$33)/2</f>
        <v>99.705263459335626</v>
      </c>
      <c r="R1182" s="31">
        <f t="shared" ref="R1182" si="11559">AVERAGE(H1182,L1183)</f>
        <v>0.48699999999999999</v>
      </c>
      <c r="S1182" s="31">
        <f t="shared" ref="S1182" si="11560">AVERAGE(I1182,M1183)</f>
        <v>0.255</v>
      </c>
      <c r="T1182" s="31">
        <f t="shared" ref="T1182" si="11561">AVERAGE(J1182,N1183)</f>
        <v>0.13750000000000001</v>
      </c>
      <c r="U1182" s="31">
        <f t="shared" ref="U1182" si="11562">AVERAGE(K1182,O1183)</f>
        <v>0.246</v>
      </c>
      <c r="V1182" s="17">
        <f>Q1182*Q1183/'Advanced - Home'!$S$33</f>
        <v>100.78759311815504</v>
      </c>
      <c r="W1182" s="17">
        <f t="shared" ref="W1182" si="11563">AVERAGE(V1182:V1183)</f>
        <v>100.78417729184055</v>
      </c>
      <c r="X1182" s="17">
        <f t="shared" ref="X1182:X1245" si="11564">E1182/2-D1182/2</f>
        <v>0</v>
      </c>
      <c r="Y1182" s="19">
        <f>ROUND(Regression!$B$17+Regression!$B$18*Games!R1182+Regression!$B$19*Games!T1182+Regression!$B$20*Games!U1182+Regression!$B$21*Games!S1182+Regression!$B$22*Games!W1182,0)</f>
        <v>106</v>
      </c>
      <c r="Z1182" s="19">
        <f t="shared" ref="Z1182" si="11565">Y1183-Y1182</f>
        <v>6</v>
      </c>
      <c r="AA1182" s="19">
        <f t="shared" ref="AA1182" si="11566">Y1182+Y1183</f>
        <v>218</v>
      </c>
      <c r="AB1182" s="4">
        <f t="shared" ref="AB1182" si="11567">D1182-Z1182</f>
        <v>-6</v>
      </c>
      <c r="AC1182" s="4">
        <f t="shared" ref="AC1182" si="11568">AA1182-E1182</f>
        <v>218</v>
      </c>
      <c r="AD1182" s="4">
        <f t="shared" ref="AD1182:AD1245" si="11569">Y1182-X1182</f>
        <v>106</v>
      </c>
    </row>
    <row r="1183" spans="1:30" x14ac:dyDescent="0.3">
      <c r="A1183" t="s">
        <v>134</v>
      </c>
      <c r="B1183" s="8" t="s">
        <v>73</v>
      </c>
      <c r="C1183" t="str">
        <f>VLOOKUP(B1183,'Team Lookup'!A:B,2,FALSE)</f>
        <v>Oklahoma City Thunder</v>
      </c>
      <c r="D1183" s="9">
        <f t="shared" ref="D1183" si="11570">D1182*-1</f>
        <v>0</v>
      </c>
      <c r="E1183" s="9">
        <f t="shared" ref="E1183" si="11571">E1182</f>
        <v>0</v>
      </c>
      <c r="F1183" t="str">
        <f>B1182</f>
        <v>NYK</v>
      </c>
      <c r="G1183" t="str">
        <f t="shared" ref="G1183" si="11572">C1182</f>
        <v>New York Knicks</v>
      </c>
      <c r="H1183" s="31">
        <f>VLOOKUP($C1183,'Four Factors - Home'!$B:$O,7,FALSE)/100</f>
        <v>0.51700000000000002</v>
      </c>
      <c r="I1183" s="31">
        <f>VLOOKUP($C1183,'Four Factors - Home'!$B:$O,8,FALSE)</f>
        <v>0.29799999999999999</v>
      </c>
      <c r="J1183" s="31">
        <f>VLOOKUP($C1183,'Four Factors - Home'!$B:$O,9,FALSE)/100</f>
        <v>0.14800000000000002</v>
      </c>
      <c r="K1183" s="31">
        <f>VLOOKUP($C1183,'Four Factors - Home'!$B:$O,10,FALSE)/100</f>
        <v>0.26600000000000001</v>
      </c>
      <c r="L1183" s="31">
        <f>VLOOKUP($C1183,'Four Factors - Home'!$B:$O,11,FALSE)/100</f>
        <v>0.496</v>
      </c>
      <c r="M1183" s="31">
        <f>VLOOKUP($C1183,'Four Factors - Home'!$B:$O,12,FALSE)</f>
        <v>0.26500000000000001</v>
      </c>
      <c r="N1183" s="31">
        <f>VLOOKUP($C1183,'Four Factors - Home'!$B:$O,13,FALSE)/100</f>
        <v>0.13699999999999998</v>
      </c>
      <c r="O1183" s="31">
        <f>VLOOKUP($C1183,'Four Factors - Home'!$B:$O,14,FALSE)/100</f>
        <v>0.22399999999999998</v>
      </c>
      <c r="P1183" s="17">
        <f>VLOOKUP($C1183,'Advanced - Home'!B:T,18,FALSE)</f>
        <v>101</v>
      </c>
      <c r="Q1183" s="17">
        <f>(P1183+'Advanced - Home'!$S$33)/2</f>
        <v>99.926912943871713</v>
      </c>
      <c r="R1183" s="31">
        <f t="shared" ref="R1183" si="11573">AVERAGE(H1183,L1182)</f>
        <v>0.51350000000000007</v>
      </c>
      <c r="S1183" s="31">
        <f t="shared" ref="S1183" si="11574">AVERAGE(I1183,M1182)</f>
        <v>0.29649999999999999</v>
      </c>
      <c r="T1183" s="31">
        <f t="shared" ref="T1183" si="11575">AVERAGE(J1183,N1182)</f>
        <v>0.13750000000000001</v>
      </c>
      <c r="U1183" s="31">
        <f t="shared" ref="U1183" si="11576">AVERAGE(K1183,O1182)</f>
        <v>0.25650000000000001</v>
      </c>
      <c r="V1183" s="17">
        <f>Q1183*Q1182/'Advanced - Road'!$S$33</f>
        <v>100.78076146552606</v>
      </c>
      <c r="W1183" s="17">
        <f t="shared" ref="W1183" si="11577">W1182</f>
        <v>100.78417729184055</v>
      </c>
      <c r="X1183" s="17">
        <f t="shared" si="11564"/>
        <v>0</v>
      </c>
      <c r="Y1183" s="19">
        <f>ROUND(Regression!$B$17+Regression!$B$18*Games!R1183+Regression!$B$19*Games!T1183+Regression!$B$20*Games!U1183+Regression!$B$21*Games!S1183+Regression!$B$22*Games!W1183,0)</f>
        <v>112</v>
      </c>
      <c r="Z1183" s="19">
        <f t="shared" ref="Z1183" si="11578">-Z1182</f>
        <v>-6</v>
      </c>
      <c r="AA1183" s="19">
        <f t="shared" ref="AA1183" si="11579">AA1182</f>
        <v>218</v>
      </c>
      <c r="AB1183" s="4"/>
      <c r="AC1183" s="4"/>
      <c r="AD1183" s="4">
        <f t="shared" si="11569"/>
        <v>112</v>
      </c>
    </row>
    <row r="1184" spans="1:30" x14ac:dyDescent="0.3">
      <c r="A1184" s="11" t="s">
        <v>133</v>
      </c>
      <c r="B1184" s="10" t="s">
        <v>72</v>
      </c>
      <c r="C1184" s="11" t="str">
        <f>VLOOKUP(B1184,'Team Lookup'!A:B,2,FALSE)</f>
        <v>New York Knicks</v>
      </c>
      <c r="D1184" s="12"/>
      <c r="E1184" s="12"/>
      <c r="F1184" s="13" t="str">
        <f>B1185</f>
        <v>ORL</v>
      </c>
      <c r="G1184" s="11" t="str">
        <f t="shared" ref="G1184" si="11580">C1185</f>
        <v>Orlando Magic</v>
      </c>
      <c r="H1184" s="32">
        <f>VLOOKUP($C1184,'Four Factors - Road'!$B:$O,7,FALSE)/100</f>
        <v>0.47799999999999998</v>
      </c>
      <c r="I1184" s="32">
        <f>VLOOKUP($C1184,'Four Factors - Road'!$B:$O,8,FALSE)</f>
        <v>0.245</v>
      </c>
      <c r="J1184" s="32">
        <f>VLOOKUP($C1184,'Four Factors - Road'!$B:$O,9,FALSE)/100</f>
        <v>0.13800000000000001</v>
      </c>
      <c r="K1184" s="32">
        <f>VLOOKUP($C1184,'Four Factors - Road'!$B:$O,10,FALSE)/100</f>
        <v>0.26800000000000002</v>
      </c>
      <c r="L1184" s="32">
        <f>VLOOKUP($C1184,'Four Factors - Road'!$B:$O,11,FALSE)/100</f>
        <v>0.51</v>
      </c>
      <c r="M1184" s="32">
        <f>VLOOKUP($C1184,'Four Factors - Road'!$B:$O,12,FALSE)</f>
        <v>0.29499999999999998</v>
      </c>
      <c r="N1184" s="32">
        <f>VLOOKUP($C1184,'Four Factors - Road'!$B:$O,13,FALSE)/100</f>
        <v>0.127</v>
      </c>
      <c r="O1184" s="32">
        <f>VLOOKUP($C1184,'Four Factors - Road'!$B:$O,14,FALSE)/100</f>
        <v>0.247</v>
      </c>
      <c r="P1184" s="21">
        <f>VLOOKUP($C1184,'Advanced - Road'!B:T,18,FALSE)</f>
        <v>100.55</v>
      </c>
      <c r="Q1184" s="21">
        <f>(P1184+'Advanced - Road'!$S$33)/2</f>
        <v>99.705263459335626</v>
      </c>
      <c r="R1184" s="32">
        <f t="shared" ref="R1184" si="11581">AVERAGE(H1184,L1185)</f>
        <v>0.4955</v>
      </c>
      <c r="S1184" s="32">
        <f t="shared" ref="S1184" si="11582">AVERAGE(I1184,M1185)</f>
        <v>0.25700000000000001</v>
      </c>
      <c r="T1184" s="32">
        <f t="shared" ref="T1184" si="11583">AVERAGE(J1184,N1185)</f>
        <v>0.14000000000000001</v>
      </c>
      <c r="U1184" s="32">
        <f t="shared" ref="U1184" si="11584">AVERAGE(K1184,O1185)</f>
        <v>0.2465</v>
      </c>
      <c r="V1184" s="21">
        <f>Q1184*Q1185/'Advanced - Home'!$S$33</f>
        <v>99.047735526172048</v>
      </c>
      <c r="W1184" s="21">
        <f t="shared" ref="W1184" si="11585">AVERAGE(V1184:V1185)</f>
        <v>99.044378665958064</v>
      </c>
      <c r="X1184" s="21">
        <f t="shared" si="11564"/>
        <v>0</v>
      </c>
      <c r="Y1184" s="23">
        <f>ROUND(Regression!$B$17+Regression!$B$18*Games!R1184+Regression!$B$19*Games!T1184+Regression!$B$20*Games!U1184+Regression!$B$21*Games!S1184+Regression!$B$22*Games!W1184,0)</f>
        <v>105</v>
      </c>
      <c r="Z1184" s="23">
        <f t="shared" ref="Z1184" si="11586">Y1185-Y1184</f>
        <v>2</v>
      </c>
      <c r="AA1184" s="23">
        <f t="shared" ref="AA1184" si="11587">Y1184+Y1185</f>
        <v>212</v>
      </c>
      <c r="AB1184" s="22">
        <f t="shared" ref="AB1184" si="11588">D1184-Z1184</f>
        <v>-2</v>
      </c>
      <c r="AC1184" s="22">
        <f t="shared" ref="AC1184" si="11589">AA1184-E1184</f>
        <v>212</v>
      </c>
      <c r="AD1184" s="22">
        <f t="shared" si="11569"/>
        <v>105</v>
      </c>
    </row>
    <row r="1185" spans="1:30" x14ac:dyDescent="0.3">
      <c r="A1185" s="11" t="s">
        <v>134</v>
      </c>
      <c r="B1185" s="14" t="s">
        <v>74</v>
      </c>
      <c r="C1185" s="11" t="str">
        <f>VLOOKUP(B1185,'Team Lookup'!A:B,2,FALSE)</f>
        <v>Orlando Magic</v>
      </c>
      <c r="D1185" s="15">
        <f t="shared" ref="D1185" si="11590">D1184*-1</f>
        <v>0</v>
      </c>
      <c r="E1185" s="15">
        <f t="shared" ref="E1185" si="11591">E1184</f>
        <v>0</v>
      </c>
      <c r="F1185" s="11" t="str">
        <f>B1184</f>
        <v>NYK</v>
      </c>
      <c r="G1185" s="11" t="str">
        <f t="shared" ref="G1185" si="11592">C1184</f>
        <v>New York Knicks</v>
      </c>
      <c r="H1185" s="32">
        <f>VLOOKUP($C1185,'Four Factors - Home'!$B:$O,7,FALSE)/100</f>
        <v>0.47799999999999998</v>
      </c>
      <c r="I1185" s="32">
        <f>VLOOKUP($C1185,'Four Factors - Home'!$B:$O,8,FALSE)</f>
        <v>0.26</v>
      </c>
      <c r="J1185" s="32">
        <f>VLOOKUP($C1185,'Four Factors - Home'!$B:$O,9,FALSE)/100</f>
        <v>0.13500000000000001</v>
      </c>
      <c r="K1185" s="32">
        <f>VLOOKUP($C1185,'Four Factors - Home'!$B:$O,10,FALSE)/100</f>
        <v>0.23</v>
      </c>
      <c r="L1185" s="32">
        <f>VLOOKUP($C1185,'Four Factors - Home'!$B:$O,11,FALSE)/100</f>
        <v>0.51300000000000001</v>
      </c>
      <c r="M1185" s="32">
        <f>VLOOKUP($C1185,'Four Factors - Home'!$B:$O,12,FALSE)</f>
        <v>0.26900000000000002</v>
      </c>
      <c r="N1185" s="32">
        <f>VLOOKUP($C1185,'Four Factors - Home'!$B:$O,13,FALSE)/100</f>
        <v>0.14199999999999999</v>
      </c>
      <c r="O1185" s="32">
        <f>VLOOKUP($C1185,'Four Factors - Home'!$B:$O,14,FALSE)/100</f>
        <v>0.22500000000000001</v>
      </c>
      <c r="P1185" s="21">
        <f>VLOOKUP($C1185,'Advanced - Home'!B:T,18,FALSE)</f>
        <v>97.55</v>
      </c>
      <c r="Q1185" s="21">
        <f>(P1185+'Advanced - Home'!$S$33)/2</f>
        <v>98.201912943871704</v>
      </c>
      <c r="R1185" s="32">
        <f t="shared" ref="R1185" si="11593">AVERAGE(H1185,L1184)</f>
        <v>0.49399999999999999</v>
      </c>
      <c r="S1185" s="32">
        <f t="shared" ref="S1185" si="11594">AVERAGE(I1185,M1184)</f>
        <v>0.27749999999999997</v>
      </c>
      <c r="T1185" s="32">
        <f t="shared" ref="T1185" si="11595">AVERAGE(J1185,N1184)</f>
        <v>0.13100000000000001</v>
      </c>
      <c r="U1185" s="32">
        <f t="shared" ref="U1185" si="11596">AVERAGE(K1185,O1184)</f>
        <v>0.23849999999999999</v>
      </c>
      <c r="V1185" s="21">
        <f>Q1185*Q1184/'Advanced - Road'!$S$33</f>
        <v>99.04102180574408</v>
      </c>
      <c r="W1185" s="21">
        <f t="shared" ref="W1185" si="11597">W1184</f>
        <v>99.044378665958064</v>
      </c>
      <c r="X1185" s="21">
        <f t="shared" si="11564"/>
        <v>0</v>
      </c>
      <c r="Y1185" s="23">
        <f>ROUND(Regression!$B$17+Regression!$B$18*Games!R1185+Regression!$B$19*Games!T1185+Regression!$B$20*Games!U1185+Regression!$B$21*Games!S1185+Regression!$B$22*Games!W1185,0)</f>
        <v>107</v>
      </c>
      <c r="Z1185" s="23">
        <f t="shared" ref="Z1185" si="11598">-Z1184</f>
        <v>-2</v>
      </c>
      <c r="AA1185" s="23">
        <f t="shared" ref="AA1185" si="11599">AA1184</f>
        <v>212</v>
      </c>
      <c r="AB1185" s="22"/>
      <c r="AC1185" s="22"/>
      <c r="AD1185" s="22">
        <f t="shared" si="11569"/>
        <v>107</v>
      </c>
    </row>
    <row r="1186" spans="1:30" x14ac:dyDescent="0.3">
      <c r="A1186" t="s">
        <v>133</v>
      </c>
      <c r="B1186" s="8" t="s">
        <v>72</v>
      </c>
      <c r="C1186" t="str">
        <f>VLOOKUP(B1186,'Team Lookup'!A:B,2,FALSE)</f>
        <v>New York Knicks</v>
      </c>
      <c r="D1186" s="6"/>
      <c r="E1186" s="6"/>
      <c r="F1186" s="7" t="str">
        <f>B1187</f>
        <v>PHI</v>
      </c>
      <c r="G1186" t="str">
        <f t="shared" ref="G1186" si="11600">C1187</f>
        <v>Philadelphia 76ers</v>
      </c>
      <c r="H1186" s="31">
        <f>VLOOKUP($C1186,'Four Factors - Road'!$B:$O,7,FALSE)/100</f>
        <v>0.47799999999999998</v>
      </c>
      <c r="I1186" s="31">
        <f>VLOOKUP($C1186,'Four Factors - Road'!$B:$O,8,FALSE)</f>
        <v>0.245</v>
      </c>
      <c r="J1186" s="31">
        <f>VLOOKUP($C1186,'Four Factors - Road'!$B:$O,9,FALSE)/100</f>
        <v>0.13800000000000001</v>
      </c>
      <c r="K1186" s="31">
        <f>VLOOKUP($C1186,'Four Factors - Road'!$B:$O,10,FALSE)/100</f>
        <v>0.26800000000000002</v>
      </c>
      <c r="L1186" s="31">
        <f>VLOOKUP($C1186,'Four Factors - Road'!$B:$O,11,FALSE)/100</f>
        <v>0.51</v>
      </c>
      <c r="M1186" s="31">
        <f>VLOOKUP($C1186,'Four Factors - Road'!$B:$O,12,FALSE)</f>
        <v>0.29499999999999998</v>
      </c>
      <c r="N1186" s="31">
        <f>VLOOKUP($C1186,'Four Factors - Road'!$B:$O,13,FALSE)/100</f>
        <v>0.127</v>
      </c>
      <c r="O1186" s="31">
        <f>VLOOKUP($C1186,'Four Factors - Road'!$B:$O,14,FALSE)/100</f>
        <v>0.247</v>
      </c>
      <c r="P1186" s="17">
        <f>VLOOKUP($C1186,'Advanced - Road'!B:T,18,FALSE)</f>
        <v>100.55</v>
      </c>
      <c r="Q1186" s="17">
        <f>(P1186+'Advanced - Road'!$S$33)/2</f>
        <v>99.705263459335626</v>
      </c>
      <c r="R1186" s="31">
        <f t="shared" ref="R1186" si="11601">AVERAGE(H1186,L1187)</f>
        <v>0.48599999999999999</v>
      </c>
      <c r="S1186" s="31">
        <f t="shared" ref="S1186" si="11602">AVERAGE(I1186,M1187)</f>
        <v>0.27849999999999997</v>
      </c>
      <c r="T1186" s="31">
        <f t="shared" ref="T1186" si="11603">AVERAGE(J1186,N1187)</f>
        <v>0.14200000000000002</v>
      </c>
      <c r="U1186" s="31">
        <f t="shared" ref="U1186" si="11604">AVERAGE(K1186,O1187)</f>
        <v>0.2515</v>
      </c>
      <c r="V1186" s="17">
        <f>Q1186*Q1187/'Advanced - Home'!$S$33</f>
        <v>100.50013838556656</v>
      </c>
      <c r="W1186" s="17">
        <f t="shared" ref="W1186" si="11605">AVERAGE(V1186:V1187)</f>
        <v>100.49673230147737</v>
      </c>
      <c r="X1186" s="17">
        <f t="shared" si="11564"/>
        <v>0</v>
      </c>
      <c r="Y1186" s="19">
        <f>ROUND(Regression!$B$17+Regression!$B$18*Games!R1186+Regression!$B$19*Games!T1186+Regression!$B$20*Games!U1186+Regression!$B$21*Games!S1186+Regression!$B$22*Games!W1186,0)</f>
        <v>106</v>
      </c>
      <c r="Z1186" s="19">
        <f t="shared" ref="Z1186" si="11606">Y1187-Y1186</f>
        <v>2</v>
      </c>
      <c r="AA1186" s="19">
        <f t="shared" ref="AA1186" si="11607">Y1186+Y1187</f>
        <v>214</v>
      </c>
      <c r="AB1186" s="4">
        <f t="shared" ref="AB1186" si="11608">D1186-Z1186</f>
        <v>-2</v>
      </c>
      <c r="AC1186" s="4">
        <f t="shared" ref="AC1186" si="11609">AA1186-E1186</f>
        <v>214</v>
      </c>
      <c r="AD1186" s="4">
        <f t="shared" si="11569"/>
        <v>106</v>
      </c>
    </row>
    <row r="1187" spans="1:30" x14ac:dyDescent="0.3">
      <c r="A1187" t="s">
        <v>134</v>
      </c>
      <c r="B1187" s="8" t="s">
        <v>75</v>
      </c>
      <c r="C1187" t="str">
        <f>VLOOKUP(B1187,'Team Lookup'!A:B,2,FALSE)</f>
        <v>Philadelphia 76ers</v>
      </c>
      <c r="D1187" s="9">
        <f t="shared" ref="D1187" si="11610">D1186*-1</f>
        <v>0</v>
      </c>
      <c r="E1187" s="9">
        <f t="shared" ref="E1187" si="11611">E1186</f>
        <v>0</v>
      </c>
      <c r="F1187" t="str">
        <f>B1186</f>
        <v>NYK</v>
      </c>
      <c r="G1187" t="str">
        <f t="shared" ref="G1187" si="11612">C1186</f>
        <v>New York Knicks</v>
      </c>
      <c r="H1187" s="31">
        <f>VLOOKUP($C1187,'Four Factors - Home'!$B:$O,7,FALSE)/100</f>
        <v>0.504</v>
      </c>
      <c r="I1187" s="31">
        <f>VLOOKUP($C1187,'Four Factors - Home'!$B:$O,8,FALSE)</f>
        <v>0.27</v>
      </c>
      <c r="J1187" s="31">
        <f>VLOOKUP($C1187,'Four Factors - Home'!$B:$O,9,FALSE)/100</f>
        <v>0.16300000000000001</v>
      </c>
      <c r="K1187" s="31">
        <f>VLOOKUP($C1187,'Four Factors - Home'!$B:$O,10,FALSE)/100</f>
        <v>0.21199999999999999</v>
      </c>
      <c r="L1187" s="31">
        <f>VLOOKUP($C1187,'Four Factors - Home'!$B:$O,11,FALSE)/100</f>
        <v>0.49399999999999999</v>
      </c>
      <c r="M1187" s="31">
        <f>VLOOKUP($C1187,'Four Factors - Home'!$B:$O,12,FALSE)</f>
        <v>0.312</v>
      </c>
      <c r="N1187" s="31">
        <f>VLOOKUP($C1187,'Four Factors - Home'!$B:$O,13,FALSE)/100</f>
        <v>0.14599999999999999</v>
      </c>
      <c r="O1187" s="31">
        <f>VLOOKUP($C1187,'Four Factors - Home'!$B:$O,14,FALSE)/100</f>
        <v>0.23499999999999999</v>
      </c>
      <c r="P1187" s="17">
        <f>VLOOKUP($C1187,'Advanced - Home'!B:T,18,FALSE)</f>
        <v>100.43</v>
      </c>
      <c r="Q1187" s="17">
        <f>(P1187+'Advanced - Home'!$S$33)/2</f>
        <v>99.641912943871716</v>
      </c>
      <c r="R1187" s="31">
        <f t="shared" ref="R1187" si="11613">AVERAGE(H1187,L1186)</f>
        <v>0.50700000000000001</v>
      </c>
      <c r="S1187" s="31">
        <f t="shared" ref="S1187" si="11614">AVERAGE(I1187,M1186)</f>
        <v>0.28249999999999997</v>
      </c>
      <c r="T1187" s="31">
        <f t="shared" ref="T1187" si="11615">AVERAGE(J1187,N1186)</f>
        <v>0.14500000000000002</v>
      </c>
      <c r="U1187" s="31">
        <f t="shared" ref="U1187" si="11616">AVERAGE(K1187,O1186)</f>
        <v>0.22949999999999998</v>
      </c>
      <c r="V1187" s="17">
        <f>Q1187*Q1186/'Advanced - Road'!$S$33</f>
        <v>100.49332621738817</v>
      </c>
      <c r="W1187" s="17">
        <f t="shared" ref="W1187" si="11617">W1186</f>
        <v>100.49673230147737</v>
      </c>
      <c r="X1187" s="17">
        <f t="shared" si="11564"/>
        <v>0</v>
      </c>
      <c r="Y1187" s="19">
        <f>ROUND(Regression!$B$17+Regression!$B$18*Games!R1187+Regression!$B$19*Games!T1187+Regression!$B$20*Games!U1187+Regression!$B$21*Games!S1187+Regression!$B$22*Games!W1187,0)</f>
        <v>108</v>
      </c>
      <c r="Z1187" s="19">
        <f t="shared" ref="Z1187" si="11618">-Z1186</f>
        <v>-2</v>
      </c>
      <c r="AA1187" s="19">
        <f t="shared" ref="AA1187" si="11619">AA1186</f>
        <v>214</v>
      </c>
      <c r="AB1187" s="4"/>
      <c r="AC1187" s="4"/>
      <c r="AD1187" s="4">
        <f t="shared" si="11569"/>
        <v>108</v>
      </c>
    </row>
    <row r="1188" spans="1:30" x14ac:dyDescent="0.3">
      <c r="A1188" s="11" t="s">
        <v>133</v>
      </c>
      <c r="B1188" s="14" t="s">
        <v>72</v>
      </c>
      <c r="C1188" s="11" t="str">
        <f>VLOOKUP(B1188,'Team Lookup'!A:B,2,FALSE)</f>
        <v>New York Knicks</v>
      </c>
      <c r="D1188" s="12"/>
      <c r="E1188" s="12"/>
      <c r="F1188" s="13" t="str">
        <f>B1189</f>
        <v>PHO</v>
      </c>
      <c r="G1188" s="11" t="str">
        <f t="shared" ref="G1188" si="11620">C1189</f>
        <v>Phoenix Suns</v>
      </c>
      <c r="H1188" s="32">
        <f>VLOOKUP($C1188,'Four Factors - Road'!$B:$O,7,FALSE)/100</f>
        <v>0.47799999999999998</v>
      </c>
      <c r="I1188" s="32">
        <f>VLOOKUP($C1188,'Four Factors - Road'!$B:$O,8,FALSE)</f>
        <v>0.245</v>
      </c>
      <c r="J1188" s="32">
        <f>VLOOKUP($C1188,'Four Factors - Road'!$B:$O,9,FALSE)/100</f>
        <v>0.13800000000000001</v>
      </c>
      <c r="K1188" s="32">
        <f>VLOOKUP($C1188,'Four Factors - Road'!$B:$O,10,FALSE)/100</f>
        <v>0.26800000000000002</v>
      </c>
      <c r="L1188" s="32">
        <f>VLOOKUP($C1188,'Four Factors - Road'!$B:$O,11,FALSE)/100</f>
        <v>0.51</v>
      </c>
      <c r="M1188" s="32">
        <f>VLOOKUP($C1188,'Four Factors - Road'!$B:$O,12,FALSE)</f>
        <v>0.29499999999999998</v>
      </c>
      <c r="N1188" s="32">
        <f>VLOOKUP($C1188,'Four Factors - Road'!$B:$O,13,FALSE)/100</f>
        <v>0.127</v>
      </c>
      <c r="O1188" s="32">
        <f>VLOOKUP($C1188,'Four Factors - Road'!$B:$O,14,FALSE)/100</f>
        <v>0.247</v>
      </c>
      <c r="P1188" s="21">
        <f>VLOOKUP($C1188,'Advanced - Road'!B:T,18,FALSE)</f>
        <v>100.55</v>
      </c>
      <c r="Q1188" s="21">
        <f>(P1188+'Advanced - Road'!$S$33)/2</f>
        <v>99.705263459335626</v>
      </c>
      <c r="R1188" s="32">
        <f t="shared" ref="R1188" si="11621">AVERAGE(H1188,L1189)</f>
        <v>0.499</v>
      </c>
      <c r="S1188" s="32">
        <f t="shared" ref="S1188" si="11622">AVERAGE(I1188,M1189)</f>
        <v>0.28700000000000003</v>
      </c>
      <c r="T1188" s="32">
        <f t="shared" ref="T1188" si="11623">AVERAGE(J1188,N1189)</f>
        <v>0.14200000000000002</v>
      </c>
      <c r="U1188" s="32">
        <f t="shared" ref="U1188" si="11624">AVERAGE(K1188,O1189)</f>
        <v>0.245</v>
      </c>
      <c r="V1188" s="21">
        <f>Q1188*Q1189/'Advanced - Home'!$S$33</f>
        <v>101.04983252332347</v>
      </c>
      <c r="W1188" s="21">
        <f t="shared" ref="W1188" si="11625">AVERAGE(V1188:V1189)</f>
        <v>101.04640780936484</v>
      </c>
      <c r="X1188" s="21">
        <f t="shared" si="11564"/>
        <v>0</v>
      </c>
      <c r="Y1188" s="23">
        <f>ROUND(Regression!$B$17+Regression!$B$18*Games!R1188+Regression!$B$19*Games!T1188+Regression!$B$20*Games!U1188+Regression!$B$21*Games!S1188+Regression!$B$22*Games!W1188,0)</f>
        <v>109</v>
      </c>
      <c r="Z1188" s="23">
        <f t="shared" ref="Z1188" si="11626">Y1189-Y1188</f>
        <v>2</v>
      </c>
      <c r="AA1188" s="23">
        <f t="shared" ref="AA1188" si="11627">Y1188+Y1189</f>
        <v>220</v>
      </c>
      <c r="AB1188" s="22">
        <f t="shared" ref="AB1188" si="11628">D1188-Z1188</f>
        <v>-2</v>
      </c>
      <c r="AC1188" s="22">
        <f t="shared" ref="AC1188" si="11629">AA1188-E1188</f>
        <v>220</v>
      </c>
      <c r="AD1188" s="22">
        <f t="shared" si="11569"/>
        <v>109</v>
      </c>
    </row>
    <row r="1189" spans="1:30" x14ac:dyDescent="0.3">
      <c r="A1189" s="11" t="s">
        <v>134</v>
      </c>
      <c r="B1189" s="14" t="s">
        <v>76</v>
      </c>
      <c r="C1189" s="11" t="str">
        <f>VLOOKUP(B1189,'Team Lookup'!A:B,2,FALSE)</f>
        <v>Phoenix Suns</v>
      </c>
      <c r="D1189" s="15">
        <f t="shared" ref="D1189" si="11630">D1188*-1</f>
        <v>0</v>
      </c>
      <c r="E1189" s="15">
        <f t="shared" ref="E1189" si="11631">E1188</f>
        <v>0</v>
      </c>
      <c r="F1189" s="11" t="str">
        <f>B1188</f>
        <v>NYK</v>
      </c>
      <c r="G1189" s="11" t="str">
        <f t="shared" ref="G1189" si="11632">C1188</f>
        <v>New York Knicks</v>
      </c>
      <c r="H1189" s="32">
        <f>VLOOKUP($C1189,'Four Factors - Home'!$B:$O,7,FALSE)/100</f>
        <v>0.496</v>
      </c>
      <c r="I1189" s="32">
        <f>VLOOKUP($C1189,'Four Factors - Home'!$B:$O,8,FALSE)</f>
        <v>0.30099999999999999</v>
      </c>
      <c r="J1189" s="32">
        <f>VLOOKUP($C1189,'Four Factors - Home'!$B:$O,9,FALSE)/100</f>
        <v>0.152</v>
      </c>
      <c r="K1189" s="32">
        <f>VLOOKUP($C1189,'Four Factors - Home'!$B:$O,10,FALSE)/100</f>
        <v>0.27500000000000002</v>
      </c>
      <c r="L1189" s="32">
        <f>VLOOKUP($C1189,'Four Factors - Home'!$B:$O,11,FALSE)/100</f>
        <v>0.52</v>
      </c>
      <c r="M1189" s="32">
        <f>VLOOKUP($C1189,'Four Factors - Home'!$B:$O,12,FALSE)</f>
        <v>0.32900000000000001</v>
      </c>
      <c r="N1189" s="32">
        <f>VLOOKUP($C1189,'Four Factors - Home'!$B:$O,13,FALSE)/100</f>
        <v>0.14599999999999999</v>
      </c>
      <c r="O1189" s="32">
        <f>VLOOKUP($C1189,'Four Factors - Home'!$B:$O,14,FALSE)/100</f>
        <v>0.222</v>
      </c>
      <c r="P1189" s="21">
        <f>VLOOKUP($C1189,'Advanced - Home'!B:T,18,FALSE)</f>
        <v>101.52</v>
      </c>
      <c r="Q1189" s="21">
        <f>(P1189+'Advanced - Home'!$S$33)/2</f>
        <v>100.1869129438717</v>
      </c>
      <c r="R1189" s="32">
        <f t="shared" ref="R1189" si="11633">AVERAGE(H1189,L1188)</f>
        <v>0.503</v>
      </c>
      <c r="S1189" s="32">
        <f t="shared" ref="S1189" si="11634">AVERAGE(I1189,M1188)</f>
        <v>0.29799999999999999</v>
      </c>
      <c r="T1189" s="32">
        <f t="shared" ref="T1189" si="11635">AVERAGE(J1189,N1188)</f>
        <v>0.13950000000000001</v>
      </c>
      <c r="U1189" s="32">
        <f t="shared" ref="U1189" si="11636">AVERAGE(K1189,O1188)</f>
        <v>0.26100000000000001</v>
      </c>
      <c r="V1189" s="21">
        <f>Q1189*Q1188/'Advanced - Road'!$S$33</f>
        <v>101.04298309540621</v>
      </c>
      <c r="W1189" s="21">
        <f t="shared" ref="W1189" si="11637">W1188</f>
        <v>101.04640780936484</v>
      </c>
      <c r="X1189" s="21">
        <f t="shared" si="11564"/>
        <v>0</v>
      </c>
      <c r="Y1189" s="23">
        <f>ROUND(Regression!$B$17+Regression!$B$18*Games!R1189+Regression!$B$19*Games!T1189+Regression!$B$20*Games!U1189+Regression!$B$21*Games!S1189+Regression!$B$22*Games!W1189,0)</f>
        <v>111</v>
      </c>
      <c r="Z1189" s="23">
        <f t="shared" ref="Z1189" si="11638">-Z1188</f>
        <v>-2</v>
      </c>
      <c r="AA1189" s="23">
        <f t="shared" ref="AA1189" si="11639">AA1188</f>
        <v>220</v>
      </c>
      <c r="AB1189" s="22"/>
      <c r="AC1189" s="22"/>
      <c r="AD1189" s="22">
        <f t="shared" si="11569"/>
        <v>111</v>
      </c>
    </row>
    <row r="1190" spans="1:30" x14ac:dyDescent="0.3">
      <c r="A1190" t="s">
        <v>133</v>
      </c>
      <c r="B1190" s="8" t="s">
        <v>72</v>
      </c>
      <c r="C1190" t="str">
        <f>VLOOKUP(B1190,'Team Lookup'!A:B,2,FALSE)</f>
        <v>New York Knicks</v>
      </c>
      <c r="D1190" s="6"/>
      <c r="E1190" s="6"/>
      <c r="F1190" s="7" t="str">
        <f>B1191</f>
        <v>POR</v>
      </c>
      <c r="G1190" t="str">
        <f t="shared" ref="G1190" si="11640">C1191</f>
        <v>Portland Trail Blazers</v>
      </c>
      <c r="H1190" s="31">
        <f>VLOOKUP($C1190,'Four Factors - Road'!$B:$O,7,FALSE)/100</f>
        <v>0.47799999999999998</v>
      </c>
      <c r="I1190" s="31">
        <f>VLOOKUP($C1190,'Four Factors - Road'!$B:$O,8,FALSE)</f>
        <v>0.245</v>
      </c>
      <c r="J1190" s="31">
        <f>VLOOKUP($C1190,'Four Factors - Road'!$B:$O,9,FALSE)/100</f>
        <v>0.13800000000000001</v>
      </c>
      <c r="K1190" s="31">
        <f>VLOOKUP($C1190,'Four Factors - Road'!$B:$O,10,FALSE)/100</f>
        <v>0.26800000000000002</v>
      </c>
      <c r="L1190" s="31">
        <f>VLOOKUP($C1190,'Four Factors - Road'!$B:$O,11,FALSE)/100</f>
        <v>0.51</v>
      </c>
      <c r="M1190" s="31">
        <f>VLOOKUP($C1190,'Four Factors - Road'!$B:$O,12,FALSE)</f>
        <v>0.29499999999999998</v>
      </c>
      <c r="N1190" s="31">
        <f>VLOOKUP($C1190,'Four Factors - Road'!$B:$O,13,FALSE)/100</f>
        <v>0.127</v>
      </c>
      <c r="O1190" s="31">
        <f>VLOOKUP($C1190,'Four Factors - Road'!$B:$O,14,FALSE)/100</f>
        <v>0.247</v>
      </c>
      <c r="P1190" s="17">
        <f>VLOOKUP($C1190,'Advanced - Road'!B:T,18,FALSE)</f>
        <v>100.55</v>
      </c>
      <c r="Q1190" s="17">
        <f>(P1190+'Advanced - Road'!$S$33)/2</f>
        <v>99.705263459335626</v>
      </c>
      <c r="R1190" s="31">
        <f t="shared" ref="R1190" si="11641">AVERAGE(H1190,L1191)</f>
        <v>0.49049999999999999</v>
      </c>
      <c r="S1190" s="31">
        <f t="shared" ref="S1190" si="11642">AVERAGE(I1190,M1191)</f>
        <v>0.28400000000000003</v>
      </c>
      <c r="T1190" s="31">
        <f t="shared" ref="T1190" si="11643">AVERAGE(J1190,N1191)</f>
        <v>0.13350000000000001</v>
      </c>
      <c r="U1190" s="31">
        <f t="shared" ref="U1190" si="11644">AVERAGE(K1190,O1191)</f>
        <v>0.2485</v>
      </c>
      <c r="V1190" s="17">
        <f>Q1190*Q1191/'Advanced - Home'!$S$33</f>
        <v>99.799152283289345</v>
      </c>
      <c r="W1190" s="17">
        <f t="shared" ref="W1190" si="11645">AVERAGE(V1190:V1191)</f>
        <v>99.795769956556597</v>
      </c>
      <c r="X1190" s="17">
        <f t="shared" si="11564"/>
        <v>0</v>
      </c>
      <c r="Y1190" s="19">
        <f>ROUND(Regression!$B$17+Regression!$B$18*Games!R1190+Regression!$B$19*Games!T1190+Regression!$B$20*Games!U1190+Regression!$B$21*Games!S1190+Regression!$B$22*Games!W1190,0)</f>
        <v>107</v>
      </c>
      <c r="Z1190" s="19">
        <f t="shared" ref="Z1190" si="11646">Y1191-Y1190</f>
        <v>4</v>
      </c>
      <c r="AA1190" s="19">
        <f t="shared" ref="AA1190" si="11647">Y1190+Y1191</f>
        <v>218</v>
      </c>
      <c r="AB1190" s="4">
        <f t="shared" ref="AB1190" si="11648">D1190-Z1190</f>
        <v>-4</v>
      </c>
      <c r="AC1190" s="4">
        <f t="shared" ref="AC1190" si="11649">AA1190-E1190</f>
        <v>218</v>
      </c>
      <c r="AD1190" s="4">
        <f t="shared" si="11569"/>
        <v>107</v>
      </c>
    </row>
    <row r="1191" spans="1:30" x14ac:dyDescent="0.3">
      <c r="A1191" t="s">
        <v>134</v>
      </c>
      <c r="B1191" s="8" t="s">
        <v>77</v>
      </c>
      <c r="C1191" t="str">
        <f>VLOOKUP(B1191,'Team Lookup'!A:B,2,FALSE)</f>
        <v>Portland Trail Blazers</v>
      </c>
      <c r="D1191" s="9">
        <f t="shared" ref="D1191" si="11650">D1190*-1</f>
        <v>0</v>
      </c>
      <c r="E1191" s="9">
        <f t="shared" ref="E1191" si="11651">E1190</f>
        <v>0</v>
      </c>
      <c r="F1191" t="str">
        <f>B1190</f>
        <v>NYK</v>
      </c>
      <c r="G1191" t="str">
        <f t="shared" ref="G1191" si="11652">C1190</f>
        <v>New York Knicks</v>
      </c>
      <c r="H1191" s="31">
        <f>VLOOKUP($C1191,'Four Factors - Home'!$B:$O,7,FALSE)/100</f>
        <v>0.52500000000000002</v>
      </c>
      <c r="I1191" s="31">
        <f>VLOOKUP($C1191,'Four Factors - Home'!$B:$O,8,FALSE)</f>
        <v>0.26100000000000001</v>
      </c>
      <c r="J1191" s="31">
        <f>VLOOKUP($C1191,'Four Factors - Home'!$B:$O,9,FALSE)/100</f>
        <v>0.13500000000000001</v>
      </c>
      <c r="K1191" s="31">
        <f>VLOOKUP($C1191,'Four Factors - Home'!$B:$O,10,FALSE)/100</f>
        <v>0.23</v>
      </c>
      <c r="L1191" s="31">
        <f>VLOOKUP($C1191,'Four Factors - Home'!$B:$O,11,FALSE)/100</f>
        <v>0.503</v>
      </c>
      <c r="M1191" s="31">
        <f>VLOOKUP($C1191,'Four Factors - Home'!$B:$O,12,FALSE)</f>
        <v>0.32300000000000001</v>
      </c>
      <c r="N1191" s="31">
        <f>VLOOKUP($C1191,'Four Factors - Home'!$B:$O,13,FALSE)/100</f>
        <v>0.129</v>
      </c>
      <c r="O1191" s="31">
        <f>VLOOKUP($C1191,'Four Factors - Home'!$B:$O,14,FALSE)/100</f>
        <v>0.22899999999999998</v>
      </c>
      <c r="P1191" s="17">
        <f>VLOOKUP($C1191,'Advanced - Home'!B:T,18,FALSE)</f>
        <v>99.04</v>
      </c>
      <c r="Q1191" s="17">
        <f>(P1191+'Advanced - Home'!$S$33)/2</f>
        <v>98.946912943871709</v>
      </c>
      <c r="R1191" s="31">
        <f t="shared" ref="R1191" si="11653">AVERAGE(H1191,L1190)</f>
        <v>0.51750000000000007</v>
      </c>
      <c r="S1191" s="31">
        <f t="shared" ref="S1191" si="11654">AVERAGE(I1191,M1190)</f>
        <v>0.27800000000000002</v>
      </c>
      <c r="T1191" s="31">
        <f t="shared" ref="T1191" si="11655">AVERAGE(J1191,N1190)</f>
        <v>0.13100000000000001</v>
      </c>
      <c r="U1191" s="31">
        <f t="shared" ref="U1191" si="11656">AVERAGE(K1191,O1190)</f>
        <v>0.23849999999999999</v>
      </c>
      <c r="V1191" s="17">
        <f>Q1191*Q1190/'Advanced - Road'!$S$33</f>
        <v>99.792387629823835</v>
      </c>
      <c r="W1191" s="17">
        <f t="shared" ref="W1191" si="11657">W1190</f>
        <v>99.795769956556597</v>
      </c>
      <c r="X1191" s="17">
        <f t="shared" si="11564"/>
        <v>0</v>
      </c>
      <c r="Y1191" s="19">
        <f>ROUND(Regression!$B$17+Regression!$B$18*Games!R1191+Regression!$B$19*Games!T1191+Regression!$B$20*Games!U1191+Regression!$B$21*Games!S1191+Regression!$B$22*Games!W1191,0)</f>
        <v>111</v>
      </c>
      <c r="Z1191" s="19">
        <f t="shared" ref="Z1191" si="11658">-Z1190</f>
        <v>-4</v>
      </c>
      <c r="AA1191" s="19">
        <f t="shared" ref="AA1191" si="11659">AA1190</f>
        <v>218</v>
      </c>
      <c r="AB1191" s="4"/>
      <c r="AC1191" s="4"/>
      <c r="AD1191" s="4">
        <f t="shared" si="11569"/>
        <v>111</v>
      </c>
    </row>
    <row r="1192" spans="1:30" x14ac:dyDescent="0.3">
      <c r="A1192" s="11" t="s">
        <v>133</v>
      </c>
      <c r="B1192" s="14" t="s">
        <v>72</v>
      </c>
      <c r="C1192" s="11" t="str">
        <f>VLOOKUP(B1192,'Team Lookup'!A:B,2,FALSE)</f>
        <v>New York Knicks</v>
      </c>
      <c r="D1192" s="12"/>
      <c r="E1192" s="12"/>
      <c r="F1192" s="13" t="str">
        <f>B1193</f>
        <v>SAC</v>
      </c>
      <c r="G1192" s="11" t="str">
        <f t="shared" ref="G1192" si="11660">C1193</f>
        <v>Sacramento Kings</v>
      </c>
      <c r="H1192" s="32">
        <f>VLOOKUP($C1192,'Four Factors - Road'!$B:$O,7,FALSE)/100</f>
        <v>0.47799999999999998</v>
      </c>
      <c r="I1192" s="32">
        <f>VLOOKUP($C1192,'Four Factors - Road'!$B:$O,8,FALSE)</f>
        <v>0.245</v>
      </c>
      <c r="J1192" s="32">
        <f>VLOOKUP($C1192,'Four Factors - Road'!$B:$O,9,FALSE)/100</f>
        <v>0.13800000000000001</v>
      </c>
      <c r="K1192" s="32">
        <f>VLOOKUP($C1192,'Four Factors - Road'!$B:$O,10,FALSE)/100</f>
        <v>0.26800000000000002</v>
      </c>
      <c r="L1192" s="32">
        <f>VLOOKUP($C1192,'Four Factors - Road'!$B:$O,11,FALSE)/100</f>
        <v>0.51</v>
      </c>
      <c r="M1192" s="32">
        <f>VLOOKUP($C1192,'Four Factors - Road'!$B:$O,12,FALSE)</f>
        <v>0.29499999999999998</v>
      </c>
      <c r="N1192" s="32">
        <f>VLOOKUP($C1192,'Four Factors - Road'!$B:$O,13,FALSE)/100</f>
        <v>0.127</v>
      </c>
      <c r="O1192" s="32">
        <f>VLOOKUP($C1192,'Four Factors - Road'!$B:$O,14,FALSE)/100</f>
        <v>0.247</v>
      </c>
      <c r="P1192" s="21">
        <f>VLOOKUP($C1192,'Advanced - Road'!B:T,18,FALSE)</f>
        <v>100.55</v>
      </c>
      <c r="Q1192" s="21">
        <f>(P1192+'Advanced - Road'!$S$33)/2</f>
        <v>99.705263459335626</v>
      </c>
      <c r="R1192" s="32">
        <f t="shared" ref="R1192" si="11661">AVERAGE(H1192,L1193)</f>
        <v>0.50350000000000006</v>
      </c>
      <c r="S1192" s="32">
        <f t="shared" ref="S1192" si="11662">AVERAGE(I1192,M1193)</f>
        <v>0.27500000000000002</v>
      </c>
      <c r="T1192" s="32">
        <f t="shared" ref="T1192" si="11663">AVERAGE(J1192,N1193)</f>
        <v>0.14250000000000002</v>
      </c>
      <c r="U1192" s="32">
        <f t="shared" ref="U1192" si="11664">AVERAGE(K1192,O1193)</f>
        <v>0.245</v>
      </c>
      <c r="V1192" s="21">
        <f>Q1192*Q1193/'Advanced - Home'!$S$33</f>
        <v>99.163726032304254</v>
      </c>
      <c r="W1192" s="21">
        <f t="shared" ref="W1192" si="11665">AVERAGE(V1192:V1193)</f>
        <v>99.160365241016905</v>
      </c>
      <c r="X1192" s="21">
        <f t="shared" si="11564"/>
        <v>0</v>
      </c>
      <c r="Y1192" s="23">
        <f>ROUND(Regression!$B$17+Regression!$B$18*Games!R1192+Regression!$B$19*Games!T1192+Regression!$B$20*Games!U1192+Regression!$B$21*Games!S1192+Regression!$B$22*Games!W1192,0)</f>
        <v>107</v>
      </c>
      <c r="Z1192" s="23">
        <f t="shared" ref="Z1192" si="11666">Y1193-Y1192</f>
        <v>2</v>
      </c>
      <c r="AA1192" s="23">
        <f t="shared" ref="AA1192" si="11667">Y1192+Y1193</f>
        <v>216</v>
      </c>
      <c r="AB1192" s="22">
        <f t="shared" ref="AB1192" si="11668">D1192-Z1192</f>
        <v>-2</v>
      </c>
      <c r="AC1192" s="22">
        <f t="shared" ref="AC1192" si="11669">AA1192-E1192</f>
        <v>216</v>
      </c>
      <c r="AD1192" s="22">
        <f t="shared" si="11569"/>
        <v>107</v>
      </c>
    </row>
    <row r="1193" spans="1:30" x14ac:dyDescent="0.3">
      <c r="A1193" s="11" t="s">
        <v>134</v>
      </c>
      <c r="B1193" s="14" t="s">
        <v>78</v>
      </c>
      <c r="C1193" s="11" t="str">
        <f>VLOOKUP(B1193,'Team Lookup'!A:B,2,FALSE)</f>
        <v>Sacramento Kings</v>
      </c>
      <c r="D1193" s="15">
        <f t="shared" ref="D1193" si="11670">D1192*-1</f>
        <v>0</v>
      </c>
      <c r="E1193" s="15">
        <f t="shared" ref="E1193" si="11671">E1192</f>
        <v>0</v>
      </c>
      <c r="F1193" s="11" t="str">
        <f>B1192</f>
        <v>NYK</v>
      </c>
      <c r="G1193" s="11" t="str">
        <f t="shared" ref="G1193" si="11672">C1192</f>
        <v>New York Knicks</v>
      </c>
      <c r="H1193" s="32">
        <f>VLOOKUP($C1193,'Four Factors - Home'!$B:$O,7,FALSE)/100</f>
        <v>0.52700000000000002</v>
      </c>
      <c r="I1193" s="32">
        <f>VLOOKUP($C1193,'Four Factors - Home'!$B:$O,8,FALSE)</f>
        <v>0.30199999999999999</v>
      </c>
      <c r="J1193" s="32">
        <f>VLOOKUP($C1193,'Four Factors - Home'!$B:$O,9,FALSE)/100</f>
        <v>0.157</v>
      </c>
      <c r="K1193" s="32">
        <f>VLOOKUP($C1193,'Four Factors - Home'!$B:$O,10,FALSE)/100</f>
        <v>0.21100000000000002</v>
      </c>
      <c r="L1193" s="32">
        <f>VLOOKUP($C1193,'Four Factors - Home'!$B:$O,11,FALSE)/100</f>
        <v>0.52900000000000003</v>
      </c>
      <c r="M1193" s="32">
        <f>VLOOKUP($C1193,'Four Factors - Home'!$B:$O,12,FALSE)</f>
        <v>0.30499999999999999</v>
      </c>
      <c r="N1193" s="32">
        <f>VLOOKUP($C1193,'Four Factors - Home'!$B:$O,13,FALSE)/100</f>
        <v>0.14699999999999999</v>
      </c>
      <c r="O1193" s="32">
        <f>VLOOKUP($C1193,'Four Factors - Home'!$B:$O,14,FALSE)/100</f>
        <v>0.222</v>
      </c>
      <c r="P1193" s="21">
        <f>VLOOKUP($C1193,'Advanced - Home'!B:T,18,FALSE)</f>
        <v>97.78</v>
      </c>
      <c r="Q1193" s="21">
        <f>(P1193+'Advanced - Home'!$S$33)/2</f>
        <v>98.316912943871699</v>
      </c>
      <c r="R1193" s="32">
        <f t="shared" ref="R1193" si="11673">AVERAGE(H1193,L1192)</f>
        <v>0.51849999999999996</v>
      </c>
      <c r="S1193" s="32">
        <f t="shared" ref="S1193" si="11674">AVERAGE(I1193,M1192)</f>
        <v>0.29849999999999999</v>
      </c>
      <c r="T1193" s="32">
        <f t="shared" ref="T1193" si="11675">AVERAGE(J1193,N1192)</f>
        <v>0.14200000000000002</v>
      </c>
      <c r="U1193" s="32">
        <f t="shared" ref="U1193" si="11676">AVERAGE(K1193,O1192)</f>
        <v>0.22900000000000001</v>
      </c>
      <c r="V1193" s="21">
        <f>Q1193*Q1192/'Advanced - Road'!$S$33</f>
        <v>99.157004449729556</v>
      </c>
      <c r="W1193" s="21">
        <f t="shared" ref="W1193" si="11677">W1192</f>
        <v>99.160365241016905</v>
      </c>
      <c r="X1193" s="21">
        <f t="shared" si="11564"/>
        <v>0</v>
      </c>
      <c r="Y1193" s="23">
        <f>ROUND(Regression!$B$17+Regression!$B$18*Games!R1193+Regression!$B$19*Games!T1193+Regression!$B$20*Games!U1193+Regression!$B$21*Games!S1193+Regression!$B$22*Games!W1193,0)</f>
        <v>109</v>
      </c>
      <c r="Z1193" s="23">
        <f t="shared" ref="Z1193" si="11678">-Z1192</f>
        <v>-2</v>
      </c>
      <c r="AA1193" s="23">
        <f t="shared" ref="AA1193" si="11679">AA1192</f>
        <v>216</v>
      </c>
      <c r="AB1193" s="22"/>
      <c r="AC1193" s="22"/>
      <c r="AD1193" s="22">
        <f t="shared" si="11569"/>
        <v>109</v>
      </c>
    </row>
    <row r="1194" spans="1:30" x14ac:dyDescent="0.3">
      <c r="A1194" t="s">
        <v>133</v>
      </c>
      <c r="B1194" s="8" t="s">
        <v>72</v>
      </c>
      <c r="C1194" t="str">
        <f>VLOOKUP(B1194,'Team Lookup'!A:B,2,FALSE)</f>
        <v>New York Knicks</v>
      </c>
      <c r="D1194" s="6"/>
      <c r="E1194" s="6"/>
      <c r="F1194" s="7" t="str">
        <f>B1195</f>
        <v>SAS</v>
      </c>
      <c r="G1194" t="str">
        <f t="shared" ref="G1194" si="11680">C1195</f>
        <v>San Antonio Spurs</v>
      </c>
      <c r="H1194" s="31">
        <f>VLOOKUP($C1194,'Four Factors - Road'!$B:$O,7,FALSE)/100</f>
        <v>0.47799999999999998</v>
      </c>
      <c r="I1194" s="31">
        <f>VLOOKUP($C1194,'Four Factors - Road'!$B:$O,8,FALSE)</f>
        <v>0.245</v>
      </c>
      <c r="J1194" s="31">
        <f>VLOOKUP($C1194,'Four Factors - Road'!$B:$O,9,FALSE)/100</f>
        <v>0.13800000000000001</v>
      </c>
      <c r="K1194" s="31">
        <f>VLOOKUP($C1194,'Four Factors - Road'!$B:$O,10,FALSE)/100</f>
        <v>0.26800000000000002</v>
      </c>
      <c r="L1194" s="31">
        <f>VLOOKUP($C1194,'Four Factors - Road'!$B:$O,11,FALSE)/100</f>
        <v>0.51</v>
      </c>
      <c r="M1194" s="31">
        <f>VLOOKUP($C1194,'Four Factors - Road'!$B:$O,12,FALSE)</f>
        <v>0.29499999999999998</v>
      </c>
      <c r="N1194" s="31">
        <f>VLOOKUP($C1194,'Four Factors - Road'!$B:$O,13,FALSE)/100</f>
        <v>0.127</v>
      </c>
      <c r="O1194" s="31">
        <f>VLOOKUP($C1194,'Four Factors - Road'!$B:$O,14,FALSE)/100</f>
        <v>0.247</v>
      </c>
      <c r="P1194" s="17">
        <f>VLOOKUP($C1194,'Advanced - Road'!B:T,18,FALSE)</f>
        <v>100.55</v>
      </c>
      <c r="Q1194" s="17">
        <f>(P1194+'Advanced - Road'!$S$33)/2</f>
        <v>99.705263459335626</v>
      </c>
      <c r="R1194" s="31">
        <f t="shared" ref="R1194" si="11681">AVERAGE(H1194,L1195)</f>
        <v>0.48299999999999998</v>
      </c>
      <c r="S1194" s="31">
        <f t="shared" ref="S1194" si="11682">AVERAGE(I1194,M1195)</f>
        <v>0.2475</v>
      </c>
      <c r="T1194" s="31">
        <f t="shared" ref="T1194" si="11683">AVERAGE(J1194,N1195)</f>
        <v>0.14450000000000002</v>
      </c>
      <c r="U1194" s="31">
        <f t="shared" ref="U1194" si="11684">AVERAGE(K1194,O1195)</f>
        <v>0.23700000000000002</v>
      </c>
      <c r="V1194" s="17">
        <f>Q1194*Q1195/'Advanced - Home'!$S$33</f>
        <v>99.017477133268002</v>
      </c>
      <c r="W1194" s="17">
        <f t="shared" ref="W1194" si="11685">AVERAGE(V1194:V1195)</f>
        <v>99.014121298551416</v>
      </c>
      <c r="X1194" s="17">
        <f t="shared" si="11564"/>
        <v>0</v>
      </c>
      <c r="Y1194" s="19">
        <f>ROUND(Regression!$B$17+Regression!$B$18*Games!R1194+Regression!$B$19*Games!T1194+Regression!$B$20*Games!U1194+Regression!$B$21*Games!S1194+Regression!$B$22*Games!W1194,0)</f>
        <v>102</v>
      </c>
      <c r="Z1194" s="19">
        <f t="shared" ref="Z1194" si="11686">Y1195-Y1194</f>
        <v>9</v>
      </c>
      <c r="AA1194" s="19">
        <f t="shared" ref="AA1194" si="11687">Y1194+Y1195</f>
        <v>213</v>
      </c>
      <c r="AB1194" s="4">
        <f t="shared" ref="AB1194" si="11688">D1194-Z1194</f>
        <v>-9</v>
      </c>
      <c r="AC1194" s="4">
        <f t="shared" ref="AC1194" si="11689">AA1194-E1194</f>
        <v>213</v>
      </c>
      <c r="AD1194" s="4">
        <f t="shared" si="11569"/>
        <v>102</v>
      </c>
    </row>
    <row r="1195" spans="1:30" x14ac:dyDescent="0.3">
      <c r="A1195" t="s">
        <v>134</v>
      </c>
      <c r="B1195" s="8" t="s">
        <v>79</v>
      </c>
      <c r="C1195" t="str">
        <f>VLOOKUP(B1195,'Team Lookup'!A:B,2,FALSE)</f>
        <v>San Antonio Spurs</v>
      </c>
      <c r="D1195" s="9">
        <f t="shared" ref="D1195" si="11690">D1194*-1</f>
        <v>0</v>
      </c>
      <c r="E1195" s="9">
        <f t="shared" ref="E1195" si="11691">E1194</f>
        <v>0</v>
      </c>
      <c r="F1195" t="str">
        <f>B1194</f>
        <v>NYK</v>
      </c>
      <c r="G1195" t="str">
        <f t="shared" ref="G1195" si="11692">C1194</f>
        <v>New York Knicks</v>
      </c>
      <c r="H1195" s="31">
        <f>VLOOKUP($C1195,'Four Factors - Home'!$B:$O,7,FALSE)/100</f>
        <v>0.53299999999999992</v>
      </c>
      <c r="I1195" s="31">
        <f>VLOOKUP($C1195,'Four Factors - Home'!$B:$O,8,FALSE)</f>
        <v>0.29299999999999998</v>
      </c>
      <c r="J1195" s="31">
        <f>VLOOKUP($C1195,'Four Factors - Home'!$B:$O,9,FALSE)/100</f>
        <v>0.13500000000000001</v>
      </c>
      <c r="K1195" s="31">
        <f>VLOOKUP($C1195,'Four Factors - Home'!$B:$O,10,FALSE)/100</f>
        <v>0.22500000000000001</v>
      </c>
      <c r="L1195" s="31">
        <f>VLOOKUP($C1195,'Four Factors - Home'!$B:$O,11,FALSE)/100</f>
        <v>0.48799999999999999</v>
      </c>
      <c r="M1195" s="31">
        <f>VLOOKUP($C1195,'Four Factors - Home'!$B:$O,12,FALSE)</f>
        <v>0.25</v>
      </c>
      <c r="N1195" s="31">
        <f>VLOOKUP($C1195,'Four Factors - Home'!$B:$O,13,FALSE)/100</f>
        <v>0.151</v>
      </c>
      <c r="O1195" s="31">
        <f>VLOOKUP($C1195,'Four Factors - Home'!$B:$O,14,FALSE)/100</f>
        <v>0.20600000000000002</v>
      </c>
      <c r="P1195" s="17">
        <f>VLOOKUP($C1195,'Advanced - Home'!B:T,18,FALSE)</f>
        <v>97.49</v>
      </c>
      <c r="Q1195" s="17">
        <f>(P1195+'Advanced - Home'!$S$33)/2</f>
        <v>98.171912943871703</v>
      </c>
      <c r="R1195" s="31">
        <f t="shared" ref="R1195" si="11693">AVERAGE(H1195,L1194)</f>
        <v>0.52149999999999996</v>
      </c>
      <c r="S1195" s="31">
        <f t="shared" ref="S1195" si="11694">AVERAGE(I1195,M1194)</f>
        <v>0.29399999999999998</v>
      </c>
      <c r="T1195" s="31">
        <f t="shared" ref="T1195" si="11695">AVERAGE(J1195,N1194)</f>
        <v>0.13100000000000001</v>
      </c>
      <c r="U1195" s="31">
        <f t="shared" ref="U1195" si="11696">AVERAGE(K1195,O1194)</f>
        <v>0.23599999999999999</v>
      </c>
      <c r="V1195" s="17">
        <f>Q1195*Q1194/'Advanced - Road'!$S$33</f>
        <v>99.010765463834829</v>
      </c>
      <c r="W1195" s="17">
        <f t="shared" ref="W1195" si="11697">W1194</f>
        <v>99.014121298551416</v>
      </c>
      <c r="X1195" s="17">
        <f t="shared" si="11564"/>
        <v>0</v>
      </c>
      <c r="Y1195" s="19">
        <f>ROUND(Regression!$B$17+Regression!$B$18*Games!R1195+Regression!$B$19*Games!T1195+Regression!$B$20*Games!U1195+Regression!$B$21*Games!S1195+Regression!$B$22*Games!W1195,0)</f>
        <v>111</v>
      </c>
      <c r="Z1195" s="19">
        <f t="shared" ref="Z1195" si="11698">-Z1194</f>
        <v>-9</v>
      </c>
      <c r="AA1195" s="19">
        <f t="shared" ref="AA1195" si="11699">AA1194</f>
        <v>213</v>
      </c>
      <c r="AB1195" s="4"/>
      <c r="AC1195" s="4"/>
      <c r="AD1195" s="4">
        <f t="shared" si="11569"/>
        <v>111</v>
      </c>
    </row>
    <row r="1196" spans="1:30" x14ac:dyDescent="0.3">
      <c r="A1196" s="11" t="s">
        <v>133</v>
      </c>
      <c r="B1196" s="14" t="s">
        <v>72</v>
      </c>
      <c r="C1196" s="11" t="str">
        <f>VLOOKUP(B1196,'Team Lookup'!A:B,2,FALSE)</f>
        <v>New York Knicks</v>
      </c>
      <c r="D1196" s="12"/>
      <c r="E1196" s="12"/>
      <c r="F1196" s="13" t="str">
        <f>B1197</f>
        <v>TOR</v>
      </c>
      <c r="G1196" s="11" t="str">
        <f t="shared" ref="G1196" si="11700">C1197</f>
        <v>Toronto Raptors</v>
      </c>
      <c r="H1196" s="32">
        <f>VLOOKUP($C1196,'Four Factors - Road'!$B:$O,7,FALSE)/100</f>
        <v>0.47799999999999998</v>
      </c>
      <c r="I1196" s="32">
        <f>VLOOKUP($C1196,'Four Factors - Road'!$B:$O,8,FALSE)</f>
        <v>0.245</v>
      </c>
      <c r="J1196" s="32">
        <f>VLOOKUP($C1196,'Four Factors - Road'!$B:$O,9,FALSE)/100</f>
        <v>0.13800000000000001</v>
      </c>
      <c r="K1196" s="32">
        <f>VLOOKUP($C1196,'Four Factors - Road'!$B:$O,10,FALSE)/100</f>
        <v>0.26800000000000002</v>
      </c>
      <c r="L1196" s="32">
        <f>VLOOKUP($C1196,'Four Factors - Road'!$B:$O,11,FALSE)/100</f>
        <v>0.51</v>
      </c>
      <c r="M1196" s="32">
        <f>VLOOKUP($C1196,'Four Factors - Road'!$B:$O,12,FALSE)</f>
        <v>0.29499999999999998</v>
      </c>
      <c r="N1196" s="32">
        <f>VLOOKUP($C1196,'Four Factors - Road'!$B:$O,13,FALSE)/100</f>
        <v>0.127</v>
      </c>
      <c r="O1196" s="32">
        <f>VLOOKUP($C1196,'Four Factors - Road'!$B:$O,14,FALSE)/100</f>
        <v>0.247</v>
      </c>
      <c r="P1196" s="21">
        <f>VLOOKUP($C1196,'Advanced - Road'!B:T,18,FALSE)</f>
        <v>100.55</v>
      </c>
      <c r="Q1196" s="21">
        <f>(P1196+'Advanced - Road'!$S$33)/2</f>
        <v>99.705263459335626</v>
      </c>
      <c r="R1196" s="32">
        <f t="shared" ref="R1196" si="11701">AVERAGE(H1196,L1197)</f>
        <v>0.49099999999999999</v>
      </c>
      <c r="S1196" s="32">
        <f t="shared" ref="S1196" si="11702">AVERAGE(I1196,M1197)</f>
        <v>0.25700000000000001</v>
      </c>
      <c r="T1196" s="32">
        <f t="shared" ref="T1196" si="11703">AVERAGE(J1196,N1197)</f>
        <v>0.14150000000000001</v>
      </c>
      <c r="U1196" s="32">
        <f t="shared" ref="U1196" si="11704">AVERAGE(K1196,O1197)</f>
        <v>0.25800000000000001</v>
      </c>
      <c r="V1196" s="21">
        <f>Q1196*Q1197/'Advanced - Home'!$S$33</f>
        <v>99.042692460688059</v>
      </c>
      <c r="W1196" s="21">
        <f t="shared" ref="W1196" si="11705">AVERAGE(V1196:V1197)</f>
        <v>99.039335771390313</v>
      </c>
      <c r="X1196" s="21">
        <f t="shared" si="11564"/>
        <v>0</v>
      </c>
      <c r="Y1196" s="23">
        <f>ROUND(Regression!$B$17+Regression!$B$18*Games!R1196+Regression!$B$19*Games!T1196+Regression!$B$20*Games!U1196+Regression!$B$21*Games!S1196+Regression!$B$22*Games!W1196,0)</f>
        <v>105</v>
      </c>
      <c r="Z1196" s="23">
        <f t="shared" ref="Z1196" si="11706">Y1197-Y1196</f>
        <v>8</v>
      </c>
      <c r="AA1196" s="23">
        <f t="shared" ref="AA1196" si="11707">Y1196+Y1197</f>
        <v>218</v>
      </c>
      <c r="AB1196" s="22">
        <f t="shared" ref="AB1196" si="11708">D1196-Z1196</f>
        <v>-8</v>
      </c>
      <c r="AC1196" s="22">
        <f t="shared" ref="AC1196" si="11709">AA1196-E1196</f>
        <v>218</v>
      </c>
      <c r="AD1196" s="22">
        <f t="shared" si="11569"/>
        <v>105</v>
      </c>
    </row>
    <row r="1197" spans="1:30" x14ac:dyDescent="0.3">
      <c r="A1197" s="11" t="s">
        <v>134</v>
      </c>
      <c r="B1197" s="14" t="s">
        <v>80</v>
      </c>
      <c r="C1197" s="11" t="str">
        <f>VLOOKUP(B1197,'Team Lookup'!A:B,2,FALSE)</f>
        <v>Toronto Raptors</v>
      </c>
      <c r="D1197" s="15">
        <f t="shared" ref="D1197" si="11710">D1196*-1</f>
        <v>0</v>
      </c>
      <c r="E1197" s="15">
        <f t="shared" ref="E1197" si="11711">E1196</f>
        <v>0</v>
      </c>
      <c r="F1197" s="11" t="str">
        <f>B1196</f>
        <v>NYK</v>
      </c>
      <c r="G1197" s="11" t="str">
        <f t="shared" ref="G1197" si="11712">C1196</f>
        <v>New York Knicks</v>
      </c>
      <c r="H1197" s="32">
        <f>VLOOKUP($C1197,'Four Factors - Home'!$B:$O,7,FALSE)/100</f>
        <v>0.52900000000000003</v>
      </c>
      <c r="I1197" s="32">
        <f>VLOOKUP($C1197,'Four Factors - Home'!$B:$O,8,FALSE)</f>
        <v>0.315</v>
      </c>
      <c r="J1197" s="32">
        <f>VLOOKUP($C1197,'Four Factors - Home'!$B:$O,9,FALSE)/100</f>
        <v>0.128</v>
      </c>
      <c r="K1197" s="32">
        <f>VLOOKUP($C1197,'Four Factors - Home'!$B:$O,10,FALSE)/100</f>
        <v>0.27100000000000002</v>
      </c>
      <c r="L1197" s="32">
        <f>VLOOKUP($C1197,'Four Factors - Home'!$B:$O,11,FALSE)/100</f>
        <v>0.504</v>
      </c>
      <c r="M1197" s="32">
        <f>VLOOKUP($C1197,'Four Factors - Home'!$B:$O,12,FALSE)</f>
        <v>0.26900000000000002</v>
      </c>
      <c r="N1197" s="32">
        <f>VLOOKUP($C1197,'Four Factors - Home'!$B:$O,13,FALSE)/100</f>
        <v>0.14499999999999999</v>
      </c>
      <c r="O1197" s="32">
        <f>VLOOKUP($C1197,'Four Factors - Home'!$B:$O,14,FALSE)/100</f>
        <v>0.248</v>
      </c>
      <c r="P1197" s="21">
        <f>VLOOKUP($C1197,'Advanced - Home'!B:T,18,FALSE)</f>
        <v>97.54</v>
      </c>
      <c r="Q1197" s="21">
        <f>(P1197+'Advanced - Home'!$S$33)/2</f>
        <v>98.196912943871709</v>
      </c>
      <c r="R1197" s="32">
        <f t="shared" ref="R1197" si="11713">AVERAGE(H1197,L1196)</f>
        <v>0.51950000000000007</v>
      </c>
      <c r="S1197" s="32">
        <f t="shared" ref="S1197" si="11714">AVERAGE(I1197,M1196)</f>
        <v>0.30499999999999999</v>
      </c>
      <c r="T1197" s="32">
        <f t="shared" ref="T1197" si="11715">AVERAGE(J1197,N1196)</f>
        <v>0.1275</v>
      </c>
      <c r="U1197" s="32">
        <f t="shared" ref="U1197" si="11716">AVERAGE(K1197,O1196)</f>
        <v>0.25900000000000001</v>
      </c>
      <c r="V1197" s="21">
        <f>Q1197*Q1196/'Advanced - Road'!$S$33</f>
        <v>99.035979082092553</v>
      </c>
      <c r="W1197" s="21">
        <f t="shared" ref="W1197" si="11717">W1196</f>
        <v>99.039335771390313</v>
      </c>
      <c r="X1197" s="21">
        <f t="shared" si="11564"/>
        <v>0</v>
      </c>
      <c r="Y1197" s="23">
        <f>ROUND(Regression!$B$17+Regression!$B$18*Games!R1197+Regression!$B$19*Games!T1197+Regression!$B$20*Games!U1197+Regression!$B$21*Games!S1197+Regression!$B$22*Games!W1197,0)</f>
        <v>113</v>
      </c>
      <c r="Z1197" s="23">
        <f t="shared" ref="Z1197" si="11718">-Z1196</f>
        <v>-8</v>
      </c>
      <c r="AA1197" s="23">
        <f t="shared" ref="AA1197" si="11719">AA1196</f>
        <v>218</v>
      </c>
      <c r="AB1197" s="22"/>
      <c r="AC1197" s="22"/>
      <c r="AD1197" s="22">
        <f t="shared" si="11569"/>
        <v>113</v>
      </c>
    </row>
    <row r="1198" spans="1:30" x14ac:dyDescent="0.3">
      <c r="A1198" t="s">
        <v>133</v>
      </c>
      <c r="B1198" s="8" t="s">
        <v>72</v>
      </c>
      <c r="C1198" t="str">
        <f>VLOOKUP(B1198,'Team Lookup'!A:B,2,FALSE)</f>
        <v>New York Knicks</v>
      </c>
      <c r="D1198" s="6"/>
      <c r="E1198" s="6"/>
      <c r="F1198" s="7" t="str">
        <f>B1199</f>
        <v>UTA</v>
      </c>
      <c r="G1198" t="str">
        <f t="shared" ref="G1198" si="11720">C1199</f>
        <v>Utah Jazz</v>
      </c>
      <c r="H1198" s="31">
        <f>VLOOKUP($C1198,'Four Factors - Road'!$B:$O,7,FALSE)/100</f>
        <v>0.47799999999999998</v>
      </c>
      <c r="I1198" s="31">
        <f>VLOOKUP($C1198,'Four Factors - Road'!$B:$O,8,FALSE)</f>
        <v>0.245</v>
      </c>
      <c r="J1198" s="31">
        <f>VLOOKUP($C1198,'Four Factors - Road'!$B:$O,9,FALSE)/100</f>
        <v>0.13800000000000001</v>
      </c>
      <c r="K1198" s="31">
        <f>VLOOKUP($C1198,'Four Factors - Road'!$B:$O,10,FALSE)/100</f>
        <v>0.26800000000000002</v>
      </c>
      <c r="L1198" s="31">
        <f>VLOOKUP($C1198,'Four Factors - Road'!$B:$O,11,FALSE)/100</f>
        <v>0.51</v>
      </c>
      <c r="M1198" s="31">
        <f>VLOOKUP($C1198,'Four Factors - Road'!$B:$O,12,FALSE)</f>
        <v>0.29499999999999998</v>
      </c>
      <c r="N1198" s="31">
        <f>VLOOKUP($C1198,'Four Factors - Road'!$B:$O,13,FALSE)/100</f>
        <v>0.127</v>
      </c>
      <c r="O1198" s="31">
        <f>VLOOKUP($C1198,'Four Factors - Road'!$B:$O,14,FALSE)/100</f>
        <v>0.247</v>
      </c>
      <c r="P1198" s="17">
        <f>VLOOKUP($C1198,'Advanced - Road'!B:T,18,FALSE)</f>
        <v>100.55</v>
      </c>
      <c r="Q1198" s="17">
        <f>(P1198+'Advanced - Road'!$S$33)/2</f>
        <v>99.705263459335626</v>
      </c>
      <c r="R1198" s="31">
        <f t="shared" ref="R1198" si="11721">AVERAGE(H1198,L1199)</f>
        <v>0.48199999999999998</v>
      </c>
      <c r="S1198" s="31">
        <f t="shared" ref="S1198" si="11722">AVERAGE(I1198,M1199)</f>
        <v>0.23849999999999999</v>
      </c>
      <c r="T1198" s="31">
        <f t="shared" ref="T1198" si="11723">AVERAGE(J1198,N1199)</f>
        <v>0.13650000000000001</v>
      </c>
      <c r="U1198" s="31">
        <f t="shared" ref="U1198" si="11724">AVERAGE(K1198,O1199)</f>
        <v>0.23700000000000002</v>
      </c>
      <c r="V1198" s="17">
        <f>Q1198*Q1199/'Advanced - Home'!$S$33</f>
        <v>97.060767725472658</v>
      </c>
      <c r="W1198" s="17">
        <f t="shared" ref="W1198" si="11725">AVERAGE(V1198:V1199)</f>
        <v>97.057478206254615</v>
      </c>
      <c r="X1198" s="17">
        <f t="shared" si="11564"/>
        <v>0</v>
      </c>
      <c r="Y1198" s="19">
        <f>ROUND(Regression!$B$17+Regression!$B$18*Games!R1198+Regression!$B$19*Games!T1198+Regression!$B$20*Games!U1198+Regression!$B$21*Games!S1198+Regression!$B$22*Games!W1198,0)</f>
        <v>101</v>
      </c>
      <c r="Z1198" s="19">
        <f t="shared" ref="Z1198" si="11726">Y1199-Y1198</f>
        <v>7</v>
      </c>
      <c r="AA1198" s="19">
        <f t="shared" ref="AA1198" si="11727">Y1198+Y1199</f>
        <v>209</v>
      </c>
      <c r="AB1198" s="4">
        <f t="shared" ref="AB1198" si="11728">D1198-Z1198</f>
        <v>-7</v>
      </c>
      <c r="AC1198" s="4">
        <f t="shared" ref="AC1198" si="11729">AA1198-E1198</f>
        <v>209</v>
      </c>
      <c r="AD1198" s="4">
        <f t="shared" si="11569"/>
        <v>101</v>
      </c>
    </row>
    <row r="1199" spans="1:30" x14ac:dyDescent="0.3">
      <c r="A1199" t="s">
        <v>134</v>
      </c>
      <c r="B1199" s="8" t="s">
        <v>81</v>
      </c>
      <c r="C1199" t="str">
        <f>VLOOKUP(B1199,'Team Lookup'!A:B,2,FALSE)</f>
        <v>Utah Jazz</v>
      </c>
      <c r="D1199" s="9">
        <f t="shared" ref="D1199" si="11730">D1198*-1</f>
        <v>0</v>
      </c>
      <c r="E1199" s="9">
        <f t="shared" ref="E1199" si="11731">E1198</f>
        <v>0</v>
      </c>
      <c r="F1199" t="str">
        <f>B1198</f>
        <v>NYK</v>
      </c>
      <c r="G1199" t="str">
        <f t="shared" ref="G1199" si="11732">C1198</f>
        <v>New York Knicks</v>
      </c>
      <c r="H1199" s="31">
        <f>VLOOKUP($C1199,'Four Factors - Home'!$B:$O,7,FALSE)/100</f>
        <v>0.52800000000000002</v>
      </c>
      <c r="I1199" s="31">
        <f>VLOOKUP($C1199,'Four Factors - Home'!$B:$O,8,FALSE)</f>
        <v>0.314</v>
      </c>
      <c r="J1199" s="31">
        <f>VLOOKUP($C1199,'Four Factors - Home'!$B:$O,9,FALSE)/100</f>
        <v>0.14499999999999999</v>
      </c>
      <c r="K1199" s="31">
        <f>VLOOKUP($C1199,'Four Factors - Home'!$B:$O,10,FALSE)/100</f>
        <v>0.214</v>
      </c>
      <c r="L1199" s="31">
        <f>VLOOKUP($C1199,'Four Factors - Home'!$B:$O,11,FALSE)/100</f>
        <v>0.48599999999999999</v>
      </c>
      <c r="M1199" s="31">
        <f>VLOOKUP($C1199,'Four Factors - Home'!$B:$O,12,FALSE)</f>
        <v>0.23200000000000001</v>
      </c>
      <c r="N1199" s="31">
        <f>VLOOKUP($C1199,'Four Factors - Home'!$B:$O,13,FALSE)/100</f>
        <v>0.13500000000000001</v>
      </c>
      <c r="O1199" s="31">
        <f>VLOOKUP($C1199,'Four Factors - Home'!$B:$O,14,FALSE)/100</f>
        <v>0.20600000000000002</v>
      </c>
      <c r="P1199" s="17">
        <f>VLOOKUP($C1199,'Advanced - Home'!B:T,18,FALSE)</f>
        <v>93.61</v>
      </c>
      <c r="Q1199" s="17">
        <f>(P1199+'Advanced - Home'!$S$33)/2</f>
        <v>96.231912943871706</v>
      </c>
      <c r="R1199" s="31">
        <f t="shared" ref="R1199" si="11733">AVERAGE(H1199,L1198)</f>
        <v>0.51900000000000002</v>
      </c>
      <c r="S1199" s="31">
        <f t="shared" ref="S1199" si="11734">AVERAGE(I1199,M1198)</f>
        <v>0.30449999999999999</v>
      </c>
      <c r="T1199" s="31">
        <f t="shared" ref="T1199" si="11735">AVERAGE(J1199,N1198)</f>
        <v>0.13600000000000001</v>
      </c>
      <c r="U1199" s="31">
        <f t="shared" ref="U1199" si="11736">AVERAGE(K1199,O1198)</f>
        <v>0.23049999999999998</v>
      </c>
      <c r="V1199" s="17">
        <f>Q1199*Q1198/'Advanced - Road'!$S$33</f>
        <v>97.054188687036586</v>
      </c>
      <c r="W1199" s="17">
        <f t="shared" ref="W1199" si="11737">W1198</f>
        <v>97.057478206254615</v>
      </c>
      <c r="X1199" s="17">
        <f t="shared" si="11564"/>
        <v>0</v>
      </c>
      <c r="Y1199" s="19">
        <f>ROUND(Regression!$B$17+Regression!$B$18*Games!R1199+Regression!$B$19*Games!T1199+Regression!$B$20*Games!U1199+Regression!$B$21*Games!S1199+Regression!$B$22*Games!W1199,0)</f>
        <v>108</v>
      </c>
      <c r="Z1199" s="19">
        <f t="shared" ref="Z1199" si="11738">-Z1198</f>
        <v>-7</v>
      </c>
      <c r="AA1199" s="19">
        <f t="shared" ref="AA1199" si="11739">AA1198</f>
        <v>209</v>
      </c>
      <c r="AB1199" s="4"/>
      <c r="AC1199" s="4"/>
      <c r="AD1199" s="4">
        <f t="shared" si="11569"/>
        <v>108</v>
      </c>
    </row>
    <row r="1200" spans="1:30" x14ac:dyDescent="0.3">
      <c r="A1200" s="11" t="s">
        <v>133</v>
      </c>
      <c r="B1200" s="14" t="s">
        <v>72</v>
      </c>
      <c r="C1200" s="11" t="str">
        <f>VLOOKUP(B1200,'Team Lookup'!A:B,2,FALSE)</f>
        <v>New York Knicks</v>
      </c>
      <c r="D1200" s="12"/>
      <c r="E1200" s="12"/>
      <c r="F1200" s="13" t="str">
        <f>B1201</f>
        <v>WAS</v>
      </c>
      <c r="G1200" s="11" t="str">
        <f t="shared" ref="G1200" si="11740">C1201</f>
        <v>Washington Wizards</v>
      </c>
      <c r="H1200" s="32">
        <f>VLOOKUP($C1200,'Four Factors - Road'!$B:$O,7,FALSE)/100</f>
        <v>0.47799999999999998</v>
      </c>
      <c r="I1200" s="32">
        <f>VLOOKUP($C1200,'Four Factors - Road'!$B:$O,8,FALSE)</f>
        <v>0.245</v>
      </c>
      <c r="J1200" s="32">
        <f>VLOOKUP($C1200,'Four Factors - Road'!$B:$O,9,FALSE)/100</f>
        <v>0.13800000000000001</v>
      </c>
      <c r="K1200" s="32">
        <f>VLOOKUP($C1200,'Four Factors - Road'!$B:$O,10,FALSE)/100</f>
        <v>0.26800000000000002</v>
      </c>
      <c r="L1200" s="32">
        <f>VLOOKUP($C1200,'Four Factors - Road'!$B:$O,11,FALSE)/100</f>
        <v>0.51</v>
      </c>
      <c r="M1200" s="32">
        <f>VLOOKUP($C1200,'Four Factors - Road'!$B:$O,12,FALSE)</f>
        <v>0.29499999999999998</v>
      </c>
      <c r="N1200" s="32">
        <f>VLOOKUP($C1200,'Four Factors - Road'!$B:$O,13,FALSE)/100</f>
        <v>0.127</v>
      </c>
      <c r="O1200" s="32">
        <f>VLOOKUP($C1200,'Four Factors - Road'!$B:$O,14,FALSE)/100</f>
        <v>0.247</v>
      </c>
      <c r="P1200" s="21">
        <f>VLOOKUP($C1200,'Advanced - Road'!B:T,18,FALSE)</f>
        <v>100.55</v>
      </c>
      <c r="Q1200" s="21">
        <f>(P1200+'Advanced - Road'!$S$33)/2</f>
        <v>99.705263459335626</v>
      </c>
      <c r="R1200" s="32">
        <f t="shared" ref="R1200" si="11741">AVERAGE(H1200,L1201)</f>
        <v>0.4945</v>
      </c>
      <c r="S1200" s="32">
        <f t="shared" ref="S1200" si="11742">AVERAGE(I1200,M1201)</f>
        <v>0.26649999999999996</v>
      </c>
      <c r="T1200" s="32">
        <f t="shared" ref="T1200" si="11743">AVERAGE(J1200,N1201)</f>
        <v>0.14850000000000002</v>
      </c>
      <c r="U1200" s="32">
        <f t="shared" ref="U1200" si="11744">AVERAGE(K1200,O1201)</f>
        <v>0.25950000000000001</v>
      </c>
      <c r="V1200" s="21">
        <f>Q1200*Q1201/'Advanced - Home'!$S$33</f>
        <v>99.854626003613433</v>
      </c>
      <c r="W1200" s="21">
        <f t="shared" ref="W1200" si="11745">AVERAGE(V1200:V1201)</f>
        <v>99.8512417968021</v>
      </c>
      <c r="X1200" s="21">
        <f t="shared" si="11564"/>
        <v>0</v>
      </c>
      <c r="Y1200" s="23">
        <f>ROUND(Regression!$B$17+Regression!$B$18*Games!R1200+Regression!$B$19*Games!T1200+Regression!$B$20*Games!U1200+Regression!$B$21*Games!S1200+Regression!$B$22*Games!W1200,0)</f>
        <v>106</v>
      </c>
      <c r="Z1200" s="23">
        <f t="shared" ref="Z1200" si="11746">Y1201-Y1200</f>
        <v>6</v>
      </c>
      <c r="AA1200" s="23">
        <f t="shared" ref="AA1200" si="11747">Y1200+Y1201</f>
        <v>218</v>
      </c>
      <c r="AB1200" s="22">
        <f t="shared" ref="AB1200" si="11748">D1200-Z1200</f>
        <v>-6</v>
      </c>
      <c r="AC1200" s="22">
        <f t="shared" ref="AC1200" si="11749">AA1200-E1200</f>
        <v>218</v>
      </c>
      <c r="AD1200" s="22">
        <f t="shared" si="11569"/>
        <v>106</v>
      </c>
    </row>
    <row r="1201" spans="1:30" x14ac:dyDescent="0.3">
      <c r="A1201" s="11" t="s">
        <v>134</v>
      </c>
      <c r="B1201" s="14" t="s">
        <v>82</v>
      </c>
      <c r="C1201" s="11" t="str">
        <f>VLOOKUP(B1201,'Team Lookup'!A:B,2,FALSE)</f>
        <v>Washington Wizards</v>
      </c>
      <c r="D1201" s="15">
        <f t="shared" ref="D1201" si="11750">D1200*-1</f>
        <v>0</v>
      </c>
      <c r="E1201" s="15">
        <f t="shared" ref="E1201" si="11751">E1200</f>
        <v>0</v>
      </c>
      <c r="F1201" s="11" t="str">
        <f>B1200</f>
        <v>NYK</v>
      </c>
      <c r="G1201" s="11" t="str">
        <f t="shared" ref="G1201" si="11752">C1200</f>
        <v>New York Knicks</v>
      </c>
      <c r="H1201" s="32">
        <f>VLOOKUP($C1201,'Four Factors - Home'!$B:$O,7,FALSE)/100</f>
        <v>0.54700000000000004</v>
      </c>
      <c r="I1201" s="32">
        <f>VLOOKUP($C1201,'Four Factors - Home'!$B:$O,8,FALSE)</f>
        <v>0.26400000000000001</v>
      </c>
      <c r="J1201" s="32">
        <f>VLOOKUP($C1201,'Four Factors - Home'!$B:$O,9,FALSE)/100</f>
        <v>0.14899999999999999</v>
      </c>
      <c r="K1201" s="32">
        <f>VLOOKUP($C1201,'Four Factors - Home'!$B:$O,10,FALSE)/100</f>
        <v>0.252</v>
      </c>
      <c r="L1201" s="32">
        <f>VLOOKUP($C1201,'Four Factors - Home'!$B:$O,11,FALSE)/100</f>
        <v>0.51100000000000001</v>
      </c>
      <c r="M1201" s="32">
        <f>VLOOKUP($C1201,'Four Factors - Home'!$B:$O,12,FALSE)</f>
        <v>0.28799999999999998</v>
      </c>
      <c r="N1201" s="32">
        <f>VLOOKUP($C1201,'Four Factors - Home'!$B:$O,13,FALSE)/100</f>
        <v>0.159</v>
      </c>
      <c r="O1201" s="32">
        <f>VLOOKUP($C1201,'Four Factors - Home'!$B:$O,14,FALSE)/100</f>
        <v>0.251</v>
      </c>
      <c r="P1201" s="21">
        <f>VLOOKUP($C1201,'Advanced - Home'!B:T,18,FALSE)</f>
        <v>99.15</v>
      </c>
      <c r="Q1201" s="21">
        <f>(P1201+'Advanced - Home'!$S$33)/2</f>
        <v>99.001912943871702</v>
      </c>
      <c r="R1201" s="32">
        <f t="shared" ref="R1201" si="11753">AVERAGE(H1201,L1200)</f>
        <v>0.52849999999999997</v>
      </c>
      <c r="S1201" s="32">
        <f t="shared" ref="S1201" si="11754">AVERAGE(I1201,M1200)</f>
        <v>0.27949999999999997</v>
      </c>
      <c r="T1201" s="32">
        <f t="shared" ref="T1201" si="11755">AVERAGE(J1201,N1200)</f>
        <v>0.13800000000000001</v>
      </c>
      <c r="U1201" s="32">
        <f t="shared" ref="U1201" si="11756">AVERAGE(K1201,O1200)</f>
        <v>0.2495</v>
      </c>
      <c r="V1201" s="21">
        <f>Q1201*Q1200/'Advanced - Road'!$S$33</f>
        <v>99.847857589990781</v>
      </c>
      <c r="W1201" s="21">
        <f t="shared" ref="W1201" si="11757">W1200</f>
        <v>99.8512417968021</v>
      </c>
      <c r="X1201" s="21">
        <f t="shared" si="11564"/>
        <v>0</v>
      </c>
      <c r="Y1201" s="23">
        <f>ROUND(Regression!$B$17+Regression!$B$18*Games!R1201+Regression!$B$19*Games!T1201+Regression!$B$20*Games!U1201+Regression!$B$21*Games!S1201+Regression!$B$22*Games!W1201,0)</f>
        <v>112</v>
      </c>
      <c r="Z1201" s="23">
        <f t="shared" ref="Z1201" si="11758">-Z1200</f>
        <v>-6</v>
      </c>
      <c r="AA1201" s="23">
        <f t="shared" ref="AA1201" si="11759">AA1200</f>
        <v>218</v>
      </c>
      <c r="AB1201" s="22"/>
      <c r="AC1201" s="22"/>
      <c r="AD1201" s="22">
        <f t="shared" si="11569"/>
        <v>112</v>
      </c>
    </row>
    <row r="1202" spans="1:30" x14ac:dyDescent="0.3">
      <c r="A1202" t="s">
        <v>133</v>
      </c>
      <c r="B1202" s="8" t="s">
        <v>73</v>
      </c>
      <c r="C1202" t="str">
        <f>VLOOKUP(B1202,'Team Lookup'!A:B,2,FALSE)</f>
        <v>Oklahoma City Thunder</v>
      </c>
      <c r="D1202" s="6"/>
      <c r="E1202" s="6"/>
      <c r="F1202" s="7" t="str">
        <f>B1203</f>
        <v>ATL</v>
      </c>
      <c r="G1202" t="str">
        <f t="shared" ref="G1202" si="11760">C1203</f>
        <v>Atlanta Hawks</v>
      </c>
      <c r="H1202" s="31">
        <f>VLOOKUP($C1202,'Four Factors - Road'!$B:$O,7,FALSE)/100</f>
        <v>0.47799999999999998</v>
      </c>
      <c r="I1202" s="31">
        <f>VLOOKUP($C1202,'Four Factors - Road'!$B:$O,8,FALSE)</f>
        <v>0.28899999999999998</v>
      </c>
      <c r="J1202" s="31">
        <f>VLOOKUP($C1202,'Four Factors - Road'!$B:$O,9,FALSE)/100</f>
        <v>0.14899999999999999</v>
      </c>
      <c r="K1202" s="31">
        <f>VLOOKUP($C1202,'Four Factors - Road'!$B:$O,10,FALSE)/100</f>
        <v>0.27600000000000002</v>
      </c>
      <c r="L1202" s="31">
        <f>VLOOKUP($C1202,'Four Factors - Road'!$B:$O,11,FALSE)/100</f>
        <v>0.52200000000000002</v>
      </c>
      <c r="M1202" s="31">
        <f>VLOOKUP($C1202,'Four Factors - Road'!$B:$O,12,FALSE)</f>
        <v>0.29099999999999998</v>
      </c>
      <c r="N1202" s="31">
        <f>VLOOKUP($C1202,'Four Factors - Road'!$B:$O,13,FALSE)/100</f>
        <v>0.13699999999999998</v>
      </c>
      <c r="O1202" s="31">
        <f>VLOOKUP($C1202,'Four Factors - Road'!$B:$O,14,FALSE)/100</f>
        <v>0.21199999999999999</v>
      </c>
      <c r="P1202" s="17">
        <f>VLOOKUP($C1202,'Advanced - Road'!B:T,18,FALSE)</f>
        <v>100.51</v>
      </c>
      <c r="Q1202" s="17">
        <f>(P1202+'Advanced - Road'!$S$33)/2</f>
        <v>99.68526345933563</v>
      </c>
      <c r="R1202" s="31">
        <f t="shared" ref="R1202" si="11761">AVERAGE(H1202,L1203)</f>
        <v>0.498</v>
      </c>
      <c r="S1202" s="31">
        <f t="shared" ref="S1202" si="11762">AVERAGE(I1202,M1203)</f>
        <v>0.2535</v>
      </c>
      <c r="T1202" s="31">
        <f t="shared" ref="T1202" si="11763">AVERAGE(J1202,N1203)</f>
        <v>0.153</v>
      </c>
      <c r="U1202" s="31">
        <f t="shared" ref="U1202" si="11764">AVERAGE(K1202,O1203)</f>
        <v>0.26150000000000001</v>
      </c>
      <c r="V1202" s="17">
        <f>Q1202*Q1203/'Advanced - Home'!$S$33</f>
        <v>99.69341853389669</v>
      </c>
      <c r="W1202" s="17">
        <f t="shared" ref="W1202" si="11765">AVERAGE(V1202:V1203)</f>
        <v>99.690039790622109</v>
      </c>
      <c r="X1202" s="17">
        <f t="shared" si="11564"/>
        <v>0</v>
      </c>
      <c r="Y1202" s="19">
        <f>ROUND(Regression!$B$17+Regression!$B$18*Games!R1202+Regression!$B$19*Games!T1202+Regression!$B$20*Games!U1202+Regression!$B$21*Games!S1202+Regression!$B$22*Games!W1202,0)</f>
        <v>105</v>
      </c>
      <c r="Z1202" s="19">
        <f t="shared" ref="Z1202" si="11766">Y1203-Y1202</f>
        <v>4</v>
      </c>
      <c r="AA1202" s="19">
        <f t="shared" ref="AA1202" si="11767">Y1202+Y1203</f>
        <v>214</v>
      </c>
      <c r="AB1202" s="4">
        <f t="shared" ref="AB1202" si="11768">D1202-Z1202</f>
        <v>-4</v>
      </c>
      <c r="AC1202" s="4">
        <f t="shared" ref="AC1202" si="11769">AA1202-E1202</f>
        <v>214</v>
      </c>
      <c r="AD1202" s="4">
        <f t="shared" si="11569"/>
        <v>105</v>
      </c>
    </row>
    <row r="1203" spans="1:30" x14ac:dyDescent="0.3">
      <c r="A1203" t="s">
        <v>134</v>
      </c>
      <c r="B1203" s="8" t="s">
        <v>56</v>
      </c>
      <c r="C1203" t="str">
        <f>VLOOKUP(B1203,'Team Lookup'!A:B,2,FALSE)</f>
        <v>Atlanta Hawks</v>
      </c>
      <c r="D1203" s="9">
        <f t="shared" ref="D1203" si="11770">D1202*-1</f>
        <v>0</v>
      </c>
      <c r="E1203" s="9">
        <f t="shared" ref="E1203" si="11771">E1202</f>
        <v>0</v>
      </c>
      <c r="F1203" t="str">
        <f>B1202</f>
        <v>OKC</v>
      </c>
      <c r="G1203" t="str">
        <f t="shared" ref="G1203" si="11772">C1202</f>
        <v>Oklahoma City Thunder</v>
      </c>
      <c r="H1203" s="31">
        <f>VLOOKUP($C1203,'Four Factors - Home'!$B:$O,7,FALSE)/100</f>
        <v>0.51100000000000001</v>
      </c>
      <c r="I1203" s="31">
        <f>VLOOKUP($C1203,'Four Factors - Home'!$B:$O,8,FALSE)</f>
        <v>0.28199999999999997</v>
      </c>
      <c r="J1203" s="31">
        <f>VLOOKUP($C1203,'Four Factors - Home'!$B:$O,9,FALSE)/100</f>
        <v>0.14800000000000002</v>
      </c>
      <c r="K1203" s="31">
        <f>VLOOKUP($C1203,'Four Factors - Home'!$B:$O,10,FALSE)/100</f>
        <v>0.249</v>
      </c>
      <c r="L1203" s="31">
        <f>VLOOKUP($C1203,'Four Factors - Home'!$B:$O,11,FALSE)/100</f>
        <v>0.51800000000000002</v>
      </c>
      <c r="M1203" s="31">
        <f>VLOOKUP($C1203,'Four Factors - Home'!$B:$O,12,FALSE)</f>
        <v>0.218</v>
      </c>
      <c r="N1203" s="31">
        <f>VLOOKUP($C1203,'Four Factors - Home'!$B:$O,13,FALSE)/100</f>
        <v>0.157</v>
      </c>
      <c r="O1203" s="31">
        <f>VLOOKUP($C1203,'Four Factors - Home'!$B:$O,14,FALSE)/100</f>
        <v>0.247</v>
      </c>
      <c r="P1203" s="17">
        <f>VLOOKUP($C1203,'Advanced - Home'!B:T,18,FALSE)</f>
        <v>98.87</v>
      </c>
      <c r="Q1203" s="17">
        <f>(P1203+'Advanced - Home'!$S$33)/2</f>
        <v>98.861912943871715</v>
      </c>
      <c r="R1203" s="31">
        <f t="shared" ref="R1203" si="11773">AVERAGE(H1203,L1202)</f>
        <v>0.51649999999999996</v>
      </c>
      <c r="S1203" s="31">
        <f t="shared" ref="S1203" si="11774">AVERAGE(I1203,M1202)</f>
        <v>0.28649999999999998</v>
      </c>
      <c r="T1203" s="31">
        <f t="shared" ref="T1203" si="11775">AVERAGE(J1203,N1202)</f>
        <v>0.14250000000000002</v>
      </c>
      <c r="U1203" s="31">
        <f t="shared" ref="U1203" si="11776">AVERAGE(K1203,O1202)</f>
        <v>0.23049999999999998</v>
      </c>
      <c r="V1203" s="17">
        <f>Q1203*Q1202/'Advanced - Road'!$S$33</f>
        <v>99.686661047347513</v>
      </c>
      <c r="W1203" s="17">
        <f t="shared" ref="W1203" si="11777">W1202</f>
        <v>99.690039790622109</v>
      </c>
      <c r="X1203" s="17">
        <f t="shared" si="11564"/>
        <v>0</v>
      </c>
      <c r="Y1203" s="19">
        <f>ROUND(Regression!$B$17+Regression!$B$18*Games!R1203+Regression!$B$19*Games!T1203+Regression!$B$20*Games!U1203+Regression!$B$21*Games!S1203+Regression!$B$22*Games!W1203,0)</f>
        <v>109</v>
      </c>
      <c r="Z1203" s="19">
        <f t="shared" ref="Z1203" si="11778">-Z1202</f>
        <v>-4</v>
      </c>
      <c r="AA1203" s="19">
        <f t="shared" ref="AA1203" si="11779">AA1202</f>
        <v>214</v>
      </c>
      <c r="AB1203" s="4"/>
      <c r="AC1203" s="4"/>
      <c r="AD1203" s="4">
        <f t="shared" si="11569"/>
        <v>109</v>
      </c>
    </row>
    <row r="1204" spans="1:30" x14ac:dyDescent="0.3">
      <c r="A1204" s="11" t="s">
        <v>133</v>
      </c>
      <c r="B1204" s="14" t="s">
        <v>73</v>
      </c>
      <c r="C1204" s="11" t="str">
        <f>VLOOKUP(B1204,'Team Lookup'!A:B,2,FALSE)</f>
        <v>Oklahoma City Thunder</v>
      </c>
      <c r="D1204" s="12"/>
      <c r="E1204" s="12"/>
      <c r="F1204" s="13" t="str">
        <f>B1205</f>
        <v>BRK</v>
      </c>
      <c r="G1204" s="11" t="str">
        <f t="shared" ref="G1204" si="11780">C1205</f>
        <v>Brooklyn Nets</v>
      </c>
      <c r="H1204" s="32">
        <f>VLOOKUP($C1204,'Four Factors - Road'!$B:$O,7,FALSE)/100</f>
        <v>0.47799999999999998</v>
      </c>
      <c r="I1204" s="32">
        <f>VLOOKUP($C1204,'Four Factors - Road'!$B:$O,8,FALSE)</f>
        <v>0.28899999999999998</v>
      </c>
      <c r="J1204" s="32">
        <f>VLOOKUP($C1204,'Four Factors - Road'!$B:$O,9,FALSE)/100</f>
        <v>0.14899999999999999</v>
      </c>
      <c r="K1204" s="32">
        <f>VLOOKUP($C1204,'Four Factors - Road'!$B:$O,10,FALSE)/100</f>
        <v>0.27600000000000002</v>
      </c>
      <c r="L1204" s="32">
        <f>VLOOKUP($C1204,'Four Factors - Road'!$B:$O,11,FALSE)/100</f>
        <v>0.52200000000000002</v>
      </c>
      <c r="M1204" s="32">
        <f>VLOOKUP($C1204,'Four Factors - Road'!$B:$O,12,FALSE)</f>
        <v>0.29099999999999998</v>
      </c>
      <c r="N1204" s="32">
        <f>VLOOKUP($C1204,'Four Factors - Road'!$B:$O,13,FALSE)/100</f>
        <v>0.13699999999999998</v>
      </c>
      <c r="O1204" s="32">
        <f>VLOOKUP($C1204,'Four Factors - Road'!$B:$O,14,FALSE)/100</f>
        <v>0.21199999999999999</v>
      </c>
      <c r="P1204" s="21">
        <f>VLOOKUP($C1204,'Advanced - Road'!B:T,18,FALSE)</f>
        <v>100.51</v>
      </c>
      <c r="Q1204" s="21">
        <f>(P1204+'Advanced - Road'!$S$33)/2</f>
        <v>99.68526345933563</v>
      </c>
      <c r="R1204" s="32">
        <f t="shared" ref="R1204" si="11781">AVERAGE(H1204,L1205)</f>
        <v>0.49299999999999999</v>
      </c>
      <c r="S1204" s="32">
        <f t="shared" ref="S1204" si="11782">AVERAGE(I1204,M1205)</f>
        <v>0.27849999999999997</v>
      </c>
      <c r="T1204" s="32">
        <f t="shared" ref="T1204" si="11783">AVERAGE(J1204,N1205)</f>
        <v>0.13900000000000001</v>
      </c>
      <c r="U1204" s="32">
        <f t="shared" ref="U1204" si="11784">AVERAGE(K1204,O1205)</f>
        <v>0.26200000000000001</v>
      </c>
      <c r="V1204" s="21">
        <f>Q1204*Q1205/'Advanced - Home'!$S$33</f>
        <v>101.85141759854822</v>
      </c>
      <c r="W1204" s="21">
        <f t="shared" ref="W1204" si="11785">AVERAGE(V1204:V1205)</f>
        <v>101.84796571779944</v>
      </c>
      <c r="X1204" s="21">
        <f t="shared" si="11564"/>
        <v>0</v>
      </c>
      <c r="Y1204" s="23">
        <f>ROUND(Regression!$B$17+Regression!$B$18*Games!R1204+Regression!$B$19*Games!T1204+Regression!$B$20*Games!U1204+Regression!$B$21*Games!S1204+Regression!$B$22*Games!W1204,0)</f>
        <v>109</v>
      </c>
      <c r="Z1204" s="23">
        <f t="shared" ref="Z1204" si="11786">Y1205-Y1204</f>
        <v>-1</v>
      </c>
      <c r="AA1204" s="23">
        <f t="shared" ref="AA1204" si="11787">Y1204+Y1205</f>
        <v>217</v>
      </c>
      <c r="AB1204" s="22">
        <f t="shared" ref="AB1204" si="11788">D1204-Z1204</f>
        <v>1</v>
      </c>
      <c r="AC1204" s="22">
        <f t="shared" ref="AC1204" si="11789">AA1204-E1204</f>
        <v>217</v>
      </c>
      <c r="AD1204" s="22">
        <f t="shared" si="11569"/>
        <v>109</v>
      </c>
    </row>
    <row r="1205" spans="1:30" x14ac:dyDescent="0.3">
      <c r="A1205" s="11" t="s">
        <v>134</v>
      </c>
      <c r="B1205" s="14" t="s">
        <v>57</v>
      </c>
      <c r="C1205" s="11" t="str">
        <f>VLOOKUP(B1205,'Team Lookup'!A:B,2,FALSE)</f>
        <v>Brooklyn Nets</v>
      </c>
      <c r="D1205" s="15">
        <f t="shared" ref="D1205" si="11790">D1204*-1</f>
        <v>0</v>
      </c>
      <c r="E1205" s="15">
        <f t="shared" ref="E1205" si="11791">E1204</f>
        <v>0</v>
      </c>
      <c r="F1205" s="11" t="str">
        <f>B1204</f>
        <v>OKC</v>
      </c>
      <c r="G1205" s="11" t="str">
        <f t="shared" ref="G1205" si="11792">C1204</f>
        <v>Oklahoma City Thunder</v>
      </c>
      <c r="H1205" s="32">
        <f>VLOOKUP($C1205,'Four Factors - Home'!$B:$O,7,FALSE)/100</f>
        <v>0.49700000000000005</v>
      </c>
      <c r="I1205" s="32">
        <f>VLOOKUP($C1205,'Four Factors - Home'!$B:$O,8,FALSE)</f>
        <v>0.27</v>
      </c>
      <c r="J1205" s="32">
        <f>VLOOKUP($C1205,'Four Factors - Home'!$B:$O,9,FALSE)/100</f>
        <v>0.16699999999999998</v>
      </c>
      <c r="K1205" s="32">
        <f>VLOOKUP($C1205,'Four Factors - Home'!$B:$O,10,FALSE)/100</f>
        <v>0.20600000000000002</v>
      </c>
      <c r="L1205" s="32">
        <f>VLOOKUP($C1205,'Four Factors - Home'!$B:$O,11,FALSE)/100</f>
        <v>0.50800000000000001</v>
      </c>
      <c r="M1205" s="32">
        <f>VLOOKUP($C1205,'Four Factors - Home'!$B:$O,12,FALSE)</f>
        <v>0.26800000000000002</v>
      </c>
      <c r="N1205" s="32">
        <f>VLOOKUP($C1205,'Four Factors - Home'!$B:$O,13,FALSE)/100</f>
        <v>0.129</v>
      </c>
      <c r="O1205" s="32">
        <f>VLOOKUP($C1205,'Four Factors - Home'!$B:$O,14,FALSE)/100</f>
        <v>0.248</v>
      </c>
      <c r="P1205" s="21">
        <f>VLOOKUP($C1205,'Advanced - Home'!B:T,18,FALSE)</f>
        <v>103.15</v>
      </c>
      <c r="Q1205" s="21">
        <f>(P1205+'Advanced - Home'!$S$33)/2</f>
        <v>101.0019129438717</v>
      </c>
      <c r="R1205" s="32">
        <f t="shared" ref="R1205" si="11793">AVERAGE(H1205,L1204)</f>
        <v>0.50950000000000006</v>
      </c>
      <c r="S1205" s="32">
        <f t="shared" ref="S1205" si="11794">AVERAGE(I1205,M1204)</f>
        <v>0.28049999999999997</v>
      </c>
      <c r="T1205" s="32">
        <f t="shared" ref="T1205" si="11795">AVERAGE(J1205,N1204)</f>
        <v>0.15199999999999997</v>
      </c>
      <c r="U1205" s="32">
        <f t="shared" ref="U1205" si="11796">AVERAGE(K1205,O1204)</f>
        <v>0.20900000000000002</v>
      </c>
      <c r="V1205" s="21">
        <f>Q1205*Q1204/'Advanced - Road'!$S$33</f>
        <v>101.84451383705064</v>
      </c>
      <c r="W1205" s="21">
        <f t="shared" ref="W1205" si="11797">W1204</f>
        <v>101.84796571779944</v>
      </c>
      <c r="X1205" s="21">
        <f t="shared" si="11564"/>
        <v>0</v>
      </c>
      <c r="Y1205" s="23">
        <f>ROUND(Regression!$B$17+Regression!$B$18*Games!R1205+Regression!$B$19*Games!T1205+Regression!$B$20*Games!U1205+Regression!$B$21*Games!S1205+Regression!$B$22*Games!W1205,0)</f>
        <v>108</v>
      </c>
      <c r="Z1205" s="23">
        <f t="shared" ref="Z1205" si="11798">-Z1204</f>
        <v>1</v>
      </c>
      <c r="AA1205" s="23">
        <f t="shared" ref="AA1205" si="11799">AA1204</f>
        <v>217</v>
      </c>
      <c r="AB1205" s="22"/>
      <c r="AC1205" s="22"/>
      <c r="AD1205" s="22">
        <f t="shared" si="11569"/>
        <v>108</v>
      </c>
    </row>
    <row r="1206" spans="1:30" x14ac:dyDescent="0.3">
      <c r="A1206" t="s">
        <v>133</v>
      </c>
      <c r="B1206" s="5" t="s">
        <v>73</v>
      </c>
      <c r="C1206" t="str">
        <f>VLOOKUP(B1206,'Team Lookup'!A:B,2,FALSE)</f>
        <v>Oklahoma City Thunder</v>
      </c>
      <c r="D1206" s="6"/>
      <c r="E1206" s="6"/>
      <c r="F1206" s="7" t="str">
        <f>B1207</f>
        <v>BOS</v>
      </c>
      <c r="G1206" t="str">
        <f t="shared" ref="G1206" si="11800">C1207</f>
        <v>Boston Celtics</v>
      </c>
      <c r="H1206" s="31">
        <f>VLOOKUP($C1206,'Four Factors - Road'!$B:$O,7,FALSE)/100</f>
        <v>0.47799999999999998</v>
      </c>
      <c r="I1206" s="31">
        <f>VLOOKUP($C1206,'Four Factors - Road'!$B:$O,8,FALSE)</f>
        <v>0.28899999999999998</v>
      </c>
      <c r="J1206" s="31">
        <f>VLOOKUP($C1206,'Four Factors - Road'!$B:$O,9,FALSE)/100</f>
        <v>0.14899999999999999</v>
      </c>
      <c r="K1206" s="31">
        <f>VLOOKUP($C1206,'Four Factors - Road'!$B:$O,10,FALSE)/100</f>
        <v>0.27600000000000002</v>
      </c>
      <c r="L1206" s="31">
        <f>VLOOKUP($C1206,'Four Factors - Road'!$B:$O,11,FALSE)/100</f>
        <v>0.52200000000000002</v>
      </c>
      <c r="M1206" s="31">
        <f>VLOOKUP($C1206,'Four Factors - Road'!$B:$O,12,FALSE)</f>
        <v>0.29099999999999998</v>
      </c>
      <c r="N1206" s="31">
        <f>VLOOKUP($C1206,'Four Factors - Road'!$B:$O,13,FALSE)/100</f>
        <v>0.13699999999999998</v>
      </c>
      <c r="O1206" s="31">
        <f>VLOOKUP($C1206,'Four Factors - Road'!$B:$O,14,FALSE)/100</f>
        <v>0.21199999999999999</v>
      </c>
      <c r="P1206" s="17">
        <f>VLOOKUP($C1206,'Advanced - Road'!B:T,18,FALSE)</f>
        <v>100.51</v>
      </c>
      <c r="Q1206" s="17">
        <f>(P1206+'Advanced - Road'!$S$33)/2</f>
        <v>99.68526345933563</v>
      </c>
      <c r="R1206" s="31">
        <f t="shared" ref="R1206" si="11801">AVERAGE(H1206,L1207)</f>
        <v>0.49099999999999999</v>
      </c>
      <c r="S1206" s="31">
        <f t="shared" ref="S1206" si="11802">AVERAGE(I1206,M1207)</f>
        <v>0.27649999999999997</v>
      </c>
      <c r="T1206" s="31">
        <f t="shared" ref="T1206" si="11803">AVERAGE(J1206,N1207)</f>
        <v>0.14299999999999999</v>
      </c>
      <c r="U1206" s="31">
        <f t="shared" ref="U1206" si="11804">AVERAGE(K1206,O1207)</f>
        <v>0.26450000000000001</v>
      </c>
      <c r="V1206" s="17">
        <f>Q1206*Q1207/'Advanced - Home'!$S$33</f>
        <v>100.12703516838275</v>
      </c>
      <c r="W1206" s="17">
        <f t="shared" ref="W1206" si="11805">AVERAGE(V1206:V1207)</f>
        <v>100.12364172926053</v>
      </c>
      <c r="X1206" s="17">
        <f t="shared" si="11564"/>
        <v>0</v>
      </c>
      <c r="Y1206" s="19">
        <f>ROUND(Regression!$B$17+Regression!$B$18*Games!R1206+Regression!$B$19*Games!T1206+Regression!$B$20*Games!U1206+Regression!$B$21*Games!S1206+Regression!$B$22*Games!W1206,0)</f>
        <v>107</v>
      </c>
      <c r="Z1206" s="19">
        <f t="shared" ref="Z1206" si="11806">Y1207-Y1206</f>
        <v>4</v>
      </c>
      <c r="AA1206" s="19">
        <f t="shared" ref="AA1206" si="11807">Y1206+Y1207</f>
        <v>218</v>
      </c>
      <c r="AB1206" s="4">
        <f t="shared" ref="AB1206" si="11808">D1206-Z1206</f>
        <v>-4</v>
      </c>
      <c r="AC1206" s="4">
        <f t="shared" ref="AC1206" si="11809">AA1206-E1206</f>
        <v>218</v>
      </c>
      <c r="AD1206" s="4">
        <f t="shared" si="11569"/>
        <v>107</v>
      </c>
    </row>
    <row r="1207" spans="1:30" x14ac:dyDescent="0.3">
      <c r="A1207" t="s">
        <v>134</v>
      </c>
      <c r="B1207" s="8" t="s">
        <v>58</v>
      </c>
      <c r="C1207" t="str">
        <f>VLOOKUP(B1207,'Team Lookup'!A:B,2,FALSE)</f>
        <v>Boston Celtics</v>
      </c>
      <c r="D1207" s="9">
        <f t="shared" ref="D1207" si="11810">D1206*-1</f>
        <v>0</v>
      </c>
      <c r="E1207" s="9">
        <f t="shared" ref="E1207" si="11811">E1206</f>
        <v>0</v>
      </c>
      <c r="F1207" t="str">
        <f>B1206</f>
        <v>OKC</v>
      </c>
      <c r="G1207" t="str">
        <f t="shared" ref="G1207" si="11812">C1206</f>
        <v>Oklahoma City Thunder</v>
      </c>
      <c r="H1207" s="31">
        <f>VLOOKUP($C1207,'Four Factors - Home'!$B:$O,7,FALSE)/100</f>
        <v>0.53100000000000003</v>
      </c>
      <c r="I1207" s="31">
        <f>VLOOKUP($C1207,'Four Factors - Home'!$B:$O,8,FALSE)</f>
        <v>0.26600000000000001</v>
      </c>
      <c r="J1207" s="31">
        <f>VLOOKUP($C1207,'Four Factors - Home'!$B:$O,9,FALSE)/100</f>
        <v>0.13800000000000001</v>
      </c>
      <c r="K1207" s="31">
        <f>VLOOKUP($C1207,'Four Factors - Home'!$B:$O,10,FALSE)/100</f>
        <v>0.22500000000000001</v>
      </c>
      <c r="L1207" s="31">
        <f>VLOOKUP($C1207,'Four Factors - Home'!$B:$O,11,FALSE)/100</f>
        <v>0.504</v>
      </c>
      <c r="M1207" s="31">
        <f>VLOOKUP($C1207,'Four Factors - Home'!$B:$O,12,FALSE)</f>
        <v>0.26400000000000001</v>
      </c>
      <c r="N1207" s="31">
        <f>VLOOKUP($C1207,'Four Factors - Home'!$B:$O,13,FALSE)/100</f>
        <v>0.13699999999999998</v>
      </c>
      <c r="O1207" s="31">
        <f>VLOOKUP($C1207,'Four Factors - Home'!$B:$O,14,FALSE)/100</f>
        <v>0.253</v>
      </c>
      <c r="P1207" s="17">
        <f>VLOOKUP($C1207,'Advanced - Home'!B:T,18,FALSE)</f>
        <v>99.73</v>
      </c>
      <c r="Q1207" s="17">
        <f>(P1207+'Advanced - Home'!$S$33)/2</f>
        <v>99.291912943871708</v>
      </c>
      <c r="R1207" s="31">
        <f t="shared" ref="R1207" si="11813">AVERAGE(H1207,L1206)</f>
        <v>0.52649999999999997</v>
      </c>
      <c r="S1207" s="31">
        <f t="shared" ref="S1207" si="11814">AVERAGE(I1207,M1206)</f>
        <v>0.27849999999999997</v>
      </c>
      <c r="T1207" s="31">
        <f t="shared" ref="T1207" si="11815">AVERAGE(J1207,N1206)</f>
        <v>0.13750000000000001</v>
      </c>
      <c r="U1207" s="31">
        <f t="shared" ref="U1207" si="11816">AVERAGE(K1207,O1206)</f>
        <v>0.2185</v>
      </c>
      <c r="V1207" s="17">
        <f>Q1207*Q1206/'Advanced - Road'!$S$33</f>
        <v>100.12024829013832</v>
      </c>
      <c r="W1207" s="17">
        <f t="shared" ref="W1207" si="11817">W1206</f>
        <v>100.12364172926053</v>
      </c>
      <c r="X1207" s="17">
        <f t="shared" si="11564"/>
        <v>0</v>
      </c>
      <c r="Y1207" s="19">
        <f>ROUND(Regression!$B$17+Regression!$B$18*Games!R1207+Regression!$B$19*Games!T1207+Regression!$B$20*Games!U1207+Regression!$B$21*Games!S1207+Regression!$B$22*Games!W1207,0)</f>
        <v>111</v>
      </c>
      <c r="Z1207" s="19">
        <f t="shared" ref="Z1207" si="11818">-Z1206</f>
        <v>-4</v>
      </c>
      <c r="AA1207" s="19">
        <f t="shared" ref="AA1207" si="11819">AA1206</f>
        <v>218</v>
      </c>
      <c r="AB1207" s="4"/>
      <c r="AC1207" s="4"/>
      <c r="AD1207" s="4">
        <f t="shared" si="11569"/>
        <v>111</v>
      </c>
    </row>
    <row r="1208" spans="1:30" x14ac:dyDescent="0.3">
      <c r="A1208" s="11" t="s">
        <v>133</v>
      </c>
      <c r="B1208" s="10" t="s">
        <v>73</v>
      </c>
      <c r="C1208" s="11" t="str">
        <f>VLOOKUP(B1208,'Team Lookup'!A:B,2,FALSE)</f>
        <v>Oklahoma City Thunder</v>
      </c>
      <c r="D1208" s="12"/>
      <c r="E1208" s="12"/>
      <c r="F1208" s="13" t="str">
        <f>B1209</f>
        <v>CHO</v>
      </c>
      <c r="G1208" s="11" t="str">
        <f t="shared" ref="G1208" si="11820">C1209</f>
        <v>Charlotte Hornets</v>
      </c>
      <c r="H1208" s="32">
        <f>VLOOKUP($C1208,'Four Factors - Road'!$B:$O,7,FALSE)/100</f>
        <v>0.47799999999999998</v>
      </c>
      <c r="I1208" s="32">
        <f>VLOOKUP($C1208,'Four Factors - Road'!$B:$O,8,FALSE)</f>
        <v>0.28899999999999998</v>
      </c>
      <c r="J1208" s="32">
        <f>VLOOKUP($C1208,'Four Factors - Road'!$B:$O,9,FALSE)/100</f>
        <v>0.14899999999999999</v>
      </c>
      <c r="K1208" s="32">
        <f>VLOOKUP($C1208,'Four Factors - Road'!$B:$O,10,FALSE)/100</f>
        <v>0.27600000000000002</v>
      </c>
      <c r="L1208" s="32">
        <f>VLOOKUP($C1208,'Four Factors - Road'!$B:$O,11,FALSE)/100</f>
        <v>0.52200000000000002</v>
      </c>
      <c r="M1208" s="32">
        <f>VLOOKUP($C1208,'Four Factors - Road'!$B:$O,12,FALSE)</f>
        <v>0.29099999999999998</v>
      </c>
      <c r="N1208" s="32">
        <f>VLOOKUP($C1208,'Four Factors - Road'!$B:$O,13,FALSE)/100</f>
        <v>0.13699999999999998</v>
      </c>
      <c r="O1208" s="32">
        <f>VLOOKUP($C1208,'Four Factors - Road'!$B:$O,14,FALSE)/100</f>
        <v>0.21199999999999999</v>
      </c>
      <c r="P1208" s="21">
        <f>VLOOKUP($C1208,'Advanced - Road'!B:T,18,FALSE)</f>
        <v>100.51</v>
      </c>
      <c r="Q1208" s="21">
        <f>(P1208+'Advanced - Road'!$S$33)/2</f>
        <v>99.68526345933563</v>
      </c>
      <c r="R1208" s="32">
        <f t="shared" ref="R1208" si="11821">AVERAGE(H1208,L1209)</f>
        <v>0.49049999999999999</v>
      </c>
      <c r="S1208" s="32">
        <f t="shared" ref="S1208" si="11822">AVERAGE(I1208,M1209)</f>
        <v>0.24299999999999999</v>
      </c>
      <c r="T1208" s="32">
        <f t="shared" ref="T1208" si="11823">AVERAGE(J1208,N1209)</f>
        <v>0.13950000000000001</v>
      </c>
      <c r="U1208" s="32">
        <f t="shared" ref="U1208" si="11824">AVERAGE(K1208,O1209)</f>
        <v>0.23600000000000002</v>
      </c>
      <c r="V1208" s="21">
        <f>Q1208*Q1209/'Advanced - Home'!$S$33</f>
        <v>99.774091396126636</v>
      </c>
      <c r="W1208" s="21">
        <f t="shared" ref="W1208" si="11825">AVERAGE(V1208:V1209)</f>
        <v>99.770709918740863</v>
      </c>
      <c r="X1208" s="21">
        <f t="shared" si="11564"/>
        <v>0</v>
      </c>
      <c r="Y1208" s="23">
        <f>ROUND(Regression!$B$17+Regression!$B$18*Games!R1208+Regression!$B$19*Games!T1208+Regression!$B$20*Games!U1208+Regression!$B$21*Games!S1208+Regression!$B$22*Games!W1208,0)</f>
        <v>105</v>
      </c>
      <c r="Z1208" s="23">
        <f t="shared" ref="Z1208" si="11826">Y1209-Y1208</f>
        <v>4</v>
      </c>
      <c r="AA1208" s="23">
        <f t="shared" ref="AA1208" si="11827">Y1208+Y1209</f>
        <v>214</v>
      </c>
      <c r="AB1208" s="22">
        <f t="shared" ref="AB1208" si="11828">D1208-Z1208</f>
        <v>-4</v>
      </c>
      <c r="AC1208" s="22">
        <f t="shared" ref="AC1208" si="11829">AA1208-E1208</f>
        <v>214</v>
      </c>
      <c r="AD1208" s="22">
        <f t="shared" si="11569"/>
        <v>105</v>
      </c>
    </row>
    <row r="1209" spans="1:30" x14ac:dyDescent="0.3">
      <c r="A1209" s="11" t="s">
        <v>134</v>
      </c>
      <c r="B1209" s="14" t="s">
        <v>59</v>
      </c>
      <c r="C1209" s="11" t="str">
        <f>VLOOKUP(B1209,'Team Lookup'!A:B,2,FALSE)</f>
        <v>Charlotte Hornets</v>
      </c>
      <c r="D1209" s="15">
        <f t="shared" ref="D1209" si="11830">D1208*-1</f>
        <v>0</v>
      </c>
      <c r="E1209" s="15">
        <f t="shared" ref="E1209" si="11831">E1208</f>
        <v>0</v>
      </c>
      <c r="F1209" s="11" t="str">
        <f>B1208</f>
        <v>OKC</v>
      </c>
      <c r="G1209" s="11" t="str">
        <f t="shared" ref="G1209" si="11832">C1208</f>
        <v>Oklahoma City Thunder</v>
      </c>
      <c r="H1209" s="32">
        <f>VLOOKUP($C1209,'Four Factors - Home'!$B:$O,7,FALSE)/100</f>
        <v>0.499</v>
      </c>
      <c r="I1209" s="32">
        <f>VLOOKUP($C1209,'Four Factors - Home'!$B:$O,8,FALSE)</f>
        <v>0.307</v>
      </c>
      <c r="J1209" s="32">
        <f>VLOOKUP($C1209,'Four Factors - Home'!$B:$O,9,FALSE)/100</f>
        <v>0.11900000000000001</v>
      </c>
      <c r="K1209" s="32">
        <f>VLOOKUP($C1209,'Four Factors - Home'!$B:$O,10,FALSE)/100</f>
        <v>0.20499999999999999</v>
      </c>
      <c r="L1209" s="32">
        <f>VLOOKUP($C1209,'Four Factors - Home'!$B:$O,11,FALSE)/100</f>
        <v>0.503</v>
      </c>
      <c r="M1209" s="32">
        <f>VLOOKUP($C1209,'Four Factors - Home'!$B:$O,12,FALSE)</f>
        <v>0.19700000000000001</v>
      </c>
      <c r="N1209" s="32">
        <f>VLOOKUP($C1209,'Four Factors - Home'!$B:$O,13,FALSE)/100</f>
        <v>0.13</v>
      </c>
      <c r="O1209" s="32">
        <f>VLOOKUP($C1209,'Four Factors - Home'!$B:$O,14,FALSE)/100</f>
        <v>0.19600000000000001</v>
      </c>
      <c r="P1209" s="21">
        <f>VLOOKUP($C1209,'Advanced - Home'!B:T,18,FALSE)</f>
        <v>99.03</v>
      </c>
      <c r="Q1209" s="21">
        <f>(P1209+'Advanced - Home'!$S$33)/2</f>
        <v>98.941912943871699</v>
      </c>
      <c r="R1209" s="32">
        <f t="shared" ref="R1209" si="11833">AVERAGE(H1209,L1208)</f>
        <v>0.51049999999999995</v>
      </c>
      <c r="S1209" s="32">
        <f t="shared" ref="S1209" si="11834">AVERAGE(I1209,M1208)</f>
        <v>0.29899999999999999</v>
      </c>
      <c r="T1209" s="32">
        <f t="shared" ref="T1209" si="11835">AVERAGE(J1209,N1208)</f>
        <v>0.128</v>
      </c>
      <c r="U1209" s="32">
        <f t="shared" ref="U1209" si="11836">AVERAGE(K1209,O1208)</f>
        <v>0.20849999999999999</v>
      </c>
      <c r="V1209" s="21">
        <f>Q1209*Q1208/'Advanced - Road'!$S$33</f>
        <v>99.76732844135509</v>
      </c>
      <c r="W1209" s="21">
        <f t="shared" ref="W1209" si="11837">W1208</f>
        <v>99.770709918740863</v>
      </c>
      <c r="X1209" s="21">
        <f t="shared" si="11564"/>
        <v>0</v>
      </c>
      <c r="Y1209" s="23">
        <f>ROUND(Regression!$B$17+Regression!$B$18*Games!R1209+Regression!$B$19*Games!T1209+Regression!$B$20*Games!U1209+Regression!$B$21*Games!S1209+Regression!$B$22*Games!W1209,0)</f>
        <v>109</v>
      </c>
      <c r="Z1209" s="23">
        <f t="shared" ref="Z1209" si="11838">-Z1208</f>
        <v>-4</v>
      </c>
      <c r="AA1209" s="23">
        <f t="shared" ref="AA1209" si="11839">AA1208</f>
        <v>214</v>
      </c>
      <c r="AB1209" s="22"/>
      <c r="AC1209" s="22"/>
      <c r="AD1209" s="22">
        <f t="shared" si="11569"/>
        <v>109</v>
      </c>
    </row>
    <row r="1210" spans="1:30" x14ac:dyDescent="0.3">
      <c r="A1210" t="s">
        <v>133</v>
      </c>
      <c r="B1210" s="5" t="s">
        <v>73</v>
      </c>
      <c r="C1210" t="str">
        <f>VLOOKUP(B1210,'Team Lookup'!A:B,2,FALSE)</f>
        <v>Oklahoma City Thunder</v>
      </c>
      <c r="D1210" s="6"/>
      <c r="E1210" s="6"/>
      <c r="F1210" s="7" t="str">
        <f>B1211</f>
        <v>CHI</v>
      </c>
      <c r="G1210" t="str">
        <f t="shared" ref="G1210" si="11840">C1211</f>
        <v>Chicago Bulls</v>
      </c>
      <c r="H1210" s="31">
        <f>VLOOKUP($C1210,'Four Factors - Road'!$B:$O,7,FALSE)/100</f>
        <v>0.47799999999999998</v>
      </c>
      <c r="I1210" s="31">
        <f>VLOOKUP($C1210,'Four Factors - Road'!$B:$O,8,FALSE)</f>
        <v>0.28899999999999998</v>
      </c>
      <c r="J1210" s="31">
        <f>VLOOKUP($C1210,'Four Factors - Road'!$B:$O,9,FALSE)/100</f>
        <v>0.14899999999999999</v>
      </c>
      <c r="K1210" s="31">
        <f>VLOOKUP($C1210,'Four Factors - Road'!$B:$O,10,FALSE)/100</f>
        <v>0.27600000000000002</v>
      </c>
      <c r="L1210" s="31">
        <f>VLOOKUP($C1210,'Four Factors - Road'!$B:$O,11,FALSE)/100</f>
        <v>0.52200000000000002</v>
      </c>
      <c r="M1210" s="31">
        <f>VLOOKUP($C1210,'Four Factors - Road'!$B:$O,12,FALSE)</f>
        <v>0.29099999999999998</v>
      </c>
      <c r="N1210" s="31">
        <f>VLOOKUP($C1210,'Four Factors - Road'!$B:$O,13,FALSE)/100</f>
        <v>0.13699999999999998</v>
      </c>
      <c r="O1210" s="31">
        <f>VLOOKUP($C1210,'Four Factors - Road'!$B:$O,14,FALSE)/100</f>
        <v>0.21199999999999999</v>
      </c>
      <c r="P1210" s="17">
        <f>VLOOKUP($C1210,'Advanced - Road'!B:T,18,FALSE)</f>
        <v>100.51</v>
      </c>
      <c r="Q1210" s="17">
        <f>(P1210+'Advanced - Road'!$S$33)/2</f>
        <v>99.68526345933563</v>
      </c>
      <c r="R1210" s="31">
        <f t="shared" ref="R1210" si="11841">AVERAGE(H1210,L1211)</f>
        <v>0.4975</v>
      </c>
      <c r="S1210" s="31">
        <f t="shared" ref="S1210" si="11842">AVERAGE(I1210,M1211)</f>
        <v>0.255</v>
      </c>
      <c r="T1210" s="31">
        <f t="shared" ref="T1210" si="11843">AVERAGE(J1210,N1211)</f>
        <v>0.14200000000000002</v>
      </c>
      <c r="U1210" s="31">
        <f t="shared" ref="U1210" si="11844">AVERAGE(K1210,O1211)</f>
        <v>0.24</v>
      </c>
      <c r="V1210" s="17">
        <f>Q1210*Q1211/'Advanced - Home'!$S$33</f>
        <v>98.93206839660138</v>
      </c>
      <c r="W1210" s="17">
        <f t="shared" ref="W1210" si="11845">AVERAGE(V1210:V1211)</f>
        <v>98.928715456501095</v>
      </c>
      <c r="X1210" s="17">
        <f t="shared" si="11564"/>
        <v>0</v>
      </c>
      <c r="Y1210" s="19">
        <f>ROUND(Regression!$B$17+Regression!$B$18*Games!R1210+Regression!$B$19*Games!T1210+Regression!$B$20*Games!U1210+Regression!$B$21*Games!S1210+Regression!$B$22*Games!W1210,0)</f>
        <v>105</v>
      </c>
      <c r="Z1210" s="19">
        <f t="shared" ref="Z1210" si="11846">Y1211-Y1210</f>
        <v>3</v>
      </c>
      <c r="AA1210" s="19">
        <f t="shared" ref="AA1210" si="11847">Y1210+Y1211</f>
        <v>213</v>
      </c>
      <c r="AB1210" s="4">
        <f t="shared" ref="AB1210" si="11848">D1210-Z1210</f>
        <v>-3</v>
      </c>
      <c r="AC1210" s="4">
        <f t="shared" ref="AC1210" si="11849">AA1210-E1210</f>
        <v>213</v>
      </c>
      <c r="AD1210" s="4">
        <f t="shared" si="11569"/>
        <v>105</v>
      </c>
    </row>
    <row r="1211" spans="1:30" x14ac:dyDescent="0.3">
      <c r="A1211" t="s">
        <v>134</v>
      </c>
      <c r="B1211" s="8" t="s">
        <v>60</v>
      </c>
      <c r="C1211" t="str">
        <f>VLOOKUP(B1211,'Team Lookup'!A:B,2,FALSE)</f>
        <v>Chicago Bulls</v>
      </c>
      <c r="D1211" s="9">
        <f t="shared" ref="D1211" si="11850">D1210*-1</f>
        <v>0</v>
      </c>
      <c r="E1211" s="9">
        <f t="shared" ref="E1211" si="11851">E1210</f>
        <v>0</v>
      </c>
      <c r="F1211" t="str">
        <f>B1210</f>
        <v>OKC</v>
      </c>
      <c r="G1211" t="str">
        <f t="shared" ref="G1211" si="11852">C1210</f>
        <v>Oklahoma City Thunder</v>
      </c>
      <c r="H1211" s="31">
        <f>VLOOKUP($C1211,'Four Factors - Home'!$B:$O,7,FALSE)/100</f>
        <v>0.47100000000000003</v>
      </c>
      <c r="I1211" s="31">
        <f>VLOOKUP($C1211,'Four Factors - Home'!$B:$O,8,FALSE)</f>
        <v>0.29599999999999999</v>
      </c>
      <c r="J1211" s="31">
        <f>VLOOKUP($C1211,'Four Factors - Home'!$B:$O,9,FALSE)/100</f>
        <v>0.129</v>
      </c>
      <c r="K1211" s="31">
        <f>VLOOKUP($C1211,'Four Factors - Home'!$B:$O,10,FALSE)/100</f>
        <v>0.30199999999999999</v>
      </c>
      <c r="L1211" s="31">
        <f>VLOOKUP($C1211,'Four Factors - Home'!$B:$O,11,FALSE)/100</f>
        <v>0.51700000000000002</v>
      </c>
      <c r="M1211" s="31">
        <f>VLOOKUP($C1211,'Four Factors - Home'!$B:$O,12,FALSE)</f>
        <v>0.221</v>
      </c>
      <c r="N1211" s="31">
        <f>VLOOKUP($C1211,'Four Factors - Home'!$B:$O,13,FALSE)/100</f>
        <v>0.13500000000000001</v>
      </c>
      <c r="O1211" s="31">
        <f>VLOOKUP($C1211,'Four Factors - Home'!$B:$O,14,FALSE)/100</f>
        <v>0.20399999999999999</v>
      </c>
      <c r="P1211" s="17">
        <f>VLOOKUP($C1211,'Advanced - Home'!B:T,18,FALSE)</f>
        <v>97.36</v>
      </c>
      <c r="Q1211" s="17">
        <f>(P1211+'Advanced - Home'!$S$33)/2</f>
        <v>98.106912943871706</v>
      </c>
      <c r="R1211" s="31">
        <f t="shared" ref="R1211" si="11853">AVERAGE(H1211,L1210)</f>
        <v>0.49650000000000005</v>
      </c>
      <c r="S1211" s="31">
        <f t="shared" ref="S1211" si="11854">AVERAGE(I1211,M1210)</f>
        <v>0.29349999999999998</v>
      </c>
      <c r="T1211" s="31">
        <f t="shared" ref="T1211" si="11855">AVERAGE(J1211,N1210)</f>
        <v>0.13300000000000001</v>
      </c>
      <c r="U1211" s="31">
        <f t="shared" ref="U1211" si="11856">AVERAGE(K1211,O1210)</f>
        <v>0.25700000000000001</v>
      </c>
      <c r="V1211" s="17">
        <f>Q1211*Q1210/'Advanced - Road'!$S$33</f>
        <v>98.925362516400824</v>
      </c>
      <c r="W1211" s="17">
        <f t="shared" ref="W1211" si="11857">W1210</f>
        <v>98.928715456501095</v>
      </c>
      <c r="X1211" s="17">
        <f t="shared" si="11564"/>
        <v>0</v>
      </c>
      <c r="Y1211" s="19">
        <f>ROUND(Regression!$B$17+Regression!$B$18*Games!R1211+Regression!$B$19*Games!T1211+Regression!$B$20*Games!U1211+Regression!$B$21*Games!S1211+Regression!$B$22*Games!W1211,0)</f>
        <v>108</v>
      </c>
      <c r="Z1211" s="19">
        <f t="shared" ref="Z1211" si="11858">-Z1210</f>
        <v>-3</v>
      </c>
      <c r="AA1211" s="19">
        <f t="shared" ref="AA1211" si="11859">AA1210</f>
        <v>213</v>
      </c>
      <c r="AB1211" s="4"/>
      <c r="AC1211" s="4"/>
      <c r="AD1211" s="4">
        <f t="shared" si="11569"/>
        <v>108</v>
      </c>
    </row>
    <row r="1212" spans="1:30" x14ac:dyDescent="0.3">
      <c r="A1212" s="11" t="s">
        <v>133</v>
      </c>
      <c r="B1212" s="10" t="s">
        <v>73</v>
      </c>
      <c r="C1212" s="11" t="str">
        <f>VLOOKUP(B1212,'Team Lookup'!A:B,2,FALSE)</f>
        <v>Oklahoma City Thunder</v>
      </c>
      <c r="D1212" s="12"/>
      <c r="E1212" s="12"/>
      <c r="F1212" s="13" t="str">
        <f>B1213</f>
        <v>CLE</v>
      </c>
      <c r="G1212" s="11" t="str">
        <f t="shared" ref="G1212" si="11860">C1213</f>
        <v>Cleveland Cavaliers</v>
      </c>
      <c r="H1212" s="32">
        <f>VLOOKUP($C1212,'Four Factors - Road'!$B:$O,7,FALSE)/100</f>
        <v>0.47799999999999998</v>
      </c>
      <c r="I1212" s="32">
        <f>VLOOKUP($C1212,'Four Factors - Road'!$B:$O,8,FALSE)</f>
        <v>0.28899999999999998</v>
      </c>
      <c r="J1212" s="32">
        <f>VLOOKUP($C1212,'Four Factors - Road'!$B:$O,9,FALSE)/100</f>
        <v>0.14899999999999999</v>
      </c>
      <c r="K1212" s="32">
        <f>VLOOKUP($C1212,'Four Factors - Road'!$B:$O,10,FALSE)/100</f>
        <v>0.27600000000000002</v>
      </c>
      <c r="L1212" s="32">
        <f>VLOOKUP($C1212,'Four Factors - Road'!$B:$O,11,FALSE)/100</f>
        <v>0.52200000000000002</v>
      </c>
      <c r="M1212" s="32">
        <f>VLOOKUP($C1212,'Four Factors - Road'!$B:$O,12,FALSE)</f>
        <v>0.29099999999999998</v>
      </c>
      <c r="N1212" s="32">
        <f>VLOOKUP($C1212,'Four Factors - Road'!$B:$O,13,FALSE)/100</f>
        <v>0.13699999999999998</v>
      </c>
      <c r="O1212" s="32">
        <f>VLOOKUP($C1212,'Four Factors - Road'!$B:$O,14,FALSE)/100</f>
        <v>0.21199999999999999</v>
      </c>
      <c r="P1212" s="21">
        <f>VLOOKUP($C1212,'Advanced - Road'!B:T,18,FALSE)</f>
        <v>100.51</v>
      </c>
      <c r="Q1212" s="21">
        <f>(P1212+'Advanced - Road'!$S$33)/2</f>
        <v>99.68526345933563</v>
      </c>
      <c r="R1212" s="32">
        <f t="shared" ref="R1212" si="11861">AVERAGE(H1212,L1213)</f>
        <v>0.48899999999999999</v>
      </c>
      <c r="S1212" s="32">
        <f t="shared" ref="S1212" si="11862">AVERAGE(I1212,M1213)</f>
        <v>0.252</v>
      </c>
      <c r="T1212" s="32">
        <f t="shared" ref="T1212" si="11863">AVERAGE(J1212,N1213)</f>
        <v>0.13850000000000001</v>
      </c>
      <c r="U1212" s="32">
        <f t="shared" ref="U1212" si="11864">AVERAGE(K1212,O1213)</f>
        <v>0.25850000000000001</v>
      </c>
      <c r="V1212" s="21">
        <f>Q1212*Q1213/'Advanced - Home'!$S$33</f>
        <v>99.713586749454166</v>
      </c>
      <c r="W1212" s="21">
        <f t="shared" ref="W1212" si="11865">AVERAGE(V1212:V1213)</f>
        <v>99.710207322651769</v>
      </c>
      <c r="X1212" s="21">
        <f t="shared" si="11564"/>
        <v>0</v>
      </c>
      <c r="Y1212" s="23">
        <f>ROUND(Regression!$B$17+Regression!$B$18*Games!R1212+Regression!$B$19*Games!T1212+Regression!$B$20*Games!U1212+Regression!$B$21*Games!S1212+Regression!$B$22*Games!W1212,0)</f>
        <v>106</v>
      </c>
      <c r="Z1212" s="23">
        <f t="shared" ref="Z1212" si="11866">Y1213-Y1212</f>
        <v>7</v>
      </c>
      <c r="AA1212" s="23">
        <f t="shared" ref="AA1212" si="11867">Y1212+Y1213</f>
        <v>219</v>
      </c>
      <c r="AB1212" s="22">
        <f t="shared" ref="AB1212" si="11868">D1212-Z1212</f>
        <v>-7</v>
      </c>
      <c r="AC1212" s="22">
        <f t="shared" ref="AC1212" si="11869">AA1212-E1212</f>
        <v>219</v>
      </c>
      <c r="AD1212" s="22">
        <f t="shared" si="11569"/>
        <v>106</v>
      </c>
    </row>
    <row r="1213" spans="1:30" x14ac:dyDescent="0.3">
      <c r="A1213" s="11" t="s">
        <v>134</v>
      </c>
      <c r="B1213" s="14" t="s">
        <v>54</v>
      </c>
      <c r="C1213" s="11" t="str">
        <f>VLOOKUP(B1213,'Team Lookup'!A:B,2,FALSE)</f>
        <v>Cleveland Cavaliers</v>
      </c>
      <c r="D1213" s="15">
        <f t="shared" ref="D1213" si="11870">D1212*-1</f>
        <v>0</v>
      </c>
      <c r="E1213" s="15">
        <f t="shared" ref="E1213" si="11871">E1212</f>
        <v>0</v>
      </c>
      <c r="F1213" s="11" t="str">
        <f>B1212</f>
        <v>OKC</v>
      </c>
      <c r="G1213" s="11" t="str">
        <f t="shared" ref="G1213" si="11872">C1212</f>
        <v>Oklahoma City Thunder</v>
      </c>
      <c r="H1213" s="32">
        <f>VLOOKUP($C1213,'Four Factors - Home'!$B:$O,7,FALSE)/100</f>
        <v>0.55700000000000005</v>
      </c>
      <c r="I1213" s="32">
        <f>VLOOKUP($C1213,'Four Factors - Home'!$B:$O,8,FALSE)</f>
        <v>0.27700000000000002</v>
      </c>
      <c r="J1213" s="32">
        <f>VLOOKUP($C1213,'Four Factors - Home'!$B:$O,9,FALSE)/100</f>
        <v>0.129</v>
      </c>
      <c r="K1213" s="32">
        <f>VLOOKUP($C1213,'Four Factors - Home'!$B:$O,10,FALSE)/100</f>
        <v>0.23899999999999999</v>
      </c>
      <c r="L1213" s="32">
        <f>VLOOKUP($C1213,'Four Factors - Home'!$B:$O,11,FALSE)/100</f>
        <v>0.5</v>
      </c>
      <c r="M1213" s="32">
        <f>VLOOKUP($C1213,'Four Factors - Home'!$B:$O,12,FALSE)</f>
        <v>0.215</v>
      </c>
      <c r="N1213" s="32">
        <f>VLOOKUP($C1213,'Four Factors - Home'!$B:$O,13,FALSE)/100</f>
        <v>0.128</v>
      </c>
      <c r="O1213" s="32">
        <f>VLOOKUP($C1213,'Four Factors - Home'!$B:$O,14,FALSE)/100</f>
        <v>0.24100000000000002</v>
      </c>
      <c r="P1213" s="21">
        <f>VLOOKUP($C1213,'Advanced - Home'!B:T,18,FALSE)</f>
        <v>98.91</v>
      </c>
      <c r="Q1213" s="21">
        <f>(P1213+'Advanced - Home'!$S$33)/2</f>
        <v>98.881912943871697</v>
      </c>
      <c r="R1213" s="32">
        <f t="shared" ref="R1213" si="11873">AVERAGE(H1213,L1212)</f>
        <v>0.53950000000000009</v>
      </c>
      <c r="S1213" s="32">
        <f t="shared" ref="S1213" si="11874">AVERAGE(I1213,M1212)</f>
        <v>0.28400000000000003</v>
      </c>
      <c r="T1213" s="32">
        <f t="shared" ref="T1213" si="11875">AVERAGE(J1213,N1212)</f>
        <v>0.13300000000000001</v>
      </c>
      <c r="U1213" s="32">
        <f t="shared" ref="U1213" si="11876">AVERAGE(K1213,O1212)</f>
        <v>0.22549999999999998</v>
      </c>
      <c r="V1213" s="21">
        <f>Q1213*Q1212/'Advanced - Road'!$S$33</f>
        <v>99.706827895849386</v>
      </c>
      <c r="W1213" s="21">
        <f t="shared" ref="W1213" si="11877">W1212</f>
        <v>99.710207322651769</v>
      </c>
      <c r="X1213" s="21">
        <f t="shared" si="11564"/>
        <v>0</v>
      </c>
      <c r="Y1213" s="23">
        <f>ROUND(Regression!$B$17+Regression!$B$18*Games!R1213+Regression!$B$19*Games!T1213+Regression!$B$20*Games!U1213+Regression!$B$21*Games!S1213+Regression!$B$22*Games!W1213,0)</f>
        <v>113</v>
      </c>
      <c r="Z1213" s="23">
        <f t="shared" ref="Z1213" si="11878">-Z1212</f>
        <v>-7</v>
      </c>
      <c r="AA1213" s="23">
        <f t="shared" ref="AA1213" si="11879">AA1212</f>
        <v>219</v>
      </c>
      <c r="AB1213" s="22"/>
      <c r="AC1213" s="22"/>
      <c r="AD1213" s="22">
        <f t="shared" si="11569"/>
        <v>113</v>
      </c>
    </row>
    <row r="1214" spans="1:30" x14ac:dyDescent="0.3">
      <c r="A1214" t="s">
        <v>133</v>
      </c>
      <c r="B1214" s="8" t="s">
        <v>73</v>
      </c>
      <c r="C1214" t="str">
        <f>VLOOKUP(B1214,'Team Lookup'!A:B,2,FALSE)</f>
        <v>Oklahoma City Thunder</v>
      </c>
      <c r="D1214" s="6"/>
      <c r="E1214" s="6"/>
      <c r="F1214" s="7" t="str">
        <f>B1215</f>
        <v>DAL</v>
      </c>
      <c r="G1214" t="str">
        <f t="shared" ref="G1214" si="11880">C1215</f>
        <v>Dallas Mavericks</v>
      </c>
      <c r="H1214" s="31">
        <f>VLOOKUP($C1214,'Four Factors - Road'!$B:$O,7,FALSE)/100</f>
        <v>0.47799999999999998</v>
      </c>
      <c r="I1214" s="31">
        <f>VLOOKUP($C1214,'Four Factors - Road'!$B:$O,8,FALSE)</f>
        <v>0.28899999999999998</v>
      </c>
      <c r="J1214" s="31">
        <f>VLOOKUP($C1214,'Four Factors - Road'!$B:$O,9,FALSE)/100</f>
        <v>0.14899999999999999</v>
      </c>
      <c r="K1214" s="31">
        <f>VLOOKUP($C1214,'Four Factors - Road'!$B:$O,10,FALSE)/100</f>
        <v>0.27600000000000002</v>
      </c>
      <c r="L1214" s="31">
        <f>VLOOKUP($C1214,'Four Factors - Road'!$B:$O,11,FALSE)/100</f>
        <v>0.52200000000000002</v>
      </c>
      <c r="M1214" s="31">
        <f>VLOOKUP($C1214,'Four Factors - Road'!$B:$O,12,FALSE)</f>
        <v>0.29099999999999998</v>
      </c>
      <c r="N1214" s="31">
        <f>VLOOKUP($C1214,'Four Factors - Road'!$B:$O,13,FALSE)/100</f>
        <v>0.13699999999999998</v>
      </c>
      <c r="O1214" s="31">
        <f>VLOOKUP($C1214,'Four Factors - Road'!$B:$O,14,FALSE)/100</f>
        <v>0.21199999999999999</v>
      </c>
      <c r="P1214" s="17">
        <f>VLOOKUP($C1214,'Advanced - Road'!B:T,18,FALSE)</f>
        <v>100.51</v>
      </c>
      <c r="Q1214" s="17">
        <f>(P1214+'Advanced - Road'!$S$33)/2</f>
        <v>99.68526345933563</v>
      </c>
      <c r="R1214" s="31">
        <f t="shared" ref="R1214" si="11881">AVERAGE(H1214,L1215)</f>
        <v>0.49199999999999999</v>
      </c>
      <c r="S1214" s="31">
        <f t="shared" ref="S1214" si="11882">AVERAGE(I1214,M1215)</f>
        <v>0.28349999999999997</v>
      </c>
      <c r="T1214" s="31">
        <f t="shared" ref="T1214" si="11883">AVERAGE(J1214,N1215)</f>
        <v>0.156</v>
      </c>
      <c r="U1214" s="31">
        <f t="shared" ref="U1214" si="11884">AVERAGE(K1214,O1215)</f>
        <v>0.251</v>
      </c>
      <c r="V1214" s="17">
        <f>Q1214*Q1215/'Advanced - Home'!$S$33</f>
        <v>97.076592565312211</v>
      </c>
      <c r="W1214" s="17">
        <f t="shared" ref="W1214" si="11885">AVERAGE(V1214:V1215)</f>
        <v>97.073302509769192</v>
      </c>
      <c r="X1214" s="17">
        <f t="shared" si="11564"/>
        <v>0</v>
      </c>
      <c r="Y1214" s="19">
        <f>ROUND(Regression!$B$17+Regression!$B$18*Games!R1214+Regression!$B$19*Games!T1214+Regression!$B$20*Games!U1214+Regression!$B$21*Games!S1214+Regression!$B$22*Games!W1214,0)</f>
        <v>102</v>
      </c>
      <c r="Z1214" s="19">
        <f t="shared" ref="Z1214" si="11886">Y1215-Y1214</f>
        <v>4</v>
      </c>
      <c r="AA1214" s="19">
        <f t="shared" ref="AA1214" si="11887">Y1214+Y1215</f>
        <v>208</v>
      </c>
      <c r="AB1214" s="4">
        <f t="shared" ref="AB1214" si="11888">D1214-Z1214</f>
        <v>-4</v>
      </c>
      <c r="AC1214" s="4">
        <f t="shared" ref="AC1214" si="11889">AA1214-E1214</f>
        <v>208</v>
      </c>
      <c r="AD1214" s="4">
        <f t="shared" si="11569"/>
        <v>102</v>
      </c>
    </row>
    <row r="1215" spans="1:30" x14ac:dyDescent="0.3">
      <c r="A1215" t="s">
        <v>134</v>
      </c>
      <c r="B1215" s="8" t="s">
        <v>61</v>
      </c>
      <c r="C1215" t="str">
        <f>VLOOKUP(B1215,'Team Lookup'!A:B,2,FALSE)</f>
        <v>Dallas Mavericks</v>
      </c>
      <c r="D1215" s="9">
        <f t="shared" ref="D1215" si="11890">D1214*-1</f>
        <v>0</v>
      </c>
      <c r="E1215" s="9">
        <f t="shared" ref="E1215" si="11891">E1214</f>
        <v>0</v>
      </c>
      <c r="F1215" t="str">
        <f>B1214</f>
        <v>OKC</v>
      </c>
      <c r="G1215" t="str">
        <f t="shared" ref="G1215" si="11892">C1214</f>
        <v>Oklahoma City Thunder</v>
      </c>
      <c r="H1215" s="31">
        <f>VLOOKUP($C1215,'Four Factors - Home'!$B:$O,7,FALSE)/100</f>
        <v>0.51400000000000001</v>
      </c>
      <c r="I1215" s="31">
        <f>VLOOKUP($C1215,'Four Factors - Home'!$B:$O,8,FALSE)</f>
        <v>0.24299999999999999</v>
      </c>
      <c r="J1215" s="31">
        <f>VLOOKUP($C1215,'Four Factors - Home'!$B:$O,9,FALSE)/100</f>
        <v>0.129</v>
      </c>
      <c r="K1215" s="31">
        <f>VLOOKUP($C1215,'Four Factors - Home'!$B:$O,10,FALSE)/100</f>
        <v>0.188</v>
      </c>
      <c r="L1215" s="31">
        <f>VLOOKUP($C1215,'Four Factors - Home'!$B:$O,11,FALSE)/100</f>
        <v>0.50600000000000001</v>
      </c>
      <c r="M1215" s="31">
        <f>VLOOKUP($C1215,'Four Factors - Home'!$B:$O,12,FALSE)</f>
        <v>0.27800000000000002</v>
      </c>
      <c r="N1215" s="31">
        <f>VLOOKUP($C1215,'Four Factors - Home'!$B:$O,13,FALSE)/100</f>
        <v>0.16300000000000001</v>
      </c>
      <c r="O1215" s="31">
        <f>VLOOKUP($C1215,'Four Factors - Home'!$B:$O,14,FALSE)/100</f>
        <v>0.22600000000000001</v>
      </c>
      <c r="P1215" s="17">
        <f>VLOOKUP($C1215,'Advanced - Home'!B:T,18,FALSE)</f>
        <v>93.68</v>
      </c>
      <c r="Q1215" s="17">
        <f>(P1215+'Advanced - Home'!$S$33)/2</f>
        <v>96.266912943871716</v>
      </c>
      <c r="R1215" s="31">
        <f t="shared" ref="R1215" si="11893">AVERAGE(H1215,L1214)</f>
        <v>0.51800000000000002</v>
      </c>
      <c r="S1215" s="31">
        <f t="shared" ref="S1215" si="11894">AVERAGE(I1215,M1214)</f>
        <v>0.26700000000000002</v>
      </c>
      <c r="T1215" s="31">
        <f t="shared" ref="T1215" si="11895">AVERAGE(J1215,N1214)</f>
        <v>0.13300000000000001</v>
      </c>
      <c r="U1215" s="31">
        <f t="shared" ref="U1215" si="11896">AVERAGE(K1215,O1214)</f>
        <v>0.2</v>
      </c>
      <c r="V1215" s="17">
        <f>Q1215*Q1214/'Advanced - Road'!$S$33</f>
        <v>97.070012454226173</v>
      </c>
      <c r="W1215" s="17">
        <f t="shared" ref="W1215" si="11897">W1214</f>
        <v>97.073302509769192</v>
      </c>
      <c r="X1215" s="17">
        <f t="shared" si="11564"/>
        <v>0</v>
      </c>
      <c r="Y1215" s="19">
        <f>ROUND(Regression!$B$17+Regression!$B$18*Games!R1215+Regression!$B$19*Games!T1215+Regression!$B$20*Games!U1215+Regression!$B$21*Games!S1215+Regression!$B$22*Games!W1215,0)</f>
        <v>106</v>
      </c>
      <c r="Z1215" s="19">
        <f t="shared" ref="Z1215" si="11898">-Z1214</f>
        <v>-4</v>
      </c>
      <c r="AA1215" s="19">
        <f t="shared" ref="AA1215" si="11899">AA1214</f>
        <v>208</v>
      </c>
      <c r="AB1215" s="4"/>
      <c r="AC1215" s="4"/>
      <c r="AD1215" s="4">
        <f t="shared" si="11569"/>
        <v>106</v>
      </c>
    </row>
    <row r="1216" spans="1:30" x14ac:dyDescent="0.3">
      <c r="A1216" s="11" t="s">
        <v>133</v>
      </c>
      <c r="B1216" s="14" t="s">
        <v>73</v>
      </c>
      <c r="C1216" s="11" t="str">
        <f>VLOOKUP(B1216,'Team Lookup'!A:B,2,FALSE)</f>
        <v>Oklahoma City Thunder</v>
      </c>
      <c r="D1216" s="12"/>
      <c r="E1216" s="12"/>
      <c r="F1216" s="13" t="str">
        <f>B1217</f>
        <v>DEN</v>
      </c>
      <c r="G1216" s="11" t="str">
        <f t="shared" ref="G1216" si="11900">C1217</f>
        <v>Denver Nuggets</v>
      </c>
      <c r="H1216" s="32">
        <f>VLOOKUP($C1216,'Four Factors - Road'!$B:$O,7,FALSE)/100</f>
        <v>0.47799999999999998</v>
      </c>
      <c r="I1216" s="32">
        <f>VLOOKUP($C1216,'Four Factors - Road'!$B:$O,8,FALSE)</f>
        <v>0.28899999999999998</v>
      </c>
      <c r="J1216" s="32">
        <f>VLOOKUP($C1216,'Four Factors - Road'!$B:$O,9,FALSE)/100</f>
        <v>0.14899999999999999</v>
      </c>
      <c r="K1216" s="32">
        <f>VLOOKUP($C1216,'Four Factors - Road'!$B:$O,10,FALSE)/100</f>
        <v>0.27600000000000002</v>
      </c>
      <c r="L1216" s="32">
        <f>VLOOKUP($C1216,'Four Factors - Road'!$B:$O,11,FALSE)/100</f>
        <v>0.52200000000000002</v>
      </c>
      <c r="M1216" s="32">
        <f>VLOOKUP($C1216,'Four Factors - Road'!$B:$O,12,FALSE)</f>
        <v>0.29099999999999998</v>
      </c>
      <c r="N1216" s="32">
        <f>VLOOKUP($C1216,'Four Factors - Road'!$B:$O,13,FALSE)/100</f>
        <v>0.13699999999999998</v>
      </c>
      <c r="O1216" s="32">
        <f>VLOOKUP($C1216,'Four Factors - Road'!$B:$O,14,FALSE)/100</f>
        <v>0.21199999999999999</v>
      </c>
      <c r="P1216" s="21">
        <f>VLOOKUP($C1216,'Advanced - Road'!B:T,18,FALSE)</f>
        <v>100.51</v>
      </c>
      <c r="Q1216" s="21">
        <f>(P1216+'Advanced - Road'!$S$33)/2</f>
        <v>99.68526345933563</v>
      </c>
      <c r="R1216" s="32">
        <f t="shared" ref="R1216" si="11901">AVERAGE(H1216,L1217)</f>
        <v>0.50549999999999995</v>
      </c>
      <c r="S1216" s="32">
        <f t="shared" ref="S1216" si="11902">AVERAGE(I1216,M1217)</f>
        <v>0.27200000000000002</v>
      </c>
      <c r="T1216" s="32">
        <f t="shared" ref="T1216" si="11903">AVERAGE(J1216,N1217)</f>
        <v>0.13100000000000001</v>
      </c>
      <c r="U1216" s="32">
        <f t="shared" ref="U1216" si="11904">AVERAGE(K1216,O1217)</f>
        <v>0.23950000000000002</v>
      </c>
      <c r="V1216" s="21">
        <f>Q1216*Q1217/'Advanced - Home'!$S$33</f>
        <v>100.51023126397507</v>
      </c>
      <c r="W1216" s="21">
        <f t="shared" ref="W1216" si="11905">AVERAGE(V1216:V1217)</f>
        <v>100.50682483782472</v>
      </c>
      <c r="X1216" s="21">
        <f t="shared" si="11564"/>
        <v>0</v>
      </c>
      <c r="Y1216" s="23">
        <f>ROUND(Regression!$B$17+Regression!$B$18*Games!R1216+Regression!$B$19*Games!T1216+Regression!$B$20*Games!U1216+Regression!$B$21*Games!S1216+Regression!$B$22*Games!W1216,0)</f>
        <v>110</v>
      </c>
      <c r="Z1216" s="23">
        <f t="shared" ref="Z1216" si="11906">Y1217-Y1216</f>
        <v>3</v>
      </c>
      <c r="AA1216" s="23">
        <f t="shared" ref="AA1216" si="11907">Y1216+Y1217</f>
        <v>223</v>
      </c>
      <c r="AB1216" s="22">
        <f t="shared" ref="AB1216" si="11908">D1216-Z1216</f>
        <v>-3</v>
      </c>
      <c r="AC1216" s="22">
        <f t="shared" ref="AC1216" si="11909">AA1216-E1216</f>
        <v>223</v>
      </c>
      <c r="AD1216" s="22">
        <f t="shared" si="11569"/>
        <v>110</v>
      </c>
    </row>
    <row r="1217" spans="1:30" x14ac:dyDescent="0.3">
      <c r="A1217" s="11" t="s">
        <v>134</v>
      </c>
      <c r="B1217" s="14" t="s">
        <v>62</v>
      </c>
      <c r="C1217" s="11" t="str">
        <f>VLOOKUP(B1217,'Team Lookup'!A:B,2,FALSE)</f>
        <v>Denver Nuggets</v>
      </c>
      <c r="D1217" s="15">
        <f t="shared" ref="D1217" si="11910">D1216*-1</f>
        <v>0</v>
      </c>
      <c r="E1217" s="15">
        <f t="shared" ref="E1217" si="11911">E1216</f>
        <v>0</v>
      </c>
      <c r="F1217" s="11" t="str">
        <f>B1216</f>
        <v>OKC</v>
      </c>
      <c r="G1217" s="11" t="str">
        <f t="shared" ref="G1217" si="11912">C1216</f>
        <v>Oklahoma City Thunder</v>
      </c>
      <c r="H1217" s="32">
        <f>VLOOKUP($C1217,'Four Factors - Home'!$B:$O,7,FALSE)/100</f>
        <v>0.53900000000000003</v>
      </c>
      <c r="I1217" s="32">
        <f>VLOOKUP($C1217,'Four Factors - Home'!$B:$O,8,FALSE)</f>
        <v>0.28799999999999998</v>
      </c>
      <c r="J1217" s="32">
        <f>VLOOKUP($C1217,'Four Factors - Home'!$B:$O,9,FALSE)/100</f>
        <v>0.14400000000000002</v>
      </c>
      <c r="K1217" s="32">
        <f>VLOOKUP($C1217,'Four Factors - Home'!$B:$O,10,FALSE)/100</f>
        <v>0.28399999999999997</v>
      </c>
      <c r="L1217" s="32">
        <f>VLOOKUP($C1217,'Four Factors - Home'!$B:$O,11,FALSE)/100</f>
        <v>0.53299999999999992</v>
      </c>
      <c r="M1217" s="32">
        <f>VLOOKUP($C1217,'Four Factors - Home'!$B:$O,12,FALSE)</f>
        <v>0.255</v>
      </c>
      <c r="N1217" s="32">
        <f>VLOOKUP($C1217,'Four Factors - Home'!$B:$O,13,FALSE)/100</f>
        <v>0.113</v>
      </c>
      <c r="O1217" s="32">
        <f>VLOOKUP($C1217,'Four Factors - Home'!$B:$O,14,FALSE)/100</f>
        <v>0.20300000000000001</v>
      </c>
      <c r="P1217" s="21">
        <f>VLOOKUP($C1217,'Advanced - Home'!B:T,18,FALSE)</f>
        <v>100.49</v>
      </c>
      <c r="Q1217" s="21">
        <f>(P1217+'Advanced - Home'!$S$33)/2</f>
        <v>99.671912943871703</v>
      </c>
      <c r="R1217" s="32">
        <f t="shared" ref="R1217" si="11913">AVERAGE(H1217,L1216)</f>
        <v>0.53049999999999997</v>
      </c>
      <c r="S1217" s="32">
        <f t="shared" ref="S1217" si="11914">AVERAGE(I1217,M1216)</f>
        <v>0.28949999999999998</v>
      </c>
      <c r="T1217" s="32">
        <f t="shared" ref="T1217" si="11915">AVERAGE(J1217,N1216)</f>
        <v>0.14050000000000001</v>
      </c>
      <c r="U1217" s="32">
        <f t="shared" ref="U1217" si="11916">AVERAGE(K1217,O1216)</f>
        <v>0.248</v>
      </c>
      <c r="V1217" s="21">
        <f>Q1217*Q1216/'Advanced - Road'!$S$33</f>
        <v>100.50341841167439</v>
      </c>
      <c r="W1217" s="21">
        <f t="shared" ref="W1217" si="11917">W1216</f>
        <v>100.50682483782472</v>
      </c>
      <c r="X1217" s="21">
        <f t="shared" si="11564"/>
        <v>0</v>
      </c>
      <c r="Y1217" s="23">
        <f>ROUND(Regression!$B$17+Regression!$B$18*Games!R1217+Regression!$B$19*Games!T1217+Regression!$B$20*Games!U1217+Regression!$B$21*Games!S1217+Regression!$B$22*Games!W1217,0)</f>
        <v>113</v>
      </c>
      <c r="Z1217" s="23">
        <f t="shared" ref="Z1217" si="11918">-Z1216</f>
        <v>-3</v>
      </c>
      <c r="AA1217" s="23">
        <f t="shared" ref="AA1217" si="11919">AA1216</f>
        <v>223</v>
      </c>
      <c r="AB1217" s="22"/>
      <c r="AC1217" s="22"/>
      <c r="AD1217" s="22">
        <f t="shared" si="11569"/>
        <v>113</v>
      </c>
    </row>
    <row r="1218" spans="1:30" x14ac:dyDescent="0.3">
      <c r="A1218" t="s">
        <v>133</v>
      </c>
      <c r="B1218" s="8" t="s">
        <v>73</v>
      </c>
      <c r="C1218" t="str">
        <f>VLOOKUP(B1218,'Team Lookup'!A:B,2,FALSE)</f>
        <v>Oklahoma City Thunder</v>
      </c>
      <c r="D1218" s="6"/>
      <c r="E1218" s="6"/>
      <c r="F1218" s="7" t="str">
        <f>B1219</f>
        <v>DET</v>
      </c>
      <c r="G1218" t="str">
        <f t="shared" ref="G1218" si="11920">C1219</f>
        <v>Detroit Pistons</v>
      </c>
      <c r="H1218" s="31">
        <f>VLOOKUP($C1218,'Four Factors - Road'!$B:$O,7,FALSE)/100</f>
        <v>0.47799999999999998</v>
      </c>
      <c r="I1218" s="31">
        <f>VLOOKUP($C1218,'Four Factors - Road'!$B:$O,8,FALSE)</f>
        <v>0.28899999999999998</v>
      </c>
      <c r="J1218" s="31">
        <f>VLOOKUP($C1218,'Four Factors - Road'!$B:$O,9,FALSE)/100</f>
        <v>0.14899999999999999</v>
      </c>
      <c r="K1218" s="31">
        <f>VLOOKUP($C1218,'Four Factors - Road'!$B:$O,10,FALSE)/100</f>
        <v>0.27600000000000002</v>
      </c>
      <c r="L1218" s="31">
        <f>VLOOKUP($C1218,'Four Factors - Road'!$B:$O,11,FALSE)/100</f>
        <v>0.52200000000000002</v>
      </c>
      <c r="M1218" s="31">
        <f>VLOOKUP($C1218,'Four Factors - Road'!$B:$O,12,FALSE)</f>
        <v>0.29099999999999998</v>
      </c>
      <c r="N1218" s="31">
        <f>VLOOKUP($C1218,'Four Factors - Road'!$B:$O,13,FALSE)/100</f>
        <v>0.13699999999999998</v>
      </c>
      <c r="O1218" s="31">
        <f>VLOOKUP($C1218,'Four Factors - Road'!$B:$O,14,FALSE)/100</f>
        <v>0.21199999999999999</v>
      </c>
      <c r="P1218" s="17">
        <f>VLOOKUP($C1218,'Advanced - Road'!B:T,18,FALSE)</f>
        <v>100.51</v>
      </c>
      <c r="Q1218" s="17">
        <f>(P1218+'Advanced - Road'!$S$33)/2</f>
        <v>99.68526345933563</v>
      </c>
      <c r="R1218" s="31">
        <f t="shared" ref="R1218" si="11921">AVERAGE(H1218,L1219)</f>
        <v>0.48349999999999999</v>
      </c>
      <c r="S1218" s="31">
        <f t="shared" ref="S1218" si="11922">AVERAGE(I1218,M1219)</f>
        <v>0.28000000000000003</v>
      </c>
      <c r="T1218" s="31">
        <f t="shared" ref="T1218" si="11923">AVERAGE(J1218,N1219)</f>
        <v>0.14200000000000002</v>
      </c>
      <c r="U1218" s="31">
        <f t="shared" ref="U1218" si="11924">AVERAGE(K1218,O1219)</f>
        <v>0.23249999999999998</v>
      </c>
      <c r="V1218" s="17">
        <f>Q1218*Q1219/'Advanced - Home'!$S$33</f>
        <v>99.290054222746846</v>
      </c>
      <c r="W1218" s="17">
        <f t="shared" ref="W1218" si="11925">AVERAGE(V1218:V1219)</f>
        <v>99.286689150028181</v>
      </c>
      <c r="X1218" s="17">
        <f t="shared" si="11564"/>
        <v>0</v>
      </c>
      <c r="Y1218" s="19">
        <f>ROUND(Regression!$B$17+Regression!$B$18*Games!R1218+Regression!$B$19*Games!T1218+Regression!$B$20*Games!U1218+Regression!$B$21*Games!S1218+Regression!$B$22*Games!W1218,0)</f>
        <v>104</v>
      </c>
      <c r="Z1218" s="19">
        <f t="shared" ref="Z1218" si="11926">Y1219-Y1218</f>
        <v>5</v>
      </c>
      <c r="AA1218" s="19">
        <f t="shared" ref="AA1218" si="11927">Y1218+Y1219</f>
        <v>213</v>
      </c>
      <c r="AB1218" s="4">
        <f t="shared" ref="AB1218" si="11928">D1218-Z1218</f>
        <v>-5</v>
      </c>
      <c r="AC1218" s="4">
        <f t="shared" ref="AC1218" si="11929">AA1218-E1218</f>
        <v>213</v>
      </c>
      <c r="AD1218" s="4">
        <f t="shared" si="11569"/>
        <v>104</v>
      </c>
    </row>
    <row r="1219" spans="1:30" x14ac:dyDescent="0.3">
      <c r="A1219" t="s">
        <v>134</v>
      </c>
      <c r="B1219" s="8" t="s">
        <v>63</v>
      </c>
      <c r="C1219" t="str">
        <f>VLOOKUP(B1219,'Team Lookup'!A:B,2,FALSE)</f>
        <v>Detroit Pistons</v>
      </c>
      <c r="D1219" s="9">
        <f t="shared" ref="D1219" si="11930">D1218*-1</f>
        <v>0</v>
      </c>
      <c r="E1219" s="9">
        <f t="shared" ref="E1219" si="11931">E1218</f>
        <v>0</v>
      </c>
      <c r="F1219" t="str">
        <f>B1218</f>
        <v>OKC</v>
      </c>
      <c r="G1219" t="str">
        <f t="shared" ref="G1219" si="11932">C1218</f>
        <v>Oklahoma City Thunder</v>
      </c>
      <c r="H1219" s="31">
        <f>VLOOKUP($C1219,'Four Factors - Home'!$B:$O,7,FALSE)/100</f>
        <v>0.505</v>
      </c>
      <c r="I1219" s="31">
        <f>VLOOKUP($C1219,'Four Factors - Home'!$B:$O,8,FALSE)</f>
        <v>0.217</v>
      </c>
      <c r="J1219" s="31">
        <f>VLOOKUP($C1219,'Four Factors - Home'!$B:$O,9,FALSE)/100</f>
        <v>0.124</v>
      </c>
      <c r="K1219" s="31">
        <f>VLOOKUP($C1219,'Four Factors - Home'!$B:$O,10,FALSE)/100</f>
        <v>0.24299999999999999</v>
      </c>
      <c r="L1219" s="31">
        <f>VLOOKUP($C1219,'Four Factors - Home'!$B:$O,11,FALSE)/100</f>
        <v>0.48899999999999999</v>
      </c>
      <c r="M1219" s="31">
        <f>VLOOKUP($C1219,'Four Factors - Home'!$B:$O,12,FALSE)</f>
        <v>0.27100000000000002</v>
      </c>
      <c r="N1219" s="31">
        <f>VLOOKUP($C1219,'Four Factors - Home'!$B:$O,13,FALSE)/100</f>
        <v>0.13500000000000001</v>
      </c>
      <c r="O1219" s="31">
        <f>VLOOKUP($C1219,'Four Factors - Home'!$B:$O,14,FALSE)/100</f>
        <v>0.18899999999999997</v>
      </c>
      <c r="P1219" s="17">
        <f>VLOOKUP($C1219,'Advanced - Home'!B:T,18,FALSE)</f>
        <v>98.07</v>
      </c>
      <c r="Q1219" s="17">
        <f>(P1219+'Advanced - Home'!$S$33)/2</f>
        <v>98.46191294387171</v>
      </c>
      <c r="R1219" s="31">
        <f t="shared" ref="R1219" si="11933">AVERAGE(H1219,L1218)</f>
        <v>0.51350000000000007</v>
      </c>
      <c r="S1219" s="31">
        <f t="shared" ref="S1219" si="11934">AVERAGE(I1219,M1218)</f>
        <v>0.254</v>
      </c>
      <c r="T1219" s="31">
        <f t="shared" ref="T1219" si="11935">AVERAGE(J1219,N1218)</f>
        <v>0.1305</v>
      </c>
      <c r="U1219" s="31">
        <f t="shared" ref="U1219" si="11936">AVERAGE(K1219,O1218)</f>
        <v>0.22749999999999998</v>
      </c>
      <c r="V1219" s="17">
        <f>Q1219*Q1218/'Advanced - Road'!$S$33</f>
        <v>99.283324077309516</v>
      </c>
      <c r="W1219" s="17">
        <f t="shared" ref="W1219" si="11937">W1218</f>
        <v>99.286689150028181</v>
      </c>
      <c r="X1219" s="17">
        <f t="shared" si="11564"/>
        <v>0</v>
      </c>
      <c r="Y1219" s="19">
        <f>ROUND(Regression!$B$17+Regression!$B$18*Games!R1219+Regression!$B$19*Games!T1219+Regression!$B$20*Games!U1219+Regression!$B$21*Games!S1219+Regression!$B$22*Games!W1219,0)</f>
        <v>109</v>
      </c>
      <c r="Z1219" s="19">
        <f t="shared" ref="Z1219" si="11938">-Z1218</f>
        <v>-5</v>
      </c>
      <c r="AA1219" s="19">
        <f t="shared" ref="AA1219" si="11939">AA1218</f>
        <v>213</v>
      </c>
      <c r="AB1219" s="4"/>
      <c r="AC1219" s="4"/>
      <c r="AD1219" s="4">
        <f t="shared" si="11569"/>
        <v>109</v>
      </c>
    </row>
    <row r="1220" spans="1:30" x14ac:dyDescent="0.3">
      <c r="A1220" s="11" t="s">
        <v>133</v>
      </c>
      <c r="B1220" s="14" t="s">
        <v>73</v>
      </c>
      <c r="C1220" s="11" t="str">
        <f>VLOOKUP(B1220,'Team Lookup'!A:B,2,FALSE)</f>
        <v>Oklahoma City Thunder</v>
      </c>
      <c r="D1220" s="12"/>
      <c r="E1220" s="12"/>
      <c r="F1220" s="13" t="str">
        <f>B1221</f>
        <v>GSW</v>
      </c>
      <c r="G1220" s="11" t="str">
        <f t="shared" ref="G1220" si="11940">C1221</f>
        <v>Golden State Warriors</v>
      </c>
      <c r="H1220" s="32">
        <f>VLOOKUP($C1220,'Four Factors - Road'!$B:$O,7,FALSE)/100</f>
        <v>0.47799999999999998</v>
      </c>
      <c r="I1220" s="32">
        <f>VLOOKUP($C1220,'Four Factors - Road'!$B:$O,8,FALSE)</f>
        <v>0.28899999999999998</v>
      </c>
      <c r="J1220" s="32">
        <f>VLOOKUP($C1220,'Four Factors - Road'!$B:$O,9,FALSE)/100</f>
        <v>0.14899999999999999</v>
      </c>
      <c r="K1220" s="32">
        <f>VLOOKUP($C1220,'Four Factors - Road'!$B:$O,10,FALSE)/100</f>
        <v>0.27600000000000002</v>
      </c>
      <c r="L1220" s="32">
        <f>VLOOKUP($C1220,'Four Factors - Road'!$B:$O,11,FALSE)/100</f>
        <v>0.52200000000000002</v>
      </c>
      <c r="M1220" s="32">
        <f>VLOOKUP($C1220,'Four Factors - Road'!$B:$O,12,FALSE)</f>
        <v>0.29099999999999998</v>
      </c>
      <c r="N1220" s="32">
        <f>VLOOKUP($C1220,'Four Factors - Road'!$B:$O,13,FALSE)/100</f>
        <v>0.13699999999999998</v>
      </c>
      <c r="O1220" s="32">
        <f>VLOOKUP($C1220,'Four Factors - Road'!$B:$O,14,FALSE)/100</f>
        <v>0.21199999999999999</v>
      </c>
      <c r="P1220" s="21">
        <f>VLOOKUP($C1220,'Advanced - Road'!B:T,18,FALSE)</f>
        <v>100.51</v>
      </c>
      <c r="Q1220" s="21">
        <f>(P1220+'Advanced - Road'!$S$33)/2</f>
        <v>99.68526345933563</v>
      </c>
      <c r="R1220" s="32">
        <f t="shared" ref="R1220" si="11941">AVERAGE(H1220,L1221)</f>
        <v>0.47750000000000004</v>
      </c>
      <c r="S1220" s="32">
        <f t="shared" ref="S1220" si="11942">AVERAGE(I1220,M1221)</f>
        <v>0.27149999999999996</v>
      </c>
      <c r="T1220" s="32">
        <f t="shared" ref="T1220" si="11943">AVERAGE(J1220,N1221)</f>
        <v>0.14549999999999999</v>
      </c>
      <c r="U1220" s="32">
        <f t="shared" ref="U1220" si="11944">AVERAGE(K1220,O1221)</f>
        <v>0.2555</v>
      </c>
      <c r="V1220" s="21">
        <f>Q1220*Q1221/'Advanced - Home'!$S$33</f>
        <v>101.62956722741582</v>
      </c>
      <c r="W1220" s="21">
        <f t="shared" ref="W1220" si="11945">AVERAGE(V1220:V1221)</f>
        <v>101.62612286547278</v>
      </c>
      <c r="X1220" s="21">
        <f t="shared" si="11564"/>
        <v>0</v>
      </c>
      <c r="Y1220" s="23">
        <f>ROUND(Regression!$B$17+Regression!$B$18*Games!R1220+Regression!$B$19*Games!T1220+Regression!$B$20*Games!U1220+Regression!$B$21*Games!S1220+Regression!$B$22*Games!W1220,0)</f>
        <v>106</v>
      </c>
      <c r="Z1220" s="23">
        <f t="shared" ref="Z1220" si="11946">Y1221-Y1220</f>
        <v>10</v>
      </c>
      <c r="AA1220" s="23">
        <f t="shared" ref="AA1220" si="11947">Y1220+Y1221</f>
        <v>222</v>
      </c>
      <c r="AB1220" s="22">
        <f t="shared" ref="AB1220" si="11948">D1220-Z1220</f>
        <v>-10</v>
      </c>
      <c r="AC1220" s="22">
        <f t="shared" ref="AC1220" si="11949">AA1220-E1220</f>
        <v>222</v>
      </c>
      <c r="AD1220" s="22">
        <f t="shared" si="11569"/>
        <v>106</v>
      </c>
    </row>
    <row r="1221" spans="1:30" x14ac:dyDescent="0.3">
      <c r="A1221" s="11" t="s">
        <v>134</v>
      </c>
      <c r="B1221" s="14" t="s">
        <v>55</v>
      </c>
      <c r="C1221" s="11" t="str">
        <f>VLOOKUP(B1221,'Team Lookup'!A:B,2,FALSE)</f>
        <v>Golden State Warriors</v>
      </c>
      <c r="D1221" s="15">
        <f t="shared" ref="D1221" si="11950">D1220*-1</f>
        <v>0</v>
      </c>
      <c r="E1221" s="15">
        <f t="shared" ref="E1221" si="11951">E1220</f>
        <v>0</v>
      </c>
      <c r="F1221" s="11" t="str">
        <f>B1220</f>
        <v>OKC</v>
      </c>
      <c r="G1221" s="11" t="str">
        <f t="shared" ref="G1221" si="11952">C1220</f>
        <v>Oklahoma City Thunder</v>
      </c>
      <c r="H1221" s="32">
        <f>VLOOKUP($C1221,'Four Factors - Home'!$B:$O,7,FALSE)/100</f>
        <v>0.59099999999999997</v>
      </c>
      <c r="I1221" s="32">
        <f>VLOOKUP($C1221,'Four Factors - Home'!$B:$O,8,FALSE)</f>
        <v>0.255</v>
      </c>
      <c r="J1221" s="32">
        <f>VLOOKUP($C1221,'Four Factors - Home'!$B:$O,9,FALSE)/100</f>
        <v>0.14099999999999999</v>
      </c>
      <c r="K1221" s="32">
        <f>VLOOKUP($C1221,'Four Factors - Home'!$B:$O,10,FALSE)/100</f>
        <v>0.22600000000000001</v>
      </c>
      <c r="L1221" s="32">
        <f>VLOOKUP($C1221,'Four Factors - Home'!$B:$O,11,FALSE)/100</f>
        <v>0.47700000000000004</v>
      </c>
      <c r="M1221" s="32">
        <f>VLOOKUP($C1221,'Four Factors - Home'!$B:$O,12,FALSE)</f>
        <v>0.254</v>
      </c>
      <c r="N1221" s="32">
        <f>VLOOKUP($C1221,'Four Factors - Home'!$B:$O,13,FALSE)/100</f>
        <v>0.14199999999999999</v>
      </c>
      <c r="O1221" s="32">
        <f>VLOOKUP($C1221,'Four Factors - Home'!$B:$O,14,FALSE)/100</f>
        <v>0.23499999999999999</v>
      </c>
      <c r="P1221" s="21">
        <f>VLOOKUP($C1221,'Advanced - Home'!B:T,18,FALSE)</f>
        <v>102.71</v>
      </c>
      <c r="Q1221" s="21">
        <f>(P1221+'Advanced - Home'!$S$33)/2</f>
        <v>100.7819129438717</v>
      </c>
      <c r="R1221" s="32">
        <f t="shared" ref="R1221" si="11953">AVERAGE(H1221,L1220)</f>
        <v>0.55649999999999999</v>
      </c>
      <c r="S1221" s="32">
        <f t="shared" ref="S1221" si="11954">AVERAGE(I1221,M1220)</f>
        <v>0.27300000000000002</v>
      </c>
      <c r="T1221" s="32">
        <f t="shared" ref="T1221" si="11955">AVERAGE(J1221,N1220)</f>
        <v>0.13899999999999998</v>
      </c>
      <c r="U1221" s="32">
        <f t="shared" ref="U1221" si="11956">AVERAGE(K1221,O1220)</f>
        <v>0.219</v>
      </c>
      <c r="V1221" s="21">
        <f>Q1221*Q1220/'Advanced - Road'!$S$33</f>
        <v>101.62267850352976</v>
      </c>
      <c r="W1221" s="21">
        <f t="shared" ref="W1221" si="11957">W1220</f>
        <v>101.62612286547278</v>
      </c>
      <c r="X1221" s="21">
        <f t="shared" si="11564"/>
        <v>0</v>
      </c>
      <c r="Y1221" s="23">
        <f>ROUND(Regression!$B$17+Regression!$B$18*Games!R1221+Regression!$B$19*Games!T1221+Regression!$B$20*Games!U1221+Regression!$B$21*Games!S1221+Regression!$B$22*Games!W1221,0)</f>
        <v>116</v>
      </c>
      <c r="Z1221" s="23">
        <f t="shared" ref="Z1221" si="11958">-Z1220</f>
        <v>-10</v>
      </c>
      <c r="AA1221" s="23">
        <f t="shared" ref="AA1221" si="11959">AA1220</f>
        <v>222</v>
      </c>
      <c r="AB1221" s="22"/>
      <c r="AC1221" s="22"/>
      <c r="AD1221" s="22">
        <f t="shared" si="11569"/>
        <v>116</v>
      </c>
    </row>
    <row r="1222" spans="1:30" x14ac:dyDescent="0.3">
      <c r="A1222" t="s">
        <v>133</v>
      </c>
      <c r="B1222" s="8" t="s">
        <v>73</v>
      </c>
      <c r="C1222" t="str">
        <f>VLOOKUP(B1222,'Team Lookup'!A:B,2,FALSE)</f>
        <v>Oklahoma City Thunder</v>
      </c>
      <c r="D1222" s="6"/>
      <c r="E1222" s="6"/>
      <c r="F1222" s="7" t="str">
        <f>B1223</f>
        <v>HOU</v>
      </c>
      <c r="G1222" t="str">
        <f t="shared" ref="G1222" si="11960">C1223</f>
        <v>Houston Rockets</v>
      </c>
      <c r="H1222" s="31">
        <f>VLOOKUP($C1222,'Four Factors - Road'!$B:$O,7,FALSE)/100</f>
        <v>0.47799999999999998</v>
      </c>
      <c r="I1222" s="31">
        <f>VLOOKUP($C1222,'Four Factors - Road'!$B:$O,8,FALSE)</f>
        <v>0.28899999999999998</v>
      </c>
      <c r="J1222" s="31">
        <f>VLOOKUP($C1222,'Four Factors - Road'!$B:$O,9,FALSE)/100</f>
        <v>0.14899999999999999</v>
      </c>
      <c r="K1222" s="31">
        <f>VLOOKUP($C1222,'Four Factors - Road'!$B:$O,10,FALSE)/100</f>
        <v>0.27600000000000002</v>
      </c>
      <c r="L1222" s="31">
        <f>VLOOKUP($C1222,'Four Factors - Road'!$B:$O,11,FALSE)/100</f>
        <v>0.52200000000000002</v>
      </c>
      <c r="M1222" s="31">
        <f>VLOOKUP($C1222,'Four Factors - Road'!$B:$O,12,FALSE)</f>
        <v>0.29099999999999998</v>
      </c>
      <c r="N1222" s="31">
        <f>VLOOKUP($C1222,'Four Factors - Road'!$B:$O,13,FALSE)/100</f>
        <v>0.13699999999999998</v>
      </c>
      <c r="O1222" s="31">
        <f>VLOOKUP($C1222,'Four Factors - Road'!$B:$O,14,FALSE)/100</f>
        <v>0.21199999999999999</v>
      </c>
      <c r="P1222" s="17">
        <f>VLOOKUP($C1222,'Advanced - Road'!B:T,18,FALSE)</f>
        <v>100.51</v>
      </c>
      <c r="Q1222" s="17">
        <f>(P1222+'Advanced - Road'!$S$33)/2</f>
        <v>99.68526345933563</v>
      </c>
      <c r="R1222" s="31">
        <f t="shared" ref="R1222" si="11961">AVERAGE(H1222,L1223)</f>
        <v>0.49349999999999999</v>
      </c>
      <c r="S1222" s="31">
        <f t="shared" ref="S1222" si="11962">AVERAGE(I1222,M1223)</f>
        <v>0.26249999999999996</v>
      </c>
      <c r="T1222" s="31">
        <f t="shared" ref="T1222" si="11963">AVERAGE(J1222,N1223)</f>
        <v>0.14949999999999999</v>
      </c>
      <c r="U1222" s="31">
        <f t="shared" ref="U1222" si="11964">AVERAGE(K1222,O1223)</f>
        <v>0.25750000000000001</v>
      </c>
      <c r="V1222" s="17">
        <f>Q1222*Q1223/'Advanced - Home'!$S$33</f>
        <v>101.47326355684528</v>
      </c>
      <c r="W1222" s="17">
        <f t="shared" ref="W1222" si="11965">AVERAGE(V1222:V1223)</f>
        <v>101.46982449224267</v>
      </c>
      <c r="X1222" s="17">
        <f t="shared" si="11564"/>
        <v>0</v>
      </c>
      <c r="Y1222" s="19">
        <f>ROUND(Regression!$B$17+Regression!$B$18*Games!R1222+Regression!$B$19*Games!T1222+Regression!$B$20*Games!U1222+Regression!$B$21*Games!S1222+Regression!$B$22*Games!W1222,0)</f>
        <v>107</v>
      </c>
      <c r="Z1222" s="19">
        <f t="shared" ref="Z1222" si="11966">Y1223-Y1222</f>
        <v>7</v>
      </c>
      <c r="AA1222" s="19">
        <f t="shared" ref="AA1222" si="11967">Y1222+Y1223</f>
        <v>221</v>
      </c>
      <c r="AB1222" s="4">
        <f t="shared" ref="AB1222" si="11968">D1222-Z1222</f>
        <v>-7</v>
      </c>
      <c r="AC1222" s="4">
        <f t="shared" ref="AC1222" si="11969">AA1222-E1222</f>
        <v>221</v>
      </c>
      <c r="AD1222" s="4">
        <f t="shared" si="11569"/>
        <v>107</v>
      </c>
    </row>
    <row r="1223" spans="1:30" x14ac:dyDescent="0.3">
      <c r="A1223" t="s">
        <v>134</v>
      </c>
      <c r="B1223" s="8" t="s">
        <v>64</v>
      </c>
      <c r="C1223" t="str">
        <f>VLOOKUP(B1223,'Team Lookup'!A:B,2,FALSE)</f>
        <v>Houston Rockets</v>
      </c>
      <c r="D1223" s="9">
        <f t="shared" ref="D1223" si="11970">D1222*-1</f>
        <v>0</v>
      </c>
      <c r="E1223" s="9">
        <f t="shared" ref="E1223" si="11971">E1222</f>
        <v>0</v>
      </c>
      <c r="F1223" t="str">
        <f>B1222</f>
        <v>OKC</v>
      </c>
      <c r="G1223" t="str">
        <f t="shared" ref="G1223" si="11972">C1222</f>
        <v>Oklahoma City Thunder</v>
      </c>
      <c r="H1223" s="31">
        <f>VLOOKUP($C1223,'Four Factors - Home'!$B:$O,7,FALSE)/100</f>
        <v>0.54799999999999993</v>
      </c>
      <c r="I1223" s="31">
        <f>VLOOKUP($C1223,'Four Factors - Home'!$B:$O,8,FALSE)</f>
        <v>0.30199999999999999</v>
      </c>
      <c r="J1223" s="31">
        <f>VLOOKUP($C1223,'Four Factors - Home'!$B:$O,9,FALSE)/100</f>
        <v>0.13900000000000001</v>
      </c>
      <c r="K1223" s="31">
        <f>VLOOKUP($C1223,'Four Factors - Home'!$B:$O,10,FALSE)/100</f>
        <v>0.252</v>
      </c>
      <c r="L1223" s="31">
        <f>VLOOKUP($C1223,'Four Factors - Home'!$B:$O,11,FALSE)/100</f>
        <v>0.50900000000000001</v>
      </c>
      <c r="M1223" s="31">
        <f>VLOOKUP($C1223,'Four Factors - Home'!$B:$O,12,FALSE)</f>
        <v>0.23599999999999999</v>
      </c>
      <c r="N1223" s="31">
        <f>VLOOKUP($C1223,'Four Factors - Home'!$B:$O,13,FALSE)/100</f>
        <v>0.15</v>
      </c>
      <c r="O1223" s="31">
        <f>VLOOKUP($C1223,'Four Factors - Home'!$B:$O,14,FALSE)/100</f>
        <v>0.23899999999999999</v>
      </c>
      <c r="P1223" s="17">
        <f>VLOOKUP($C1223,'Advanced - Home'!B:T,18,FALSE)</f>
        <v>102.4</v>
      </c>
      <c r="Q1223" s="17">
        <f>(P1223+'Advanced - Home'!$S$33)/2</f>
        <v>100.6269129438717</v>
      </c>
      <c r="R1223" s="31">
        <f t="shared" ref="R1223" si="11973">AVERAGE(H1223,L1222)</f>
        <v>0.53499999999999992</v>
      </c>
      <c r="S1223" s="31">
        <f t="shared" ref="S1223" si="11974">AVERAGE(I1223,M1222)</f>
        <v>0.29649999999999999</v>
      </c>
      <c r="T1223" s="31">
        <f t="shared" ref="T1223" si="11975">AVERAGE(J1223,N1222)</f>
        <v>0.13800000000000001</v>
      </c>
      <c r="U1223" s="31">
        <f t="shared" ref="U1223" si="11976">AVERAGE(K1223,O1222)</f>
        <v>0.23199999999999998</v>
      </c>
      <c r="V1223" s="17">
        <f>Q1223*Q1222/'Advanced - Road'!$S$33</f>
        <v>101.46638542764005</v>
      </c>
      <c r="W1223" s="17">
        <f t="shared" ref="W1223" si="11977">W1222</f>
        <v>101.46982449224267</v>
      </c>
      <c r="X1223" s="17">
        <f t="shared" si="11564"/>
        <v>0</v>
      </c>
      <c r="Y1223" s="19">
        <f>ROUND(Regression!$B$17+Regression!$B$18*Games!R1223+Regression!$B$19*Games!T1223+Regression!$B$20*Games!U1223+Regression!$B$21*Games!S1223+Regression!$B$22*Games!W1223,0)</f>
        <v>114</v>
      </c>
      <c r="Z1223" s="19">
        <f t="shared" ref="Z1223" si="11978">-Z1222</f>
        <v>-7</v>
      </c>
      <c r="AA1223" s="19">
        <f t="shared" ref="AA1223" si="11979">AA1222</f>
        <v>221</v>
      </c>
      <c r="AB1223" s="4"/>
      <c r="AC1223" s="4"/>
      <c r="AD1223" s="4">
        <f t="shared" si="11569"/>
        <v>114</v>
      </c>
    </row>
    <row r="1224" spans="1:30" x14ac:dyDescent="0.3">
      <c r="A1224" s="11" t="s">
        <v>133</v>
      </c>
      <c r="B1224" s="14" t="s">
        <v>73</v>
      </c>
      <c r="C1224" s="11" t="str">
        <f>VLOOKUP(B1224,'Team Lookup'!A:B,2,FALSE)</f>
        <v>Oklahoma City Thunder</v>
      </c>
      <c r="D1224" s="12"/>
      <c r="E1224" s="12"/>
      <c r="F1224" s="13" t="str">
        <f>B1225</f>
        <v>IND</v>
      </c>
      <c r="G1224" s="11" t="str">
        <f t="shared" ref="G1224" si="11980">C1225</f>
        <v>Indiana Pacers</v>
      </c>
      <c r="H1224" s="32">
        <f>VLOOKUP($C1224,'Four Factors - Road'!$B:$O,7,FALSE)/100</f>
        <v>0.47799999999999998</v>
      </c>
      <c r="I1224" s="32">
        <f>VLOOKUP($C1224,'Four Factors - Road'!$B:$O,8,FALSE)</f>
        <v>0.28899999999999998</v>
      </c>
      <c r="J1224" s="32">
        <f>VLOOKUP($C1224,'Four Factors - Road'!$B:$O,9,FALSE)/100</f>
        <v>0.14899999999999999</v>
      </c>
      <c r="K1224" s="32">
        <f>VLOOKUP($C1224,'Four Factors - Road'!$B:$O,10,FALSE)/100</f>
        <v>0.27600000000000002</v>
      </c>
      <c r="L1224" s="32">
        <f>VLOOKUP($C1224,'Four Factors - Road'!$B:$O,11,FALSE)/100</f>
        <v>0.52200000000000002</v>
      </c>
      <c r="M1224" s="32">
        <f>VLOOKUP($C1224,'Four Factors - Road'!$B:$O,12,FALSE)</f>
        <v>0.29099999999999998</v>
      </c>
      <c r="N1224" s="32">
        <f>VLOOKUP($C1224,'Four Factors - Road'!$B:$O,13,FALSE)/100</f>
        <v>0.13699999999999998</v>
      </c>
      <c r="O1224" s="32">
        <f>VLOOKUP($C1224,'Four Factors - Road'!$B:$O,14,FALSE)/100</f>
        <v>0.21199999999999999</v>
      </c>
      <c r="P1224" s="21">
        <f>VLOOKUP($C1224,'Advanced - Road'!B:T,18,FALSE)</f>
        <v>100.51</v>
      </c>
      <c r="Q1224" s="21">
        <f>(P1224+'Advanced - Road'!$S$33)/2</f>
        <v>99.68526345933563</v>
      </c>
      <c r="R1224" s="32">
        <f t="shared" ref="R1224" si="11981">AVERAGE(H1224,L1225)</f>
        <v>0.48750000000000004</v>
      </c>
      <c r="S1224" s="32">
        <f t="shared" ref="S1224" si="11982">AVERAGE(I1224,M1225)</f>
        <v>0.28500000000000003</v>
      </c>
      <c r="T1224" s="32">
        <f t="shared" ref="T1224" si="11983">AVERAGE(J1224,N1225)</f>
        <v>0.14949999999999999</v>
      </c>
      <c r="U1224" s="32">
        <f t="shared" ref="U1224" si="11984">AVERAGE(K1224,O1225)</f>
        <v>0.25750000000000001</v>
      </c>
      <c r="V1224" s="21">
        <f>Q1224*Q1225/'Advanced - Home'!$S$33</f>
        <v>99.582493348330473</v>
      </c>
      <c r="W1224" s="21">
        <f t="shared" ref="W1224" si="11985">AVERAGE(V1224:V1225)</f>
        <v>99.579118364458765</v>
      </c>
      <c r="X1224" s="21">
        <f t="shared" si="11564"/>
        <v>0</v>
      </c>
      <c r="Y1224" s="23">
        <f>ROUND(Regression!$B$17+Regression!$B$18*Games!R1224+Regression!$B$19*Games!T1224+Regression!$B$20*Games!U1224+Regression!$B$21*Games!S1224+Regression!$B$22*Games!W1224,0)</f>
        <v>105</v>
      </c>
      <c r="Z1224" s="23">
        <f t="shared" ref="Z1224" si="11986">Y1225-Y1224</f>
        <v>4</v>
      </c>
      <c r="AA1224" s="23">
        <f t="shared" ref="AA1224" si="11987">Y1224+Y1225</f>
        <v>214</v>
      </c>
      <c r="AB1224" s="22">
        <f t="shared" ref="AB1224" si="11988">D1224-Z1224</f>
        <v>-4</v>
      </c>
      <c r="AC1224" s="22">
        <f t="shared" ref="AC1224" si="11989">AA1224-E1224</f>
        <v>214</v>
      </c>
      <c r="AD1224" s="22">
        <f t="shared" si="11569"/>
        <v>105</v>
      </c>
    </row>
    <row r="1225" spans="1:30" x14ac:dyDescent="0.3">
      <c r="A1225" s="11" t="s">
        <v>134</v>
      </c>
      <c r="B1225" s="14" t="s">
        <v>65</v>
      </c>
      <c r="C1225" s="11" t="str">
        <f>VLOOKUP(B1225,'Team Lookup'!A:B,2,FALSE)</f>
        <v>Indiana Pacers</v>
      </c>
      <c r="D1225" s="15">
        <f t="shared" ref="D1225" si="11990">D1224*-1</f>
        <v>0</v>
      </c>
      <c r="E1225" s="15">
        <f t="shared" ref="E1225" si="11991">E1224</f>
        <v>0</v>
      </c>
      <c r="F1225" s="11" t="str">
        <f>B1224</f>
        <v>OKC</v>
      </c>
      <c r="G1225" s="11" t="str">
        <f t="shared" ref="G1225" si="11992">C1224</f>
        <v>Oklahoma City Thunder</v>
      </c>
      <c r="H1225" s="32">
        <f>VLOOKUP($C1225,'Four Factors - Home'!$B:$O,7,FALSE)/100</f>
        <v>0.52400000000000002</v>
      </c>
      <c r="I1225" s="32">
        <f>VLOOKUP($C1225,'Four Factors - Home'!$B:$O,8,FALSE)</f>
        <v>0.251</v>
      </c>
      <c r="J1225" s="32">
        <f>VLOOKUP($C1225,'Four Factors - Home'!$B:$O,9,FALSE)/100</f>
        <v>0.13200000000000001</v>
      </c>
      <c r="K1225" s="32">
        <f>VLOOKUP($C1225,'Four Factors - Home'!$B:$O,10,FALSE)/100</f>
        <v>0.19600000000000001</v>
      </c>
      <c r="L1225" s="32">
        <f>VLOOKUP($C1225,'Four Factors - Home'!$B:$O,11,FALSE)/100</f>
        <v>0.49700000000000005</v>
      </c>
      <c r="M1225" s="32">
        <f>VLOOKUP($C1225,'Four Factors - Home'!$B:$O,12,FALSE)</f>
        <v>0.28100000000000003</v>
      </c>
      <c r="N1225" s="32">
        <f>VLOOKUP($C1225,'Four Factors - Home'!$B:$O,13,FALSE)/100</f>
        <v>0.15</v>
      </c>
      <c r="O1225" s="32">
        <f>VLOOKUP($C1225,'Four Factors - Home'!$B:$O,14,FALSE)/100</f>
        <v>0.23899999999999999</v>
      </c>
      <c r="P1225" s="21">
        <f>VLOOKUP($C1225,'Advanced - Home'!B:T,18,FALSE)</f>
        <v>98.65</v>
      </c>
      <c r="Q1225" s="21">
        <f>(P1225+'Advanced - Home'!$S$33)/2</f>
        <v>98.751912943871702</v>
      </c>
      <c r="R1225" s="32">
        <f t="shared" ref="R1225" si="11993">AVERAGE(H1225,L1224)</f>
        <v>0.52300000000000002</v>
      </c>
      <c r="S1225" s="32">
        <f t="shared" ref="S1225" si="11994">AVERAGE(I1225,M1224)</f>
        <v>0.27100000000000002</v>
      </c>
      <c r="T1225" s="32">
        <f t="shared" ref="T1225" si="11995">AVERAGE(J1225,N1224)</f>
        <v>0.13450000000000001</v>
      </c>
      <c r="U1225" s="32">
        <f t="shared" ref="U1225" si="11996">AVERAGE(K1225,O1224)</f>
        <v>0.20400000000000001</v>
      </c>
      <c r="V1225" s="21">
        <f>Q1225*Q1224/'Advanced - Road'!$S$33</f>
        <v>99.575743380587056</v>
      </c>
      <c r="W1225" s="21">
        <f t="shared" ref="W1225" si="11997">W1224</f>
        <v>99.579118364458765</v>
      </c>
      <c r="X1225" s="21">
        <f t="shared" si="11564"/>
        <v>0</v>
      </c>
      <c r="Y1225" s="23">
        <f>ROUND(Regression!$B$17+Regression!$B$18*Games!R1225+Regression!$B$19*Games!T1225+Regression!$B$20*Games!U1225+Regression!$B$21*Games!S1225+Regression!$B$22*Games!W1225,0)</f>
        <v>109</v>
      </c>
      <c r="Z1225" s="23">
        <f t="shared" ref="Z1225" si="11998">-Z1224</f>
        <v>-4</v>
      </c>
      <c r="AA1225" s="23">
        <f t="shared" ref="AA1225" si="11999">AA1224</f>
        <v>214</v>
      </c>
      <c r="AB1225" s="22"/>
      <c r="AC1225" s="22"/>
      <c r="AD1225" s="22">
        <f t="shared" si="11569"/>
        <v>109</v>
      </c>
    </row>
    <row r="1226" spans="1:30" x14ac:dyDescent="0.3">
      <c r="A1226" t="s">
        <v>133</v>
      </c>
      <c r="B1226" s="8" t="s">
        <v>73</v>
      </c>
      <c r="C1226" t="str">
        <f>VLOOKUP(B1226,'Team Lookup'!A:B,2,FALSE)</f>
        <v>Oklahoma City Thunder</v>
      </c>
      <c r="D1226" s="6"/>
      <c r="E1226" s="6"/>
      <c r="F1226" s="7" t="str">
        <f>B1227</f>
        <v>LAC</v>
      </c>
      <c r="G1226" t="str">
        <f t="shared" ref="G1226" si="12000">C1227</f>
        <v>LA Clippers</v>
      </c>
      <c r="H1226" s="31">
        <f>VLOOKUP($C1226,'Four Factors - Road'!$B:$O,7,FALSE)/100</f>
        <v>0.47799999999999998</v>
      </c>
      <c r="I1226" s="31">
        <f>VLOOKUP($C1226,'Four Factors - Road'!$B:$O,8,FALSE)</f>
        <v>0.28899999999999998</v>
      </c>
      <c r="J1226" s="31">
        <f>VLOOKUP($C1226,'Four Factors - Road'!$B:$O,9,FALSE)/100</f>
        <v>0.14899999999999999</v>
      </c>
      <c r="K1226" s="31">
        <f>VLOOKUP($C1226,'Four Factors - Road'!$B:$O,10,FALSE)/100</f>
        <v>0.27600000000000002</v>
      </c>
      <c r="L1226" s="31">
        <f>VLOOKUP($C1226,'Four Factors - Road'!$B:$O,11,FALSE)/100</f>
        <v>0.52200000000000002</v>
      </c>
      <c r="M1226" s="31">
        <f>VLOOKUP($C1226,'Four Factors - Road'!$B:$O,12,FALSE)</f>
        <v>0.29099999999999998</v>
      </c>
      <c r="N1226" s="31">
        <f>VLOOKUP($C1226,'Four Factors - Road'!$B:$O,13,FALSE)/100</f>
        <v>0.13699999999999998</v>
      </c>
      <c r="O1226" s="31">
        <f>VLOOKUP($C1226,'Four Factors - Road'!$B:$O,14,FALSE)/100</f>
        <v>0.21199999999999999</v>
      </c>
      <c r="P1226" s="17">
        <f>VLOOKUP($C1226,'Advanced - Road'!B:T,18,FALSE)</f>
        <v>100.51</v>
      </c>
      <c r="Q1226" s="17">
        <f>(P1226+'Advanced - Road'!$S$33)/2</f>
        <v>99.68526345933563</v>
      </c>
      <c r="R1226" s="31">
        <f t="shared" ref="R1226" si="12001">AVERAGE(H1226,L1227)</f>
        <v>0.48049999999999998</v>
      </c>
      <c r="S1226" s="31">
        <f t="shared" ref="S1226" si="12002">AVERAGE(I1226,M1227)</f>
        <v>0.28149999999999997</v>
      </c>
      <c r="T1226" s="31">
        <f t="shared" ref="T1226" si="12003">AVERAGE(J1226,N1227)</f>
        <v>0.14949999999999999</v>
      </c>
      <c r="U1226" s="31">
        <f t="shared" ref="U1226" si="12004">AVERAGE(K1226,O1227)</f>
        <v>0.26050000000000001</v>
      </c>
      <c r="V1226" s="17">
        <f>Q1226*Q1227/'Advanced - Home'!$S$33</f>
        <v>99.542156917215493</v>
      </c>
      <c r="W1226" s="17">
        <f t="shared" ref="W1226" si="12005">AVERAGE(V1226:V1227)</f>
        <v>99.538783300399373</v>
      </c>
      <c r="X1226" s="17">
        <f t="shared" si="11564"/>
        <v>0</v>
      </c>
      <c r="Y1226" s="19">
        <f>ROUND(Regression!$B$17+Regression!$B$18*Games!R1226+Regression!$B$19*Games!T1226+Regression!$B$20*Games!U1226+Regression!$B$21*Games!S1226+Regression!$B$22*Games!W1226,0)</f>
        <v>104</v>
      </c>
      <c r="Z1226" s="19">
        <f t="shared" ref="Z1226" si="12006">Y1227-Y1226</f>
        <v>7</v>
      </c>
      <c r="AA1226" s="19">
        <f t="shared" ref="AA1226" si="12007">Y1226+Y1227</f>
        <v>215</v>
      </c>
      <c r="AB1226" s="4">
        <f t="shared" ref="AB1226" si="12008">D1226-Z1226</f>
        <v>-7</v>
      </c>
      <c r="AC1226" s="4">
        <f t="shared" ref="AC1226" si="12009">AA1226-E1226</f>
        <v>215</v>
      </c>
      <c r="AD1226" s="4">
        <f t="shared" si="11569"/>
        <v>104</v>
      </c>
    </row>
    <row r="1227" spans="1:30" x14ac:dyDescent="0.3">
      <c r="A1227" t="s">
        <v>134</v>
      </c>
      <c r="B1227" s="8" t="s">
        <v>66</v>
      </c>
      <c r="C1227" t="str">
        <f>VLOOKUP(B1227,'Team Lookup'!A:B,2,FALSE)</f>
        <v>LA Clippers</v>
      </c>
      <c r="D1227" s="9">
        <f t="shared" ref="D1227" si="12010">D1226*-1</f>
        <v>0</v>
      </c>
      <c r="E1227" s="9">
        <f t="shared" ref="E1227" si="12011">E1226</f>
        <v>0</v>
      </c>
      <c r="F1227" t="str">
        <f>B1226</f>
        <v>OKC</v>
      </c>
      <c r="G1227" t="str">
        <f t="shared" ref="G1227" si="12012">C1226</f>
        <v>Oklahoma City Thunder</v>
      </c>
      <c r="H1227" s="31">
        <f>VLOOKUP($C1227,'Four Factors - Home'!$B:$O,7,FALSE)/100</f>
        <v>0.54100000000000004</v>
      </c>
      <c r="I1227" s="31">
        <f>VLOOKUP($C1227,'Four Factors - Home'!$B:$O,8,FALSE)</f>
        <v>0.3</v>
      </c>
      <c r="J1227" s="31">
        <f>VLOOKUP($C1227,'Four Factors - Home'!$B:$O,9,FALSE)/100</f>
        <v>0.14099999999999999</v>
      </c>
      <c r="K1227" s="31">
        <f>VLOOKUP($C1227,'Four Factors - Home'!$B:$O,10,FALSE)/100</f>
        <v>0.22</v>
      </c>
      <c r="L1227" s="31">
        <f>VLOOKUP($C1227,'Four Factors - Home'!$B:$O,11,FALSE)/100</f>
        <v>0.48299999999999998</v>
      </c>
      <c r="M1227" s="31">
        <f>VLOOKUP($C1227,'Four Factors - Home'!$B:$O,12,FALSE)</f>
        <v>0.27400000000000002</v>
      </c>
      <c r="N1227" s="31">
        <f>VLOOKUP($C1227,'Four Factors - Home'!$B:$O,13,FALSE)/100</f>
        <v>0.15</v>
      </c>
      <c r="O1227" s="31">
        <f>VLOOKUP($C1227,'Four Factors - Home'!$B:$O,14,FALSE)/100</f>
        <v>0.245</v>
      </c>
      <c r="P1227" s="17">
        <f>VLOOKUP($C1227,'Advanced - Home'!B:T,18,FALSE)</f>
        <v>98.57</v>
      </c>
      <c r="Q1227" s="17">
        <f>(P1227+'Advanced - Home'!$S$33)/2</f>
        <v>98.71191294387171</v>
      </c>
      <c r="R1227" s="31">
        <f t="shared" ref="R1227" si="12013">AVERAGE(H1227,L1226)</f>
        <v>0.53150000000000008</v>
      </c>
      <c r="S1227" s="31">
        <f t="shared" ref="S1227" si="12014">AVERAGE(I1227,M1226)</f>
        <v>0.29549999999999998</v>
      </c>
      <c r="T1227" s="31">
        <f t="shared" ref="T1227" si="12015">AVERAGE(J1227,N1226)</f>
        <v>0.13899999999999998</v>
      </c>
      <c r="U1227" s="31">
        <f t="shared" ref="U1227" si="12016">AVERAGE(K1227,O1226)</f>
        <v>0.216</v>
      </c>
      <c r="V1227" s="17">
        <f>Q1227*Q1226/'Advanced - Road'!$S$33</f>
        <v>99.535409683583254</v>
      </c>
      <c r="W1227" s="17">
        <f t="shared" ref="W1227" si="12017">W1226</f>
        <v>99.538783300399373</v>
      </c>
      <c r="X1227" s="17">
        <f t="shared" si="11564"/>
        <v>0</v>
      </c>
      <c r="Y1227" s="19">
        <f>ROUND(Regression!$B$17+Regression!$B$18*Games!R1227+Regression!$B$19*Games!T1227+Regression!$B$20*Games!U1227+Regression!$B$21*Games!S1227+Regression!$B$22*Games!W1227,0)</f>
        <v>111</v>
      </c>
      <c r="Z1227" s="19">
        <f t="shared" ref="Z1227" si="12018">-Z1226</f>
        <v>-7</v>
      </c>
      <c r="AA1227" s="19">
        <f t="shared" ref="AA1227" si="12019">AA1226</f>
        <v>215</v>
      </c>
      <c r="AB1227" s="4"/>
      <c r="AC1227" s="4"/>
      <c r="AD1227" s="4">
        <f t="shared" si="11569"/>
        <v>111</v>
      </c>
    </row>
    <row r="1228" spans="1:30" x14ac:dyDescent="0.3">
      <c r="A1228" s="11" t="s">
        <v>133</v>
      </c>
      <c r="B1228" s="14" t="s">
        <v>73</v>
      </c>
      <c r="C1228" s="11" t="str">
        <f>VLOOKUP(B1228,'Team Lookup'!A:B,2,FALSE)</f>
        <v>Oklahoma City Thunder</v>
      </c>
      <c r="D1228" s="12"/>
      <c r="E1228" s="12"/>
      <c r="F1228" s="13" t="str">
        <f>B1229</f>
        <v>LAL</v>
      </c>
      <c r="G1228" s="11" t="str">
        <f t="shared" ref="G1228" si="12020">C1229</f>
        <v>Los Angeles Lakers</v>
      </c>
      <c r="H1228" s="32">
        <f>VLOOKUP($C1228,'Four Factors - Road'!$B:$O,7,FALSE)/100</f>
        <v>0.47799999999999998</v>
      </c>
      <c r="I1228" s="32">
        <f>VLOOKUP($C1228,'Four Factors - Road'!$B:$O,8,FALSE)</f>
        <v>0.28899999999999998</v>
      </c>
      <c r="J1228" s="32">
        <f>VLOOKUP($C1228,'Four Factors - Road'!$B:$O,9,FALSE)/100</f>
        <v>0.14899999999999999</v>
      </c>
      <c r="K1228" s="32">
        <f>VLOOKUP($C1228,'Four Factors - Road'!$B:$O,10,FALSE)/100</f>
        <v>0.27600000000000002</v>
      </c>
      <c r="L1228" s="32">
        <f>VLOOKUP($C1228,'Four Factors - Road'!$B:$O,11,FALSE)/100</f>
        <v>0.52200000000000002</v>
      </c>
      <c r="M1228" s="32">
        <f>VLOOKUP($C1228,'Four Factors - Road'!$B:$O,12,FALSE)</f>
        <v>0.29099999999999998</v>
      </c>
      <c r="N1228" s="32">
        <f>VLOOKUP($C1228,'Four Factors - Road'!$B:$O,13,FALSE)/100</f>
        <v>0.13699999999999998</v>
      </c>
      <c r="O1228" s="32">
        <f>VLOOKUP($C1228,'Four Factors - Road'!$B:$O,14,FALSE)/100</f>
        <v>0.21199999999999999</v>
      </c>
      <c r="P1228" s="21">
        <f>VLOOKUP($C1228,'Advanced - Road'!B:T,18,FALSE)</f>
        <v>100.51</v>
      </c>
      <c r="Q1228" s="21">
        <f>(P1228+'Advanced - Road'!$S$33)/2</f>
        <v>99.68526345933563</v>
      </c>
      <c r="R1228" s="32">
        <f t="shared" ref="R1228" si="12021">AVERAGE(H1228,L1229)</f>
        <v>0.50449999999999995</v>
      </c>
      <c r="S1228" s="32">
        <f t="shared" ref="S1228" si="12022">AVERAGE(I1228,M1229)</f>
        <v>0.27800000000000002</v>
      </c>
      <c r="T1228" s="32">
        <f t="shared" ref="T1228" si="12023">AVERAGE(J1228,N1229)</f>
        <v>0.14699999999999999</v>
      </c>
      <c r="U1228" s="32">
        <f t="shared" ref="U1228" si="12024">AVERAGE(K1228,O1229)</f>
        <v>0.2535</v>
      </c>
      <c r="V1228" s="21">
        <f>Q1228*Q1229/'Advanced - Home'!$S$33</f>
        <v>100.35392759340453</v>
      </c>
      <c r="W1228" s="21">
        <f t="shared" ref="W1228" si="12025">AVERAGE(V1228:V1229)</f>
        <v>100.35052646459462</v>
      </c>
      <c r="X1228" s="21">
        <f t="shared" si="11564"/>
        <v>0</v>
      </c>
      <c r="Y1228" s="23">
        <f>ROUND(Regression!$B$17+Regression!$B$18*Games!R1228+Regression!$B$19*Games!T1228+Regression!$B$20*Games!U1228+Regression!$B$21*Games!S1228+Regression!$B$22*Games!W1228,0)</f>
        <v>108</v>
      </c>
      <c r="Z1228" s="23">
        <f t="shared" ref="Z1228" si="12026">Y1229-Y1228</f>
        <v>3</v>
      </c>
      <c r="AA1228" s="23">
        <f t="shared" ref="AA1228" si="12027">Y1228+Y1229</f>
        <v>219</v>
      </c>
      <c r="AB1228" s="22">
        <f t="shared" ref="AB1228" si="12028">D1228-Z1228</f>
        <v>-3</v>
      </c>
      <c r="AC1228" s="22">
        <f t="shared" ref="AC1228" si="12029">AA1228-E1228</f>
        <v>219</v>
      </c>
      <c r="AD1228" s="22">
        <f t="shared" si="11569"/>
        <v>108</v>
      </c>
    </row>
    <row r="1229" spans="1:30" x14ac:dyDescent="0.3">
      <c r="A1229" s="11" t="s">
        <v>134</v>
      </c>
      <c r="B1229" s="14" t="s">
        <v>67</v>
      </c>
      <c r="C1229" s="11" t="str">
        <f>VLOOKUP(B1229,'Team Lookup'!A:B,2,FALSE)</f>
        <v>Los Angeles Lakers</v>
      </c>
      <c r="D1229" s="15">
        <f t="shared" ref="D1229" si="12030">D1228*-1</f>
        <v>0</v>
      </c>
      <c r="E1229" s="15">
        <f t="shared" ref="E1229" si="12031">E1228</f>
        <v>0</v>
      </c>
      <c r="F1229" s="11" t="str">
        <f>B1228</f>
        <v>OKC</v>
      </c>
      <c r="G1229" s="11" t="str">
        <f t="shared" ref="G1229" si="12032">C1228</f>
        <v>Oklahoma City Thunder</v>
      </c>
      <c r="H1229" s="32">
        <f>VLOOKUP($C1229,'Four Factors - Home'!$B:$O,7,FALSE)/100</f>
        <v>0.51600000000000001</v>
      </c>
      <c r="I1229" s="32">
        <f>VLOOKUP($C1229,'Four Factors - Home'!$B:$O,8,FALSE)</f>
        <v>0.27200000000000002</v>
      </c>
      <c r="J1229" s="32">
        <f>VLOOKUP($C1229,'Four Factors - Home'!$B:$O,9,FALSE)/100</f>
        <v>0.14300000000000002</v>
      </c>
      <c r="K1229" s="32">
        <f>VLOOKUP($C1229,'Four Factors - Home'!$B:$O,10,FALSE)/100</f>
        <v>0.27300000000000002</v>
      </c>
      <c r="L1229" s="32">
        <f>VLOOKUP($C1229,'Four Factors - Home'!$B:$O,11,FALSE)/100</f>
        <v>0.53100000000000003</v>
      </c>
      <c r="M1229" s="32">
        <f>VLOOKUP($C1229,'Four Factors - Home'!$B:$O,12,FALSE)</f>
        <v>0.26700000000000002</v>
      </c>
      <c r="N1229" s="32">
        <f>VLOOKUP($C1229,'Four Factors - Home'!$B:$O,13,FALSE)/100</f>
        <v>0.14499999999999999</v>
      </c>
      <c r="O1229" s="32">
        <f>VLOOKUP($C1229,'Four Factors - Home'!$B:$O,14,FALSE)/100</f>
        <v>0.23100000000000001</v>
      </c>
      <c r="P1229" s="21">
        <f>VLOOKUP($C1229,'Advanced - Home'!B:T,18,FALSE)</f>
        <v>100.18</v>
      </c>
      <c r="Q1229" s="21">
        <f>(P1229+'Advanced - Home'!$S$33)/2</f>
        <v>99.516912943871716</v>
      </c>
      <c r="R1229" s="32">
        <f t="shared" ref="R1229" si="12033">AVERAGE(H1229,L1228)</f>
        <v>0.51900000000000002</v>
      </c>
      <c r="S1229" s="32">
        <f t="shared" ref="S1229" si="12034">AVERAGE(I1229,M1228)</f>
        <v>0.28149999999999997</v>
      </c>
      <c r="T1229" s="32">
        <f t="shared" ref="T1229" si="12035">AVERAGE(J1229,N1228)</f>
        <v>0.14000000000000001</v>
      </c>
      <c r="U1229" s="32">
        <f t="shared" ref="U1229" si="12036">AVERAGE(K1229,O1228)</f>
        <v>0.24249999999999999</v>
      </c>
      <c r="V1229" s="21">
        <f>Q1229*Q1228/'Advanced - Road'!$S$33</f>
        <v>100.3471253357847</v>
      </c>
      <c r="W1229" s="21">
        <f t="shared" ref="W1229" si="12037">W1228</f>
        <v>100.35052646459462</v>
      </c>
      <c r="X1229" s="21">
        <f t="shared" si="11564"/>
        <v>0</v>
      </c>
      <c r="Y1229" s="23">
        <f>ROUND(Regression!$B$17+Regression!$B$18*Games!R1229+Regression!$B$19*Games!T1229+Regression!$B$20*Games!U1229+Regression!$B$21*Games!S1229+Regression!$B$22*Games!W1229,0)</f>
        <v>111</v>
      </c>
      <c r="Z1229" s="23">
        <f t="shared" ref="Z1229" si="12038">-Z1228</f>
        <v>-3</v>
      </c>
      <c r="AA1229" s="23">
        <f t="shared" ref="AA1229" si="12039">AA1228</f>
        <v>219</v>
      </c>
      <c r="AB1229" s="22"/>
      <c r="AC1229" s="22"/>
      <c r="AD1229" s="22">
        <f t="shared" si="11569"/>
        <v>111</v>
      </c>
    </row>
    <row r="1230" spans="1:30" x14ac:dyDescent="0.3">
      <c r="A1230" t="s">
        <v>133</v>
      </c>
      <c r="B1230" s="8" t="s">
        <v>73</v>
      </c>
      <c r="C1230" t="str">
        <f>VLOOKUP(B1230,'Team Lookup'!A:B,2,FALSE)</f>
        <v>Oklahoma City Thunder</v>
      </c>
      <c r="D1230" s="6"/>
      <c r="E1230" s="6"/>
      <c r="F1230" s="7" t="str">
        <f>B1231</f>
        <v>MEM</v>
      </c>
      <c r="G1230" t="str">
        <f t="shared" ref="G1230" si="12040">C1231</f>
        <v>Memphis Grizzlies</v>
      </c>
      <c r="H1230" s="31">
        <f>VLOOKUP($C1230,'Four Factors - Road'!$B:$O,7,FALSE)/100</f>
        <v>0.47799999999999998</v>
      </c>
      <c r="I1230" s="31">
        <f>VLOOKUP($C1230,'Four Factors - Road'!$B:$O,8,FALSE)</f>
        <v>0.28899999999999998</v>
      </c>
      <c r="J1230" s="31">
        <f>VLOOKUP($C1230,'Four Factors - Road'!$B:$O,9,FALSE)/100</f>
        <v>0.14899999999999999</v>
      </c>
      <c r="K1230" s="31">
        <f>VLOOKUP($C1230,'Four Factors - Road'!$B:$O,10,FALSE)/100</f>
        <v>0.27600000000000002</v>
      </c>
      <c r="L1230" s="31">
        <f>VLOOKUP($C1230,'Four Factors - Road'!$B:$O,11,FALSE)/100</f>
        <v>0.52200000000000002</v>
      </c>
      <c r="M1230" s="31">
        <f>VLOOKUP($C1230,'Four Factors - Road'!$B:$O,12,FALSE)</f>
        <v>0.29099999999999998</v>
      </c>
      <c r="N1230" s="31">
        <f>VLOOKUP($C1230,'Four Factors - Road'!$B:$O,13,FALSE)/100</f>
        <v>0.13699999999999998</v>
      </c>
      <c r="O1230" s="31">
        <f>VLOOKUP($C1230,'Four Factors - Road'!$B:$O,14,FALSE)/100</f>
        <v>0.21199999999999999</v>
      </c>
      <c r="P1230" s="17">
        <f>VLOOKUP($C1230,'Advanced - Road'!B:T,18,FALSE)</f>
        <v>100.51</v>
      </c>
      <c r="Q1230" s="17">
        <f>(P1230+'Advanced - Road'!$S$33)/2</f>
        <v>99.68526345933563</v>
      </c>
      <c r="R1230" s="31">
        <f t="shared" ref="R1230" si="12041">AVERAGE(H1230,L1231)</f>
        <v>0.47599999999999998</v>
      </c>
      <c r="S1230" s="31">
        <f t="shared" ref="S1230" si="12042">AVERAGE(I1230,M1231)</f>
        <v>0.32150000000000001</v>
      </c>
      <c r="T1230" s="31">
        <f t="shared" ref="T1230" si="12043">AVERAGE(J1230,N1231)</f>
        <v>0.15049999999999999</v>
      </c>
      <c r="U1230" s="31">
        <f t="shared" ref="U1230" si="12044">AVERAGE(K1230,O1231)</f>
        <v>0.24350000000000002</v>
      </c>
      <c r="V1230" s="17">
        <f>Q1230*Q1231/'Advanced - Home'!$S$33</f>
        <v>98.165676205416716</v>
      </c>
      <c r="W1230" s="17">
        <f t="shared" ref="W1230" si="12045">AVERAGE(V1230:V1231)</f>
        <v>98.162349239372702</v>
      </c>
      <c r="X1230" s="17">
        <f t="shared" si="11564"/>
        <v>0</v>
      </c>
      <c r="Y1230" s="19">
        <f>ROUND(Regression!$B$17+Regression!$B$18*Games!R1230+Regression!$B$19*Games!T1230+Regression!$B$20*Games!U1230+Regression!$B$21*Games!S1230+Regression!$B$22*Games!W1230,0)</f>
        <v>102</v>
      </c>
      <c r="Z1230" s="19">
        <f t="shared" ref="Z1230" si="12046">Y1231-Y1230</f>
        <v>3</v>
      </c>
      <c r="AA1230" s="19">
        <f t="shared" ref="AA1230" si="12047">Y1230+Y1231</f>
        <v>207</v>
      </c>
      <c r="AB1230" s="4">
        <f t="shared" ref="AB1230" si="12048">D1230-Z1230</f>
        <v>-3</v>
      </c>
      <c r="AC1230" s="4">
        <f t="shared" ref="AC1230" si="12049">AA1230-E1230</f>
        <v>207</v>
      </c>
      <c r="AD1230" s="4">
        <f t="shared" si="11569"/>
        <v>102</v>
      </c>
    </row>
    <row r="1231" spans="1:30" x14ac:dyDescent="0.3">
      <c r="A1231" t="s">
        <v>134</v>
      </c>
      <c r="B1231" s="8" t="s">
        <v>68</v>
      </c>
      <c r="C1231" t="str">
        <f>VLOOKUP(B1231,'Team Lookup'!A:B,2,FALSE)</f>
        <v>Memphis Grizzlies</v>
      </c>
      <c r="D1231" s="9">
        <f t="shared" ref="D1231" si="12050">D1230*-1</f>
        <v>0</v>
      </c>
      <c r="E1231" s="9">
        <f t="shared" ref="E1231" si="12051">E1230</f>
        <v>0</v>
      </c>
      <c r="F1231" t="str">
        <f>B1230</f>
        <v>OKC</v>
      </c>
      <c r="G1231" t="str">
        <f t="shared" ref="G1231" si="12052">C1230</f>
        <v>Oklahoma City Thunder</v>
      </c>
      <c r="H1231" s="31">
        <f>VLOOKUP($C1231,'Four Factors - Home'!$B:$O,7,FALSE)/100</f>
        <v>0.46299999999999997</v>
      </c>
      <c r="I1231" s="31">
        <f>VLOOKUP($C1231,'Four Factors - Home'!$B:$O,8,FALSE)</f>
        <v>0.29599999999999999</v>
      </c>
      <c r="J1231" s="31">
        <f>VLOOKUP($C1231,'Four Factors - Home'!$B:$O,9,FALSE)/100</f>
        <v>0.14400000000000002</v>
      </c>
      <c r="K1231" s="31">
        <f>VLOOKUP($C1231,'Four Factors - Home'!$B:$O,10,FALSE)/100</f>
        <v>0.27300000000000002</v>
      </c>
      <c r="L1231" s="31">
        <f>VLOOKUP($C1231,'Four Factors - Home'!$B:$O,11,FALSE)/100</f>
        <v>0.47399999999999998</v>
      </c>
      <c r="M1231" s="31">
        <f>VLOOKUP($C1231,'Four Factors - Home'!$B:$O,12,FALSE)</f>
        <v>0.35399999999999998</v>
      </c>
      <c r="N1231" s="31">
        <f>VLOOKUP($C1231,'Four Factors - Home'!$B:$O,13,FALSE)/100</f>
        <v>0.152</v>
      </c>
      <c r="O1231" s="31">
        <f>VLOOKUP($C1231,'Four Factors - Home'!$B:$O,14,FALSE)/100</f>
        <v>0.21100000000000002</v>
      </c>
      <c r="P1231" s="17">
        <f>VLOOKUP($C1231,'Advanced - Home'!B:T,18,FALSE)</f>
        <v>95.84</v>
      </c>
      <c r="Q1231" s="17">
        <f>(P1231+'Advanced - Home'!$S$33)/2</f>
        <v>97.3469129438717</v>
      </c>
      <c r="R1231" s="31">
        <f t="shared" ref="R1231" si="12053">AVERAGE(H1231,L1230)</f>
        <v>0.49249999999999999</v>
      </c>
      <c r="S1231" s="31">
        <f t="shared" ref="S1231" si="12054">AVERAGE(I1231,M1230)</f>
        <v>0.29349999999999998</v>
      </c>
      <c r="T1231" s="31">
        <f t="shared" ref="T1231" si="12055">AVERAGE(J1231,N1230)</f>
        <v>0.14050000000000001</v>
      </c>
      <c r="U1231" s="31">
        <f t="shared" ref="U1231" si="12056">AVERAGE(K1231,O1230)</f>
        <v>0.24249999999999999</v>
      </c>
      <c r="V1231" s="17">
        <f>Q1231*Q1230/'Advanced - Road'!$S$33</f>
        <v>98.159022273328674</v>
      </c>
      <c r="W1231" s="17">
        <f t="shared" ref="W1231" si="12057">W1230</f>
        <v>98.162349239372702</v>
      </c>
      <c r="X1231" s="17">
        <f t="shared" si="11564"/>
        <v>0</v>
      </c>
      <c r="Y1231" s="19">
        <f>ROUND(Regression!$B$17+Regression!$B$18*Games!R1231+Regression!$B$19*Games!T1231+Regression!$B$20*Games!U1231+Regression!$B$21*Games!S1231+Regression!$B$22*Games!W1231,0)</f>
        <v>105</v>
      </c>
      <c r="Z1231" s="19">
        <f t="shared" ref="Z1231" si="12058">-Z1230</f>
        <v>-3</v>
      </c>
      <c r="AA1231" s="19">
        <f t="shared" ref="AA1231" si="12059">AA1230</f>
        <v>207</v>
      </c>
      <c r="AB1231" s="4"/>
      <c r="AC1231" s="4"/>
      <c r="AD1231" s="4">
        <f t="shared" si="11569"/>
        <v>105</v>
      </c>
    </row>
    <row r="1232" spans="1:30" x14ac:dyDescent="0.3">
      <c r="A1232" s="11" t="s">
        <v>133</v>
      </c>
      <c r="B1232" s="14" t="s">
        <v>73</v>
      </c>
      <c r="C1232" s="11" t="str">
        <f>VLOOKUP(B1232,'Team Lookup'!A:B,2,FALSE)</f>
        <v>Oklahoma City Thunder</v>
      </c>
      <c r="D1232" s="12"/>
      <c r="E1232" s="12"/>
      <c r="F1232" s="13" t="str">
        <f>B1233</f>
        <v>MIA</v>
      </c>
      <c r="G1232" s="11" t="str">
        <f t="shared" ref="G1232" si="12060">C1233</f>
        <v>Miami Heat</v>
      </c>
      <c r="H1232" s="32">
        <f>VLOOKUP($C1232,'Four Factors - Road'!$B:$O,7,FALSE)/100</f>
        <v>0.47799999999999998</v>
      </c>
      <c r="I1232" s="32">
        <f>VLOOKUP($C1232,'Four Factors - Road'!$B:$O,8,FALSE)</f>
        <v>0.28899999999999998</v>
      </c>
      <c r="J1232" s="32">
        <f>VLOOKUP($C1232,'Four Factors - Road'!$B:$O,9,FALSE)/100</f>
        <v>0.14899999999999999</v>
      </c>
      <c r="K1232" s="32">
        <f>VLOOKUP($C1232,'Four Factors - Road'!$B:$O,10,FALSE)/100</f>
        <v>0.27600000000000002</v>
      </c>
      <c r="L1232" s="32">
        <f>VLOOKUP($C1232,'Four Factors - Road'!$B:$O,11,FALSE)/100</f>
        <v>0.52200000000000002</v>
      </c>
      <c r="M1232" s="32">
        <f>VLOOKUP($C1232,'Four Factors - Road'!$B:$O,12,FALSE)</f>
        <v>0.29099999999999998</v>
      </c>
      <c r="N1232" s="32">
        <f>VLOOKUP($C1232,'Four Factors - Road'!$B:$O,13,FALSE)/100</f>
        <v>0.13699999999999998</v>
      </c>
      <c r="O1232" s="32">
        <f>VLOOKUP($C1232,'Four Factors - Road'!$B:$O,14,FALSE)/100</f>
        <v>0.21199999999999999</v>
      </c>
      <c r="P1232" s="21">
        <f>VLOOKUP($C1232,'Advanced - Road'!B:T,18,FALSE)</f>
        <v>100.51</v>
      </c>
      <c r="Q1232" s="21">
        <f>(P1232+'Advanced - Road'!$S$33)/2</f>
        <v>99.68526345933563</v>
      </c>
      <c r="R1232" s="32">
        <f t="shared" ref="R1232" si="12061">AVERAGE(H1232,L1233)</f>
        <v>0.48299999999999998</v>
      </c>
      <c r="S1232" s="32">
        <f t="shared" ref="S1232" si="12062">AVERAGE(I1232,M1233)</f>
        <v>0.27549999999999997</v>
      </c>
      <c r="T1232" s="32">
        <f t="shared" ref="T1232" si="12063">AVERAGE(J1232,N1233)</f>
        <v>0.14000000000000001</v>
      </c>
      <c r="U1232" s="32">
        <f t="shared" ref="U1232" si="12064">AVERAGE(K1232,O1233)</f>
        <v>0.2495</v>
      </c>
      <c r="V1232" s="21">
        <f>Q1232*Q1233/'Advanced - Home'!$S$33</f>
        <v>99.411063516091815</v>
      </c>
      <c r="W1232" s="21">
        <f t="shared" ref="W1232" si="12065">AVERAGE(V1232:V1233)</f>
        <v>99.407694342206369</v>
      </c>
      <c r="X1232" s="21">
        <f t="shared" si="11564"/>
        <v>0</v>
      </c>
      <c r="Y1232" s="23">
        <f>ROUND(Regression!$B$17+Regression!$B$18*Games!R1232+Regression!$B$19*Games!T1232+Regression!$B$20*Games!U1232+Regression!$B$21*Games!S1232+Regression!$B$22*Games!W1232,0)</f>
        <v>105</v>
      </c>
      <c r="Z1232" s="23">
        <f t="shared" ref="Z1232" si="12066">Y1233-Y1232</f>
        <v>4</v>
      </c>
      <c r="AA1232" s="23">
        <f t="shared" ref="AA1232" si="12067">Y1232+Y1233</f>
        <v>214</v>
      </c>
      <c r="AB1232" s="22">
        <f t="shared" ref="AB1232" si="12068">D1232-Z1232</f>
        <v>-4</v>
      </c>
      <c r="AC1232" s="22">
        <f t="shared" ref="AC1232" si="12069">AA1232-E1232</f>
        <v>214</v>
      </c>
      <c r="AD1232" s="22">
        <f t="shared" si="11569"/>
        <v>105</v>
      </c>
    </row>
    <row r="1233" spans="1:30" x14ac:dyDescent="0.3">
      <c r="A1233" s="11" t="s">
        <v>134</v>
      </c>
      <c r="B1233" s="14" t="s">
        <v>69</v>
      </c>
      <c r="C1233" s="11" t="str">
        <f>VLOOKUP(B1233,'Team Lookup'!A:B,2,FALSE)</f>
        <v>Miami Heat</v>
      </c>
      <c r="D1233" s="15">
        <f t="shared" ref="D1233" si="12070">D1232*-1</f>
        <v>0</v>
      </c>
      <c r="E1233" s="15">
        <f t="shared" ref="E1233" si="12071">E1232</f>
        <v>0</v>
      </c>
      <c r="F1233" s="11" t="str">
        <f>B1232</f>
        <v>OKC</v>
      </c>
      <c r="G1233" s="11" t="str">
        <f t="shared" ref="G1233" si="12072">C1232</f>
        <v>Oklahoma City Thunder</v>
      </c>
      <c r="H1233" s="32">
        <f>VLOOKUP($C1233,'Four Factors - Home'!$B:$O,7,FALSE)/100</f>
        <v>0.52500000000000002</v>
      </c>
      <c r="I1233" s="32">
        <f>VLOOKUP($C1233,'Four Factors - Home'!$B:$O,8,FALSE)</f>
        <v>0.27700000000000002</v>
      </c>
      <c r="J1233" s="32">
        <f>VLOOKUP($C1233,'Four Factors - Home'!$B:$O,9,FALSE)/100</f>
        <v>0.14000000000000001</v>
      </c>
      <c r="K1233" s="32">
        <f>VLOOKUP($C1233,'Four Factors - Home'!$B:$O,10,FALSE)/100</f>
        <v>0.217</v>
      </c>
      <c r="L1233" s="32">
        <f>VLOOKUP($C1233,'Four Factors - Home'!$B:$O,11,FALSE)/100</f>
        <v>0.48799999999999999</v>
      </c>
      <c r="M1233" s="32">
        <f>VLOOKUP($C1233,'Four Factors - Home'!$B:$O,12,FALSE)</f>
        <v>0.26200000000000001</v>
      </c>
      <c r="N1233" s="32">
        <f>VLOOKUP($C1233,'Four Factors - Home'!$B:$O,13,FALSE)/100</f>
        <v>0.13100000000000001</v>
      </c>
      <c r="O1233" s="32">
        <f>VLOOKUP($C1233,'Four Factors - Home'!$B:$O,14,FALSE)/100</f>
        <v>0.223</v>
      </c>
      <c r="P1233" s="21">
        <f>VLOOKUP($C1233,'Advanced - Home'!B:T,18,FALSE)</f>
        <v>98.31</v>
      </c>
      <c r="Q1233" s="21">
        <f>(P1233+'Advanced - Home'!$S$33)/2</f>
        <v>98.581912943871714</v>
      </c>
      <c r="R1233" s="32">
        <f t="shared" ref="R1233" si="12073">AVERAGE(H1233,L1232)</f>
        <v>0.52350000000000008</v>
      </c>
      <c r="S1233" s="32">
        <f t="shared" ref="S1233" si="12074">AVERAGE(I1233,M1232)</f>
        <v>0.28400000000000003</v>
      </c>
      <c r="T1233" s="32">
        <f t="shared" ref="T1233" si="12075">AVERAGE(J1233,N1232)</f>
        <v>0.13850000000000001</v>
      </c>
      <c r="U1233" s="32">
        <f t="shared" ref="U1233" si="12076">AVERAGE(K1233,O1232)</f>
        <v>0.2145</v>
      </c>
      <c r="V1233" s="21">
        <f>Q1233*Q1232/'Advanced - Road'!$S$33</f>
        <v>99.404325168320923</v>
      </c>
      <c r="W1233" s="21">
        <f t="shared" ref="W1233" si="12077">W1232</f>
        <v>99.407694342206369</v>
      </c>
      <c r="X1233" s="21">
        <f t="shared" si="11564"/>
        <v>0</v>
      </c>
      <c r="Y1233" s="23">
        <f>ROUND(Regression!$B$17+Regression!$B$18*Games!R1233+Regression!$B$19*Games!T1233+Regression!$B$20*Games!U1233+Regression!$B$21*Games!S1233+Regression!$B$22*Games!W1233,0)</f>
        <v>109</v>
      </c>
      <c r="Z1233" s="23">
        <f t="shared" ref="Z1233" si="12078">-Z1232</f>
        <v>-4</v>
      </c>
      <c r="AA1233" s="23">
        <f t="shared" ref="AA1233" si="12079">AA1232</f>
        <v>214</v>
      </c>
      <c r="AB1233" s="22"/>
      <c r="AC1233" s="22"/>
      <c r="AD1233" s="22">
        <f t="shared" si="11569"/>
        <v>109</v>
      </c>
    </row>
    <row r="1234" spans="1:30" x14ac:dyDescent="0.3">
      <c r="A1234" t="s">
        <v>133</v>
      </c>
      <c r="B1234" s="5" t="s">
        <v>73</v>
      </c>
      <c r="C1234" t="str">
        <f>VLOOKUP(B1234,'Team Lookup'!A:B,2,FALSE)</f>
        <v>Oklahoma City Thunder</v>
      </c>
      <c r="D1234" s="6"/>
      <c r="E1234" s="6"/>
      <c r="F1234" s="7" t="str">
        <f>B1235</f>
        <v>MIL</v>
      </c>
      <c r="G1234" t="str">
        <f t="shared" ref="G1234" si="12080">C1235</f>
        <v>Milwaukee Bucks</v>
      </c>
      <c r="H1234" s="31">
        <f>VLOOKUP($C1234,'Four Factors - Road'!$B:$O,7,FALSE)/100</f>
        <v>0.47799999999999998</v>
      </c>
      <c r="I1234" s="31">
        <f>VLOOKUP($C1234,'Four Factors - Road'!$B:$O,8,FALSE)</f>
        <v>0.28899999999999998</v>
      </c>
      <c r="J1234" s="31">
        <f>VLOOKUP($C1234,'Four Factors - Road'!$B:$O,9,FALSE)/100</f>
        <v>0.14899999999999999</v>
      </c>
      <c r="K1234" s="31">
        <f>VLOOKUP($C1234,'Four Factors - Road'!$B:$O,10,FALSE)/100</f>
        <v>0.27600000000000002</v>
      </c>
      <c r="L1234" s="31">
        <f>VLOOKUP($C1234,'Four Factors - Road'!$B:$O,11,FALSE)/100</f>
        <v>0.52200000000000002</v>
      </c>
      <c r="M1234" s="31">
        <f>VLOOKUP($C1234,'Four Factors - Road'!$B:$O,12,FALSE)</f>
        <v>0.29099999999999998</v>
      </c>
      <c r="N1234" s="31">
        <f>VLOOKUP($C1234,'Four Factors - Road'!$B:$O,13,FALSE)/100</f>
        <v>0.13699999999999998</v>
      </c>
      <c r="O1234" s="31">
        <f>VLOOKUP($C1234,'Four Factors - Road'!$B:$O,14,FALSE)/100</f>
        <v>0.21199999999999999</v>
      </c>
      <c r="P1234" s="17">
        <f>VLOOKUP($C1234,'Advanced - Road'!B:T,18,FALSE)</f>
        <v>100.51</v>
      </c>
      <c r="Q1234" s="17">
        <f>(P1234+'Advanced - Road'!$S$33)/2</f>
        <v>99.68526345933563</v>
      </c>
      <c r="R1234" s="31">
        <f t="shared" ref="R1234" si="12081">AVERAGE(H1234,L1235)</f>
        <v>0.4995</v>
      </c>
      <c r="S1234" s="31">
        <f t="shared" ref="S1234" si="12082">AVERAGE(I1234,M1235)</f>
        <v>0.29599999999999999</v>
      </c>
      <c r="T1234" s="31">
        <f t="shared" ref="T1234" si="12083">AVERAGE(J1234,N1235)</f>
        <v>0.154</v>
      </c>
      <c r="U1234" s="31">
        <f t="shared" ref="U1234" si="12084">AVERAGE(K1234,O1235)</f>
        <v>0.254</v>
      </c>
      <c r="V1234" s="17">
        <f>Q1234*Q1235/'Advanced - Home'!$S$33</f>
        <v>99.622829779445453</v>
      </c>
      <c r="W1234" s="17">
        <f t="shared" ref="W1234" si="12085">AVERAGE(V1234:V1235)</f>
        <v>99.619453428518142</v>
      </c>
      <c r="X1234" s="17">
        <f t="shared" si="11564"/>
        <v>0</v>
      </c>
      <c r="Y1234" s="19">
        <f>ROUND(Regression!$B$17+Regression!$B$18*Games!R1234+Regression!$B$19*Games!T1234+Regression!$B$20*Games!U1234+Regression!$B$21*Games!S1234+Regression!$B$22*Games!W1234,0)</f>
        <v>106</v>
      </c>
      <c r="Z1234" s="19">
        <f t="shared" ref="Z1234" si="12086">Y1235-Y1234</f>
        <v>5</v>
      </c>
      <c r="AA1234" s="19">
        <f t="shared" ref="AA1234" si="12087">Y1234+Y1235</f>
        <v>217</v>
      </c>
      <c r="AB1234" s="4">
        <f t="shared" ref="AB1234" si="12088">D1234-Z1234</f>
        <v>-5</v>
      </c>
      <c r="AC1234" s="4">
        <f t="shared" ref="AC1234" si="12089">AA1234-E1234</f>
        <v>217</v>
      </c>
      <c r="AD1234" s="4">
        <f t="shared" si="11569"/>
        <v>106</v>
      </c>
    </row>
    <row r="1235" spans="1:30" x14ac:dyDescent="0.3">
      <c r="A1235" t="s">
        <v>134</v>
      </c>
      <c r="B1235" s="8" t="s">
        <v>70</v>
      </c>
      <c r="C1235" t="str">
        <f>VLOOKUP(B1235,'Team Lookup'!A:B,2,FALSE)</f>
        <v>Milwaukee Bucks</v>
      </c>
      <c r="D1235" s="9">
        <f t="shared" ref="D1235" si="12090">D1234*-1</f>
        <v>0</v>
      </c>
      <c r="E1235" s="9">
        <f t="shared" ref="E1235" si="12091">E1234</f>
        <v>0</v>
      </c>
      <c r="F1235" t="str">
        <f>B1234</f>
        <v>OKC</v>
      </c>
      <c r="G1235" t="str">
        <f t="shared" ref="G1235" si="12092">C1234</f>
        <v>Oklahoma City Thunder</v>
      </c>
      <c r="H1235" s="31">
        <f>VLOOKUP($C1235,'Four Factors - Home'!$B:$O,7,FALSE)/100</f>
        <v>0.53500000000000003</v>
      </c>
      <c r="I1235" s="31">
        <f>VLOOKUP($C1235,'Four Factors - Home'!$B:$O,8,FALSE)</f>
        <v>0.307</v>
      </c>
      <c r="J1235" s="31">
        <f>VLOOKUP($C1235,'Four Factors - Home'!$B:$O,9,FALSE)/100</f>
        <v>0.14199999999999999</v>
      </c>
      <c r="K1235" s="31">
        <f>VLOOKUP($C1235,'Four Factors - Home'!$B:$O,10,FALSE)/100</f>
        <v>0.21600000000000003</v>
      </c>
      <c r="L1235" s="31">
        <f>VLOOKUP($C1235,'Four Factors - Home'!$B:$O,11,FALSE)/100</f>
        <v>0.52100000000000002</v>
      </c>
      <c r="M1235" s="31">
        <f>VLOOKUP($C1235,'Four Factors - Home'!$B:$O,12,FALSE)</f>
        <v>0.30299999999999999</v>
      </c>
      <c r="N1235" s="31">
        <f>VLOOKUP($C1235,'Four Factors - Home'!$B:$O,13,FALSE)/100</f>
        <v>0.159</v>
      </c>
      <c r="O1235" s="31">
        <f>VLOOKUP($C1235,'Four Factors - Home'!$B:$O,14,FALSE)/100</f>
        <v>0.23199999999999998</v>
      </c>
      <c r="P1235" s="17">
        <f>VLOOKUP($C1235,'Advanced - Home'!B:T,18,FALSE)</f>
        <v>98.73</v>
      </c>
      <c r="Q1235" s="17">
        <f>(P1235+'Advanced - Home'!$S$33)/2</f>
        <v>98.791912943871708</v>
      </c>
      <c r="R1235" s="31">
        <f t="shared" ref="R1235" si="12093">AVERAGE(H1235,L1234)</f>
        <v>0.52849999999999997</v>
      </c>
      <c r="S1235" s="31">
        <f t="shared" ref="S1235" si="12094">AVERAGE(I1235,M1234)</f>
        <v>0.29899999999999999</v>
      </c>
      <c r="T1235" s="31">
        <f t="shared" ref="T1235" si="12095">AVERAGE(J1235,N1234)</f>
        <v>0.13949999999999999</v>
      </c>
      <c r="U1235" s="31">
        <f t="shared" ref="U1235" si="12096">AVERAGE(K1235,O1234)</f>
        <v>0.21400000000000002</v>
      </c>
      <c r="V1235" s="17">
        <f>Q1235*Q1234/'Advanced - Road'!$S$33</f>
        <v>99.616077077590845</v>
      </c>
      <c r="W1235" s="17">
        <f t="shared" ref="W1235" si="12097">W1234</f>
        <v>99.619453428518142</v>
      </c>
      <c r="X1235" s="17">
        <f t="shared" si="11564"/>
        <v>0</v>
      </c>
      <c r="Y1235" s="19">
        <f>ROUND(Regression!$B$17+Regression!$B$18*Games!R1235+Regression!$B$19*Games!T1235+Regression!$B$20*Games!U1235+Regression!$B$21*Games!S1235+Regression!$B$22*Games!W1235,0)</f>
        <v>111</v>
      </c>
      <c r="Z1235" s="19">
        <f t="shared" ref="Z1235" si="12098">-Z1234</f>
        <v>-5</v>
      </c>
      <c r="AA1235" s="19">
        <f t="shared" ref="AA1235" si="12099">AA1234</f>
        <v>217</v>
      </c>
      <c r="AB1235" s="4"/>
      <c r="AC1235" s="4"/>
      <c r="AD1235" s="4">
        <f t="shared" si="11569"/>
        <v>111</v>
      </c>
    </row>
    <row r="1236" spans="1:30" x14ac:dyDescent="0.3">
      <c r="A1236" s="11" t="s">
        <v>133</v>
      </c>
      <c r="B1236" s="10" t="s">
        <v>73</v>
      </c>
      <c r="C1236" s="11" t="str">
        <f>VLOOKUP(B1236,'Team Lookup'!A:B,2,FALSE)</f>
        <v>Oklahoma City Thunder</v>
      </c>
      <c r="D1236" s="12"/>
      <c r="E1236" s="12"/>
      <c r="F1236" s="13" t="str">
        <f>B1237</f>
        <v>MIN</v>
      </c>
      <c r="G1236" s="11" t="str">
        <f t="shared" ref="G1236" si="12100">C1237</f>
        <v>Minnesota Timberwolves</v>
      </c>
      <c r="H1236" s="32">
        <f>VLOOKUP($C1236,'Four Factors - Road'!$B:$O,7,FALSE)/100</f>
        <v>0.47799999999999998</v>
      </c>
      <c r="I1236" s="32">
        <f>VLOOKUP($C1236,'Four Factors - Road'!$B:$O,8,FALSE)</f>
        <v>0.28899999999999998</v>
      </c>
      <c r="J1236" s="32">
        <f>VLOOKUP($C1236,'Four Factors - Road'!$B:$O,9,FALSE)/100</f>
        <v>0.14899999999999999</v>
      </c>
      <c r="K1236" s="32">
        <f>VLOOKUP($C1236,'Four Factors - Road'!$B:$O,10,FALSE)/100</f>
        <v>0.27600000000000002</v>
      </c>
      <c r="L1236" s="32">
        <f>VLOOKUP($C1236,'Four Factors - Road'!$B:$O,11,FALSE)/100</f>
        <v>0.52200000000000002</v>
      </c>
      <c r="M1236" s="32">
        <f>VLOOKUP($C1236,'Four Factors - Road'!$B:$O,12,FALSE)</f>
        <v>0.29099999999999998</v>
      </c>
      <c r="N1236" s="32">
        <f>VLOOKUP($C1236,'Four Factors - Road'!$B:$O,13,FALSE)/100</f>
        <v>0.13699999999999998</v>
      </c>
      <c r="O1236" s="32">
        <f>VLOOKUP($C1236,'Four Factors - Road'!$B:$O,14,FALSE)/100</f>
        <v>0.21199999999999999</v>
      </c>
      <c r="P1236" s="21">
        <f>VLOOKUP($C1236,'Advanced - Road'!B:T,18,FALSE)</f>
        <v>100.51</v>
      </c>
      <c r="Q1236" s="21">
        <f>(P1236+'Advanced - Road'!$S$33)/2</f>
        <v>99.68526345933563</v>
      </c>
      <c r="R1236" s="32">
        <f t="shared" ref="R1236" si="12101">AVERAGE(H1236,L1237)</f>
        <v>0.504</v>
      </c>
      <c r="S1236" s="32">
        <f t="shared" ref="S1236" si="12102">AVERAGE(I1236,M1237)</f>
        <v>0.28100000000000003</v>
      </c>
      <c r="T1236" s="32">
        <f t="shared" ref="T1236" si="12103">AVERAGE(J1236,N1237)</f>
        <v>0.15049999999999999</v>
      </c>
      <c r="U1236" s="32">
        <f t="shared" ref="U1236" si="12104">AVERAGE(K1236,O1237)</f>
        <v>0.2465</v>
      </c>
      <c r="V1236" s="21">
        <f>Q1236*Q1237/'Advanced - Home'!$S$33</f>
        <v>98.569040516566545</v>
      </c>
      <c r="W1236" s="21">
        <f t="shared" ref="W1236" si="12105">AVERAGE(V1236:V1237)</f>
        <v>98.565699879966601</v>
      </c>
      <c r="X1236" s="21">
        <f t="shared" si="11564"/>
        <v>0</v>
      </c>
      <c r="Y1236" s="23">
        <f>ROUND(Regression!$B$17+Regression!$B$18*Games!R1236+Regression!$B$19*Games!T1236+Regression!$B$20*Games!U1236+Regression!$B$21*Games!S1236+Regression!$B$22*Games!W1236,0)</f>
        <v>106</v>
      </c>
      <c r="Z1236" s="23">
        <f t="shared" ref="Z1236" si="12106">Y1237-Y1236</f>
        <v>3</v>
      </c>
      <c r="AA1236" s="23">
        <f t="shared" ref="AA1236" si="12107">Y1236+Y1237</f>
        <v>215</v>
      </c>
      <c r="AB1236" s="22">
        <f t="shared" ref="AB1236" si="12108">D1236-Z1236</f>
        <v>-3</v>
      </c>
      <c r="AC1236" s="22">
        <f t="shared" ref="AC1236" si="12109">AA1236-E1236</f>
        <v>215</v>
      </c>
      <c r="AD1236" s="22">
        <f t="shared" si="11569"/>
        <v>106</v>
      </c>
    </row>
    <row r="1237" spans="1:30" x14ac:dyDescent="0.3">
      <c r="A1237" s="11" t="s">
        <v>134</v>
      </c>
      <c r="B1237" s="14" t="s">
        <v>34</v>
      </c>
      <c r="C1237" s="11" t="str">
        <f>VLOOKUP(B1237,'Team Lookup'!A:B,2,FALSE)</f>
        <v>Minnesota Timberwolves</v>
      </c>
      <c r="D1237" s="15">
        <f t="shared" ref="D1237" si="12110">D1236*-1</f>
        <v>0</v>
      </c>
      <c r="E1237" s="15">
        <f t="shared" ref="E1237" si="12111">E1236</f>
        <v>0</v>
      </c>
      <c r="F1237" s="11" t="str">
        <f>B1236</f>
        <v>OKC</v>
      </c>
      <c r="G1237" s="11" t="str">
        <f t="shared" ref="G1237" si="12112">C1236</f>
        <v>Oklahoma City Thunder</v>
      </c>
      <c r="H1237" s="32">
        <f>VLOOKUP($C1237,'Four Factors - Home'!$B:$O,7,FALSE)/100</f>
        <v>0.52400000000000002</v>
      </c>
      <c r="I1237" s="32">
        <f>VLOOKUP($C1237,'Four Factors - Home'!$B:$O,8,FALSE)</f>
        <v>0.29599999999999999</v>
      </c>
      <c r="J1237" s="32">
        <f>VLOOKUP($C1237,'Four Factors - Home'!$B:$O,9,FALSE)/100</f>
        <v>0.15</v>
      </c>
      <c r="K1237" s="32">
        <f>VLOOKUP($C1237,'Four Factors - Home'!$B:$O,10,FALSE)/100</f>
        <v>0.26899999999999996</v>
      </c>
      <c r="L1237" s="32">
        <f>VLOOKUP($C1237,'Four Factors - Home'!$B:$O,11,FALSE)/100</f>
        <v>0.53</v>
      </c>
      <c r="M1237" s="32">
        <f>VLOOKUP($C1237,'Four Factors - Home'!$B:$O,12,FALSE)</f>
        <v>0.27300000000000002</v>
      </c>
      <c r="N1237" s="32">
        <f>VLOOKUP($C1237,'Four Factors - Home'!$B:$O,13,FALSE)/100</f>
        <v>0.152</v>
      </c>
      <c r="O1237" s="32">
        <f>VLOOKUP($C1237,'Four Factors - Home'!$B:$O,14,FALSE)/100</f>
        <v>0.217</v>
      </c>
      <c r="P1237" s="21">
        <f>VLOOKUP($C1237,'Advanced - Home'!B:T,18,FALSE)</f>
        <v>96.64</v>
      </c>
      <c r="Q1237" s="21">
        <f>(P1237+'Advanced - Home'!$S$33)/2</f>
        <v>97.746912943871706</v>
      </c>
      <c r="R1237" s="32">
        <f t="shared" ref="R1237" si="12113">AVERAGE(H1237,L1236)</f>
        <v>0.52300000000000002</v>
      </c>
      <c r="S1237" s="32">
        <f t="shared" ref="S1237" si="12114">AVERAGE(I1237,M1236)</f>
        <v>0.29349999999999998</v>
      </c>
      <c r="T1237" s="32">
        <f t="shared" ref="T1237" si="12115">AVERAGE(J1237,N1236)</f>
        <v>0.14349999999999999</v>
      </c>
      <c r="U1237" s="32">
        <f t="shared" ref="U1237" si="12116">AVERAGE(K1237,O1236)</f>
        <v>0.24049999999999999</v>
      </c>
      <c r="V1237" s="21">
        <f>Q1237*Q1236/'Advanced - Road'!$S$33</f>
        <v>98.562359243366657</v>
      </c>
      <c r="W1237" s="21">
        <f t="shared" ref="W1237" si="12117">W1236</f>
        <v>98.565699879966601</v>
      </c>
      <c r="X1237" s="21">
        <f t="shared" si="11564"/>
        <v>0</v>
      </c>
      <c r="Y1237" s="23">
        <f>ROUND(Regression!$B$17+Regression!$B$18*Games!R1237+Regression!$B$19*Games!T1237+Regression!$B$20*Games!U1237+Regression!$B$21*Games!S1237+Regression!$B$22*Games!W1237,0)</f>
        <v>109</v>
      </c>
      <c r="Z1237" s="23">
        <f t="shared" ref="Z1237" si="12118">-Z1236</f>
        <v>-3</v>
      </c>
      <c r="AA1237" s="23">
        <f t="shared" ref="AA1237" si="12119">AA1236</f>
        <v>215</v>
      </c>
      <c r="AB1237" s="22"/>
      <c r="AC1237" s="22"/>
      <c r="AD1237" s="22">
        <f t="shared" si="11569"/>
        <v>109</v>
      </c>
    </row>
    <row r="1238" spans="1:30" x14ac:dyDescent="0.3">
      <c r="A1238" t="s">
        <v>133</v>
      </c>
      <c r="B1238" s="5" t="s">
        <v>73</v>
      </c>
      <c r="C1238" t="str">
        <f>VLOOKUP(B1238,'Team Lookup'!A:B,2,FALSE)</f>
        <v>Oklahoma City Thunder</v>
      </c>
      <c r="D1238" s="6"/>
      <c r="E1238" s="6"/>
      <c r="F1238" s="7" t="str">
        <f>B1239</f>
        <v>NOP</v>
      </c>
      <c r="G1238" t="str">
        <f t="shared" ref="G1238" si="12120">C1239</f>
        <v>New Orleans Pelicans</v>
      </c>
      <c r="H1238" s="31">
        <f>VLOOKUP($C1238,'Four Factors - Road'!$B:$O,7,FALSE)/100</f>
        <v>0.47799999999999998</v>
      </c>
      <c r="I1238" s="31">
        <f>VLOOKUP($C1238,'Four Factors - Road'!$B:$O,8,FALSE)</f>
        <v>0.28899999999999998</v>
      </c>
      <c r="J1238" s="31">
        <f>VLOOKUP($C1238,'Four Factors - Road'!$B:$O,9,FALSE)/100</f>
        <v>0.14899999999999999</v>
      </c>
      <c r="K1238" s="31">
        <f>VLOOKUP($C1238,'Four Factors - Road'!$B:$O,10,FALSE)/100</f>
        <v>0.27600000000000002</v>
      </c>
      <c r="L1238" s="31">
        <f>VLOOKUP($C1238,'Four Factors - Road'!$B:$O,11,FALSE)/100</f>
        <v>0.52200000000000002</v>
      </c>
      <c r="M1238" s="31">
        <f>VLOOKUP($C1238,'Four Factors - Road'!$B:$O,12,FALSE)</f>
        <v>0.29099999999999998</v>
      </c>
      <c r="N1238" s="31">
        <f>VLOOKUP($C1238,'Four Factors - Road'!$B:$O,13,FALSE)/100</f>
        <v>0.13699999999999998</v>
      </c>
      <c r="O1238" s="31">
        <f>VLOOKUP($C1238,'Four Factors - Road'!$B:$O,14,FALSE)/100</f>
        <v>0.21199999999999999</v>
      </c>
      <c r="P1238" s="17">
        <f>VLOOKUP($C1238,'Advanced - Road'!B:T,18,FALSE)</f>
        <v>100.51</v>
      </c>
      <c r="Q1238" s="17">
        <f>(P1238+'Advanced - Road'!$S$33)/2</f>
        <v>99.68526345933563</v>
      </c>
      <c r="R1238" s="31">
        <f t="shared" ref="R1238" si="12121">AVERAGE(H1238,L1239)</f>
        <v>0.49349999999999999</v>
      </c>
      <c r="S1238" s="31">
        <f t="shared" ref="S1238" si="12122">AVERAGE(I1238,M1239)</f>
        <v>0.26549999999999996</v>
      </c>
      <c r="T1238" s="31">
        <f t="shared" ref="T1238" si="12123">AVERAGE(J1238,N1239)</f>
        <v>0.14150000000000001</v>
      </c>
      <c r="U1238" s="31">
        <f t="shared" ref="U1238" si="12124">AVERAGE(K1238,O1239)</f>
        <v>0.249</v>
      </c>
      <c r="V1238" s="17">
        <f>Q1238*Q1239/'Advanced - Home'!$S$33</f>
        <v>100.8026703895587</v>
      </c>
      <c r="W1238" s="17">
        <f t="shared" ref="W1238" si="12125">AVERAGE(V1238:V1239)</f>
        <v>100.79925405225532</v>
      </c>
      <c r="X1238" s="17">
        <f t="shared" si="11564"/>
        <v>0</v>
      </c>
      <c r="Y1238" s="19">
        <f>ROUND(Regression!$B$17+Regression!$B$18*Games!R1238+Regression!$B$19*Games!T1238+Regression!$B$20*Games!U1238+Regression!$B$21*Games!S1238+Regression!$B$22*Games!W1238,0)</f>
        <v>107</v>
      </c>
      <c r="Z1238" s="19">
        <f t="shared" ref="Z1238" si="12126">Y1239-Y1238</f>
        <v>2</v>
      </c>
      <c r="AA1238" s="19">
        <f t="shared" ref="AA1238" si="12127">Y1238+Y1239</f>
        <v>216</v>
      </c>
      <c r="AB1238" s="4">
        <f t="shared" ref="AB1238" si="12128">D1238-Z1238</f>
        <v>-2</v>
      </c>
      <c r="AC1238" s="4">
        <f t="shared" ref="AC1238" si="12129">AA1238-E1238</f>
        <v>216</v>
      </c>
      <c r="AD1238" s="4">
        <f t="shared" si="11569"/>
        <v>107</v>
      </c>
    </row>
    <row r="1239" spans="1:30" x14ac:dyDescent="0.3">
      <c r="A1239" t="s">
        <v>134</v>
      </c>
      <c r="B1239" s="8" t="s">
        <v>71</v>
      </c>
      <c r="C1239" t="str">
        <f>VLOOKUP(B1239,'Team Lookup'!A:B,2,FALSE)</f>
        <v>New Orleans Pelicans</v>
      </c>
      <c r="D1239" s="9">
        <f t="shared" ref="D1239" si="12130">D1238*-1</f>
        <v>0</v>
      </c>
      <c r="E1239" s="9">
        <f t="shared" ref="E1239" si="12131">E1238</f>
        <v>0</v>
      </c>
      <c r="F1239" t="str">
        <f>B1238</f>
        <v>OKC</v>
      </c>
      <c r="G1239" t="str">
        <f t="shared" ref="G1239" si="12132">C1238</f>
        <v>Oklahoma City Thunder</v>
      </c>
      <c r="H1239" s="31">
        <f>VLOOKUP($C1239,'Four Factors - Home'!$B:$O,7,FALSE)/100</f>
        <v>0.504</v>
      </c>
      <c r="I1239" s="31">
        <f>VLOOKUP($C1239,'Four Factors - Home'!$B:$O,8,FALSE)</f>
        <v>0.26200000000000001</v>
      </c>
      <c r="J1239" s="31">
        <f>VLOOKUP($C1239,'Four Factors - Home'!$B:$O,9,FALSE)/100</f>
        <v>0.121</v>
      </c>
      <c r="K1239" s="31">
        <f>VLOOKUP($C1239,'Four Factors - Home'!$B:$O,10,FALSE)/100</f>
        <v>0.184</v>
      </c>
      <c r="L1239" s="31">
        <f>VLOOKUP($C1239,'Four Factors - Home'!$B:$O,11,FALSE)/100</f>
        <v>0.50900000000000001</v>
      </c>
      <c r="M1239" s="31">
        <f>VLOOKUP($C1239,'Four Factors - Home'!$B:$O,12,FALSE)</f>
        <v>0.24199999999999999</v>
      </c>
      <c r="N1239" s="31">
        <f>VLOOKUP($C1239,'Four Factors - Home'!$B:$O,13,FALSE)/100</f>
        <v>0.13400000000000001</v>
      </c>
      <c r="O1239" s="31">
        <f>VLOOKUP($C1239,'Four Factors - Home'!$B:$O,14,FALSE)/100</f>
        <v>0.222</v>
      </c>
      <c r="P1239" s="17">
        <f>VLOOKUP($C1239,'Advanced - Home'!B:T,18,FALSE)</f>
        <v>101.07</v>
      </c>
      <c r="Q1239" s="17">
        <f>(P1239+'Advanced - Home'!$S$33)/2</f>
        <v>99.96191294387171</v>
      </c>
      <c r="R1239" s="31">
        <f t="shared" ref="R1239" si="12133">AVERAGE(H1239,L1238)</f>
        <v>0.51300000000000001</v>
      </c>
      <c r="S1239" s="31">
        <f t="shared" ref="S1239" si="12134">AVERAGE(I1239,M1238)</f>
        <v>0.27649999999999997</v>
      </c>
      <c r="T1239" s="31">
        <f t="shared" ref="T1239" si="12135">AVERAGE(J1239,N1238)</f>
        <v>0.129</v>
      </c>
      <c r="U1239" s="31">
        <f t="shared" ref="U1239" si="12136">AVERAGE(K1239,O1238)</f>
        <v>0.19800000000000001</v>
      </c>
      <c r="V1239" s="17">
        <f>Q1239*Q1238/'Advanced - Road'!$S$33</f>
        <v>100.79583771495193</v>
      </c>
      <c r="W1239" s="17">
        <f t="shared" ref="W1239" si="12137">W1238</f>
        <v>100.79925405225532</v>
      </c>
      <c r="X1239" s="17">
        <f t="shared" si="11564"/>
        <v>0</v>
      </c>
      <c r="Y1239" s="19">
        <f>ROUND(Regression!$B$17+Regression!$B$18*Games!R1239+Regression!$B$19*Games!T1239+Regression!$B$20*Games!U1239+Regression!$B$21*Games!S1239+Regression!$B$22*Games!W1239,0)</f>
        <v>109</v>
      </c>
      <c r="Z1239" s="19">
        <f t="shared" ref="Z1239" si="12138">-Z1238</f>
        <v>-2</v>
      </c>
      <c r="AA1239" s="19">
        <f t="shared" ref="AA1239" si="12139">AA1238</f>
        <v>216</v>
      </c>
      <c r="AB1239" s="4"/>
      <c r="AC1239" s="4"/>
      <c r="AD1239" s="4">
        <f t="shared" si="11569"/>
        <v>109</v>
      </c>
    </row>
    <row r="1240" spans="1:30" x14ac:dyDescent="0.3">
      <c r="A1240" s="11" t="s">
        <v>133</v>
      </c>
      <c r="B1240" s="10" t="s">
        <v>73</v>
      </c>
      <c r="C1240" s="11" t="str">
        <f>VLOOKUP(B1240,'Team Lookup'!A:B,2,FALSE)</f>
        <v>Oklahoma City Thunder</v>
      </c>
      <c r="D1240" s="12"/>
      <c r="E1240" s="12"/>
      <c r="F1240" s="13" t="str">
        <f>B1241</f>
        <v>NYK</v>
      </c>
      <c r="G1240" s="11" t="str">
        <f t="shared" ref="G1240" si="12140">C1241</f>
        <v>New York Knicks</v>
      </c>
      <c r="H1240" s="32">
        <f>VLOOKUP($C1240,'Four Factors - Road'!$B:$O,7,FALSE)/100</f>
        <v>0.47799999999999998</v>
      </c>
      <c r="I1240" s="32">
        <f>VLOOKUP($C1240,'Four Factors - Road'!$B:$O,8,FALSE)</f>
        <v>0.28899999999999998</v>
      </c>
      <c r="J1240" s="32">
        <f>VLOOKUP($C1240,'Four Factors - Road'!$B:$O,9,FALSE)/100</f>
        <v>0.14899999999999999</v>
      </c>
      <c r="K1240" s="32">
        <f>VLOOKUP($C1240,'Four Factors - Road'!$B:$O,10,FALSE)/100</f>
        <v>0.27600000000000002</v>
      </c>
      <c r="L1240" s="32">
        <f>VLOOKUP($C1240,'Four Factors - Road'!$B:$O,11,FALSE)/100</f>
        <v>0.52200000000000002</v>
      </c>
      <c r="M1240" s="32">
        <f>VLOOKUP($C1240,'Four Factors - Road'!$B:$O,12,FALSE)</f>
        <v>0.29099999999999998</v>
      </c>
      <c r="N1240" s="32">
        <f>VLOOKUP($C1240,'Four Factors - Road'!$B:$O,13,FALSE)/100</f>
        <v>0.13699999999999998</v>
      </c>
      <c r="O1240" s="32">
        <f>VLOOKUP($C1240,'Four Factors - Road'!$B:$O,14,FALSE)/100</f>
        <v>0.21199999999999999</v>
      </c>
      <c r="P1240" s="21">
        <f>VLOOKUP($C1240,'Advanced - Road'!B:T,18,FALSE)</f>
        <v>100.51</v>
      </c>
      <c r="Q1240" s="21">
        <f>(P1240+'Advanced - Road'!$S$33)/2</f>
        <v>99.68526345933563</v>
      </c>
      <c r="R1240" s="32">
        <f t="shared" ref="R1240" si="12141">AVERAGE(H1240,L1241)</f>
        <v>0.49349999999999999</v>
      </c>
      <c r="S1240" s="32">
        <f t="shared" ref="S1240" si="12142">AVERAGE(I1240,M1241)</f>
        <v>0.27549999999999997</v>
      </c>
      <c r="T1240" s="32">
        <f t="shared" ref="T1240" si="12143">AVERAGE(J1240,N1241)</f>
        <v>0.13950000000000001</v>
      </c>
      <c r="U1240" s="32">
        <f t="shared" ref="U1240" si="12144">AVERAGE(K1240,O1241)</f>
        <v>0.27300000000000002</v>
      </c>
      <c r="V1240" s="21">
        <f>Q1240*Q1241/'Advanced - Home'!$S$33</f>
        <v>99.481652270543009</v>
      </c>
      <c r="W1240" s="21">
        <f t="shared" ref="W1240" si="12145">AVERAGE(V1240:V1241)</f>
        <v>99.478280704310279</v>
      </c>
      <c r="X1240" s="21">
        <f t="shared" si="11564"/>
        <v>0</v>
      </c>
      <c r="Y1240" s="23">
        <f>ROUND(Regression!$B$17+Regression!$B$18*Games!R1240+Regression!$B$19*Games!T1240+Regression!$B$20*Games!U1240+Regression!$B$21*Games!S1240+Regression!$B$22*Games!W1240,0)</f>
        <v>108</v>
      </c>
      <c r="Z1240" s="23">
        <f t="shared" ref="Z1240" si="12146">Y1241-Y1240</f>
        <v>1</v>
      </c>
      <c r="AA1240" s="23">
        <f t="shared" ref="AA1240" si="12147">Y1240+Y1241</f>
        <v>217</v>
      </c>
      <c r="AB1240" s="22">
        <f t="shared" ref="AB1240" si="12148">D1240-Z1240</f>
        <v>-1</v>
      </c>
      <c r="AC1240" s="22">
        <f t="shared" ref="AC1240" si="12149">AA1240-E1240</f>
        <v>217</v>
      </c>
      <c r="AD1240" s="22">
        <f t="shared" si="11569"/>
        <v>108</v>
      </c>
    </row>
    <row r="1241" spans="1:30" x14ac:dyDescent="0.3">
      <c r="A1241" s="11" t="s">
        <v>134</v>
      </c>
      <c r="B1241" s="14" t="s">
        <v>72</v>
      </c>
      <c r="C1241" s="11" t="str">
        <f>VLOOKUP(B1241,'Team Lookup'!A:B,2,FALSE)</f>
        <v>New York Knicks</v>
      </c>
      <c r="D1241" s="15">
        <f t="shared" ref="D1241" si="12150">D1240*-1</f>
        <v>0</v>
      </c>
      <c r="E1241" s="15">
        <f t="shared" ref="E1241" si="12151">E1240</f>
        <v>0</v>
      </c>
      <c r="F1241" s="11" t="str">
        <f>B1240</f>
        <v>OKC</v>
      </c>
      <c r="G1241" s="11" t="str">
        <f t="shared" ref="G1241" si="12152">C1240</f>
        <v>Oklahoma City Thunder</v>
      </c>
      <c r="H1241" s="32">
        <f>VLOOKUP($C1241,'Four Factors - Home'!$B:$O,7,FALSE)/100</f>
        <v>0.52</v>
      </c>
      <c r="I1241" s="32">
        <f>VLOOKUP($C1241,'Four Factors - Home'!$B:$O,8,FALSE)</f>
        <v>0.22700000000000001</v>
      </c>
      <c r="J1241" s="32">
        <f>VLOOKUP($C1241,'Four Factors - Home'!$B:$O,9,FALSE)/100</f>
        <v>0.14300000000000002</v>
      </c>
      <c r="K1241" s="32">
        <f>VLOOKUP($C1241,'Four Factors - Home'!$B:$O,10,FALSE)/100</f>
        <v>0.27399999999999997</v>
      </c>
      <c r="L1241" s="32">
        <f>VLOOKUP($C1241,'Four Factors - Home'!$B:$O,11,FALSE)/100</f>
        <v>0.50900000000000001</v>
      </c>
      <c r="M1241" s="32">
        <f>VLOOKUP($C1241,'Four Factors - Home'!$B:$O,12,FALSE)</f>
        <v>0.26200000000000001</v>
      </c>
      <c r="N1241" s="32">
        <f>VLOOKUP($C1241,'Four Factors - Home'!$B:$O,13,FALSE)/100</f>
        <v>0.13</v>
      </c>
      <c r="O1241" s="32">
        <f>VLOOKUP($C1241,'Four Factors - Home'!$B:$O,14,FALSE)/100</f>
        <v>0.27</v>
      </c>
      <c r="P1241" s="21">
        <f>VLOOKUP($C1241,'Advanced - Home'!B:T,18,FALSE)</f>
        <v>98.45</v>
      </c>
      <c r="Q1241" s="21">
        <f>(P1241+'Advanced - Home'!$S$33)/2</f>
        <v>98.651912943871707</v>
      </c>
      <c r="R1241" s="32">
        <f t="shared" ref="R1241" si="12153">AVERAGE(H1241,L1240)</f>
        <v>0.52100000000000002</v>
      </c>
      <c r="S1241" s="32">
        <f t="shared" ref="S1241" si="12154">AVERAGE(I1241,M1240)</f>
        <v>0.25900000000000001</v>
      </c>
      <c r="T1241" s="32">
        <f t="shared" ref="T1241" si="12155">AVERAGE(J1241,N1240)</f>
        <v>0.14000000000000001</v>
      </c>
      <c r="U1241" s="32">
        <f t="shared" ref="U1241" si="12156">AVERAGE(K1241,O1240)</f>
        <v>0.24299999999999999</v>
      </c>
      <c r="V1241" s="21">
        <f>Q1241*Q1240/'Advanced - Road'!$S$33</f>
        <v>99.47490913807755</v>
      </c>
      <c r="W1241" s="21">
        <f t="shared" ref="W1241" si="12157">W1240</f>
        <v>99.478280704310279</v>
      </c>
      <c r="X1241" s="21">
        <f t="shared" si="11564"/>
        <v>0</v>
      </c>
      <c r="Y1241" s="23">
        <f>ROUND(Regression!$B$17+Regression!$B$18*Games!R1241+Regression!$B$19*Games!T1241+Regression!$B$20*Games!U1241+Regression!$B$21*Games!S1241+Regression!$B$22*Games!W1241,0)</f>
        <v>109</v>
      </c>
      <c r="Z1241" s="23">
        <f t="shared" ref="Z1241" si="12158">-Z1240</f>
        <v>-1</v>
      </c>
      <c r="AA1241" s="23">
        <f t="shared" ref="AA1241" si="12159">AA1240</f>
        <v>217</v>
      </c>
      <c r="AB1241" s="22"/>
      <c r="AC1241" s="22"/>
      <c r="AD1241" s="22">
        <f t="shared" si="11569"/>
        <v>109</v>
      </c>
    </row>
    <row r="1242" spans="1:30" x14ac:dyDescent="0.3">
      <c r="A1242" t="s">
        <v>133</v>
      </c>
      <c r="B1242" s="8" t="s">
        <v>73</v>
      </c>
      <c r="C1242" t="str">
        <f>VLOOKUP(B1242,'Team Lookup'!A:B,2,FALSE)</f>
        <v>Oklahoma City Thunder</v>
      </c>
      <c r="D1242" s="6"/>
      <c r="E1242" s="6"/>
      <c r="F1242" s="7" t="str">
        <f>B1243</f>
        <v>OKC</v>
      </c>
      <c r="G1242" t="str">
        <f t="shared" ref="G1242" si="12160">C1243</f>
        <v>Oklahoma City Thunder</v>
      </c>
      <c r="H1242" s="31">
        <f>VLOOKUP($C1242,'Four Factors - Road'!$B:$O,7,FALSE)/100</f>
        <v>0.47799999999999998</v>
      </c>
      <c r="I1242" s="31">
        <f>VLOOKUP($C1242,'Four Factors - Road'!$B:$O,8,FALSE)</f>
        <v>0.28899999999999998</v>
      </c>
      <c r="J1242" s="31">
        <f>VLOOKUP($C1242,'Four Factors - Road'!$B:$O,9,FALSE)/100</f>
        <v>0.14899999999999999</v>
      </c>
      <c r="K1242" s="31">
        <f>VLOOKUP($C1242,'Four Factors - Road'!$B:$O,10,FALSE)/100</f>
        <v>0.27600000000000002</v>
      </c>
      <c r="L1242" s="31">
        <f>VLOOKUP($C1242,'Four Factors - Road'!$B:$O,11,FALSE)/100</f>
        <v>0.52200000000000002</v>
      </c>
      <c r="M1242" s="31">
        <f>VLOOKUP($C1242,'Four Factors - Road'!$B:$O,12,FALSE)</f>
        <v>0.29099999999999998</v>
      </c>
      <c r="N1242" s="31">
        <f>VLOOKUP($C1242,'Four Factors - Road'!$B:$O,13,FALSE)/100</f>
        <v>0.13699999999999998</v>
      </c>
      <c r="O1242" s="31">
        <f>VLOOKUP($C1242,'Four Factors - Road'!$B:$O,14,FALSE)/100</f>
        <v>0.21199999999999999</v>
      </c>
      <c r="P1242" s="17">
        <f>VLOOKUP($C1242,'Advanced - Road'!B:T,18,FALSE)</f>
        <v>100.51</v>
      </c>
      <c r="Q1242" s="17">
        <f>(P1242+'Advanced - Road'!$S$33)/2</f>
        <v>99.68526345933563</v>
      </c>
      <c r="R1242" s="31">
        <f t="shared" ref="R1242" si="12161">AVERAGE(H1242,L1243)</f>
        <v>0.48699999999999999</v>
      </c>
      <c r="S1242" s="31">
        <f t="shared" ref="S1242" si="12162">AVERAGE(I1242,M1243)</f>
        <v>0.27700000000000002</v>
      </c>
      <c r="T1242" s="31">
        <f t="shared" ref="T1242" si="12163">AVERAGE(J1242,N1243)</f>
        <v>0.14299999999999999</v>
      </c>
      <c r="U1242" s="31">
        <f t="shared" ref="U1242" si="12164">AVERAGE(K1242,O1243)</f>
        <v>0.25</v>
      </c>
      <c r="V1242" s="17">
        <f>Q1242*Q1243/'Advanced - Home'!$S$33</f>
        <v>100.76737601233309</v>
      </c>
      <c r="W1242" s="17">
        <f t="shared" ref="W1242" si="12165">AVERAGE(V1242:V1243)</f>
        <v>100.76396087120335</v>
      </c>
      <c r="X1242" s="17">
        <f t="shared" si="11564"/>
        <v>0</v>
      </c>
      <c r="Y1242" s="19">
        <f>ROUND(Regression!$B$17+Regression!$B$18*Games!R1242+Regression!$B$19*Games!T1242+Regression!$B$20*Games!U1242+Regression!$B$21*Games!S1242+Regression!$B$22*Games!W1242,0)</f>
        <v>106</v>
      </c>
      <c r="Z1242" s="19">
        <f t="shared" ref="Z1242" si="12166">Y1243-Y1242</f>
        <v>5</v>
      </c>
      <c r="AA1242" s="19">
        <f t="shared" ref="AA1242" si="12167">Y1242+Y1243</f>
        <v>217</v>
      </c>
      <c r="AB1242" s="4">
        <f t="shared" ref="AB1242" si="12168">D1242-Z1242</f>
        <v>-5</v>
      </c>
      <c r="AC1242" s="4">
        <f t="shared" ref="AC1242" si="12169">AA1242-E1242</f>
        <v>217</v>
      </c>
      <c r="AD1242" s="4">
        <f t="shared" si="11569"/>
        <v>106</v>
      </c>
    </row>
    <row r="1243" spans="1:30" x14ac:dyDescent="0.3">
      <c r="A1243" t="s">
        <v>134</v>
      </c>
      <c r="B1243" s="8" t="s">
        <v>73</v>
      </c>
      <c r="C1243" t="str">
        <f>VLOOKUP(B1243,'Team Lookup'!A:B,2,FALSE)</f>
        <v>Oklahoma City Thunder</v>
      </c>
      <c r="D1243" s="9">
        <f t="shared" ref="D1243" si="12170">D1242*-1</f>
        <v>0</v>
      </c>
      <c r="E1243" s="9">
        <f t="shared" ref="E1243" si="12171">E1242</f>
        <v>0</v>
      </c>
      <c r="F1243" t="str">
        <f>B1242</f>
        <v>OKC</v>
      </c>
      <c r="G1243" t="str">
        <f t="shared" ref="G1243" si="12172">C1242</f>
        <v>Oklahoma City Thunder</v>
      </c>
      <c r="H1243" s="31">
        <f>VLOOKUP($C1243,'Four Factors - Home'!$B:$O,7,FALSE)/100</f>
        <v>0.51700000000000002</v>
      </c>
      <c r="I1243" s="31">
        <f>VLOOKUP($C1243,'Four Factors - Home'!$B:$O,8,FALSE)</f>
        <v>0.29799999999999999</v>
      </c>
      <c r="J1243" s="31">
        <f>VLOOKUP($C1243,'Four Factors - Home'!$B:$O,9,FALSE)/100</f>
        <v>0.14800000000000002</v>
      </c>
      <c r="K1243" s="31">
        <f>VLOOKUP($C1243,'Four Factors - Home'!$B:$O,10,FALSE)/100</f>
        <v>0.26600000000000001</v>
      </c>
      <c r="L1243" s="31">
        <f>VLOOKUP($C1243,'Four Factors - Home'!$B:$O,11,FALSE)/100</f>
        <v>0.496</v>
      </c>
      <c r="M1243" s="31">
        <f>VLOOKUP($C1243,'Four Factors - Home'!$B:$O,12,FALSE)</f>
        <v>0.26500000000000001</v>
      </c>
      <c r="N1243" s="31">
        <f>VLOOKUP($C1243,'Four Factors - Home'!$B:$O,13,FALSE)/100</f>
        <v>0.13699999999999998</v>
      </c>
      <c r="O1243" s="31">
        <f>VLOOKUP($C1243,'Four Factors - Home'!$B:$O,14,FALSE)/100</f>
        <v>0.22399999999999998</v>
      </c>
      <c r="P1243" s="17">
        <f>VLOOKUP($C1243,'Advanced - Home'!B:T,18,FALSE)</f>
        <v>101</v>
      </c>
      <c r="Q1243" s="17">
        <f>(P1243+'Advanced - Home'!$S$33)/2</f>
        <v>99.926912943871713</v>
      </c>
      <c r="R1243" s="31">
        <f t="shared" ref="R1243" si="12173">AVERAGE(H1243,L1242)</f>
        <v>0.51950000000000007</v>
      </c>
      <c r="S1243" s="31">
        <f t="shared" ref="S1243" si="12174">AVERAGE(I1243,M1242)</f>
        <v>0.29449999999999998</v>
      </c>
      <c r="T1243" s="31">
        <f t="shared" ref="T1243" si="12175">AVERAGE(J1243,N1242)</f>
        <v>0.14250000000000002</v>
      </c>
      <c r="U1243" s="31">
        <f t="shared" ref="U1243" si="12176">AVERAGE(K1243,O1242)</f>
        <v>0.23899999999999999</v>
      </c>
      <c r="V1243" s="17">
        <f>Q1243*Q1242/'Advanced - Road'!$S$33</f>
        <v>100.7605457300736</v>
      </c>
      <c r="W1243" s="17">
        <f t="shared" ref="W1243" si="12177">W1242</f>
        <v>100.76396087120335</v>
      </c>
      <c r="X1243" s="17">
        <f t="shared" si="11564"/>
        <v>0</v>
      </c>
      <c r="Y1243" s="19">
        <f>ROUND(Regression!$B$17+Regression!$B$18*Games!R1243+Regression!$B$19*Games!T1243+Regression!$B$20*Games!U1243+Regression!$B$21*Games!S1243+Regression!$B$22*Games!W1243,0)</f>
        <v>111</v>
      </c>
      <c r="Z1243" s="19">
        <f t="shared" ref="Z1243" si="12178">-Z1242</f>
        <v>-5</v>
      </c>
      <c r="AA1243" s="19">
        <f t="shared" ref="AA1243" si="12179">AA1242</f>
        <v>217</v>
      </c>
      <c r="AB1243" s="4"/>
      <c r="AC1243" s="4"/>
      <c r="AD1243" s="4">
        <f t="shared" si="11569"/>
        <v>111</v>
      </c>
    </row>
    <row r="1244" spans="1:30" x14ac:dyDescent="0.3">
      <c r="A1244" s="11" t="s">
        <v>133</v>
      </c>
      <c r="B1244" s="14" t="s">
        <v>73</v>
      </c>
      <c r="C1244" s="11" t="str">
        <f>VLOOKUP(B1244,'Team Lookup'!A:B,2,FALSE)</f>
        <v>Oklahoma City Thunder</v>
      </c>
      <c r="D1244" s="12"/>
      <c r="E1244" s="12"/>
      <c r="F1244" s="13" t="str">
        <f>B1245</f>
        <v>ORL</v>
      </c>
      <c r="G1244" s="11" t="str">
        <f t="shared" ref="G1244" si="12180">C1245</f>
        <v>Orlando Magic</v>
      </c>
      <c r="H1244" s="32">
        <f>VLOOKUP($C1244,'Four Factors - Road'!$B:$O,7,FALSE)/100</f>
        <v>0.47799999999999998</v>
      </c>
      <c r="I1244" s="32">
        <f>VLOOKUP($C1244,'Four Factors - Road'!$B:$O,8,FALSE)</f>
        <v>0.28899999999999998</v>
      </c>
      <c r="J1244" s="32">
        <f>VLOOKUP($C1244,'Four Factors - Road'!$B:$O,9,FALSE)/100</f>
        <v>0.14899999999999999</v>
      </c>
      <c r="K1244" s="32">
        <f>VLOOKUP($C1244,'Four Factors - Road'!$B:$O,10,FALSE)/100</f>
        <v>0.27600000000000002</v>
      </c>
      <c r="L1244" s="32">
        <f>VLOOKUP($C1244,'Four Factors - Road'!$B:$O,11,FALSE)/100</f>
        <v>0.52200000000000002</v>
      </c>
      <c r="M1244" s="32">
        <f>VLOOKUP($C1244,'Four Factors - Road'!$B:$O,12,FALSE)</f>
        <v>0.29099999999999998</v>
      </c>
      <c r="N1244" s="32">
        <f>VLOOKUP($C1244,'Four Factors - Road'!$B:$O,13,FALSE)/100</f>
        <v>0.13699999999999998</v>
      </c>
      <c r="O1244" s="32">
        <f>VLOOKUP($C1244,'Four Factors - Road'!$B:$O,14,FALSE)/100</f>
        <v>0.21199999999999999</v>
      </c>
      <c r="P1244" s="21">
        <f>VLOOKUP($C1244,'Advanced - Road'!B:T,18,FALSE)</f>
        <v>100.51</v>
      </c>
      <c r="Q1244" s="21">
        <f>(P1244+'Advanced - Road'!$S$33)/2</f>
        <v>99.68526345933563</v>
      </c>
      <c r="R1244" s="32">
        <f t="shared" ref="R1244" si="12181">AVERAGE(H1244,L1245)</f>
        <v>0.4955</v>
      </c>
      <c r="S1244" s="32">
        <f t="shared" ref="S1244" si="12182">AVERAGE(I1244,M1245)</f>
        <v>0.27900000000000003</v>
      </c>
      <c r="T1244" s="32">
        <f t="shared" ref="T1244" si="12183">AVERAGE(J1244,N1245)</f>
        <v>0.14549999999999999</v>
      </c>
      <c r="U1244" s="32">
        <f t="shared" ref="U1244" si="12184">AVERAGE(K1244,O1245)</f>
        <v>0.2505</v>
      </c>
      <c r="V1244" s="21">
        <f>Q1244*Q1245/'Advanced - Home'!$S$33</f>
        <v>99.027867420499462</v>
      </c>
      <c r="W1244" s="21">
        <f t="shared" ref="W1244" si="12185">AVERAGE(V1244:V1245)</f>
        <v>99.024511233642158</v>
      </c>
      <c r="X1244" s="21">
        <f t="shared" si="11564"/>
        <v>0</v>
      </c>
      <c r="Y1244" s="23">
        <f>ROUND(Regression!$B$17+Regression!$B$18*Games!R1244+Regression!$B$19*Games!T1244+Regression!$B$20*Games!U1244+Regression!$B$21*Games!S1244+Regression!$B$22*Games!W1244,0)</f>
        <v>106</v>
      </c>
      <c r="Z1244" s="23">
        <f t="shared" ref="Z1244" si="12186">Y1245-Y1244</f>
        <v>0</v>
      </c>
      <c r="AA1244" s="23">
        <f t="shared" ref="AA1244" si="12187">Y1244+Y1245</f>
        <v>212</v>
      </c>
      <c r="AB1244" s="22">
        <f t="shared" ref="AB1244" si="12188">D1244-Z1244</f>
        <v>0</v>
      </c>
      <c r="AC1244" s="22">
        <f t="shared" ref="AC1244" si="12189">AA1244-E1244</f>
        <v>212</v>
      </c>
      <c r="AD1244" s="22">
        <f t="shared" si="11569"/>
        <v>106</v>
      </c>
    </row>
    <row r="1245" spans="1:30" x14ac:dyDescent="0.3">
      <c r="A1245" s="11" t="s">
        <v>134</v>
      </c>
      <c r="B1245" s="14" t="s">
        <v>74</v>
      </c>
      <c r="C1245" s="11" t="str">
        <f>VLOOKUP(B1245,'Team Lookup'!A:B,2,FALSE)</f>
        <v>Orlando Magic</v>
      </c>
      <c r="D1245" s="15">
        <f t="shared" ref="D1245" si="12190">D1244*-1</f>
        <v>0</v>
      </c>
      <c r="E1245" s="15">
        <f t="shared" ref="E1245" si="12191">E1244</f>
        <v>0</v>
      </c>
      <c r="F1245" s="11" t="str">
        <f>B1244</f>
        <v>OKC</v>
      </c>
      <c r="G1245" s="11" t="str">
        <f t="shared" ref="G1245" si="12192">C1244</f>
        <v>Oklahoma City Thunder</v>
      </c>
      <c r="H1245" s="32">
        <f>VLOOKUP($C1245,'Four Factors - Home'!$B:$O,7,FALSE)/100</f>
        <v>0.47799999999999998</v>
      </c>
      <c r="I1245" s="32">
        <f>VLOOKUP($C1245,'Four Factors - Home'!$B:$O,8,FALSE)</f>
        <v>0.26</v>
      </c>
      <c r="J1245" s="32">
        <f>VLOOKUP($C1245,'Four Factors - Home'!$B:$O,9,FALSE)/100</f>
        <v>0.13500000000000001</v>
      </c>
      <c r="K1245" s="32">
        <f>VLOOKUP($C1245,'Four Factors - Home'!$B:$O,10,FALSE)/100</f>
        <v>0.23</v>
      </c>
      <c r="L1245" s="32">
        <f>VLOOKUP($C1245,'Four Factors - Home'!$B:$O,11,FALSE)/100</f>
        <v>0.51300000000000001</v>
      </c>
      <c r="M1245" s="32">
        <f>VLOOKUP($C1245,'Four Factors - Home'!$B:$O,12,FALSE)</f>
        <v>0.26900000000000002</v>
      </c>
      <c r="N1245" s="32">
        <f>VLOOKUP($C1245,'Four Factors - Home'!$B:$O,13,FALSE)/100</f>
        <v>0.14199999999999999</v>
      </c>
      <c r="O1245" s="32">
        <f>VLOOKUP($C1245,'Four Factors - Home'!$B:$O,14,FALSE)/100</f>
        <v>0.22500000000000001</v>
      </c>
      <c r="P1245" s="21">
        <f>VLOOKUP($C1245,'Advanced - Home'!B:T,18,FALSE)</f>
        <v>97.55</v>
      </c>
      <c r="Q1245" s="21">
        <f>(P1245+'Advanced - Home'!$S$33)/2</f>
        <v>98.201912943871704</v>
      </c>
      <c r="R1245" s="32">
        <f t="shared" ref="R1245" si="12193">AVERAGE(H1245,L1244)</f>
        <v>0.5</v>
      </c>
      <c r="S1245" s="32">
        <f t="shared" ref="S1245" si="12194">AVERAGE(I1245,M1244)</f>
        <v>0.27549999999999997</v>
      </c>
      <c r="T1245" s="32">
        <f t="shared" ref="T1245" si="12195">AVERAGE(J1245,N1244)</f>
        <v>0.13600000000000001</v>
      </c>
      <c r="U1245" s="32">
        <f t="shared" ref="U1245" si="12196">AVERAGE(K1245,O1244)</f>
        <v>0.221</v>
      </c>
      <c r="V1245" s="21">
        <f>Q1245*Q1244/'Advanced - Road'!$S$33</f>
        <v>99.021155046784841</v>
      </c>
      <c r="W1245" s="21">
        <f t="shared" ref="W1245" si="12197">W1244</f>
        <v>99.024511233642158</v>
      </c>
      <c r="X1245" s="21">
        <f t="shared" si="11564"/>
        <v>0</v>
      </c>
      <c r="Y1245" s="23">
        <f>ROUND(Regression!$B$17+Regression!$B$18*Games!R1245+Regression!$B$19*Games!T1245+Regression!$B$20*Games!U1245+Regression!$B$21*Games!S1245+Regression!$B$22*Games!W1245,0)</f>
        <v>106</v>
      </c>
      <c r="Z1245" s="23">
        <f t="shared" ref="Z1245" si="12198">-Z1244</f>
        <v>0</v>
      </c>
      <c r="AA1245" s="23">
        <f t="shared" ref="AA1245" si="12199">AA1244</f>
        <v>212</v>
      </c>
      <c r="AB1245" s="22"/>
      <c r="AC1245" s="22"/>
      <c r="AD1245" s="22">
        <f t="shared" si="11569"/>
        <v>106</v>
      </c>
    </row>
    <row r="1246" spans="1:30" x14ac:dyDescent="0.3">
      <c r="A1246" t="s">
        <v>133</v>
      </c>
      <c r="B1246" s="8" t="s">
        <v>73</v>
      </c>
      <c r="C1246" t="str">
        <f>VLOOKUP(B1246,'Team Lookup'!A:B,2,FALSE)</f>
        <v>Oklahoma City Thunder</v>
      </c>
      <c r="D1246" s="6"/>
      <c r="E1246" s="6"/>
      <c r="F1246" s="7" t="str">
        <f>B1247</f>
        <v>PHI</v>
      </c>
      <c r="G1246" t="str">
        <f t="shared" ref="G1246" si="12200">C1247</f>
        <v>Philadelphia 76ers</v>
      </c>
      <c r="H1246" s="31">
        <f>VLOOKUP($C1246,'Four Factors - Road'!$B:$O,7,FALSE)/100</f>
        <v>0.47799999999999998</v>
      </c>
      <c r="I1246" s="31">
        <f>VLOOKUP($C1246,'Four Factors - Road'!$B:$O,8,FALSE)</f>
        <v>0.28899999999999998</v>
      </c>
      <c r="J1246" s="31">
        <f>VLOOKUP($C1246,'Four Factors - Road'!$B:$O,9,FALSE)/100</f>
        <v>0.14899999999999999</v>
      </c>
      <c r="K1246" s="31">
        <f>VLOOKUP($C1246,'Four Factors - Road'!$B:$O,10,FALSE)/100</f>
        <v>0.27600000000000002</v>
      </c>
      <c r="L1246" s="31">
        <f>VLOOKUP($C1246,'Four Factors - Road'!$B:$O,11,FALSE)/100</f>
        <v>0.52200000000000002</v>
      </c>
      <c r="M1246" s="31">
        <f>VLOOKUP($C1246,'Four Factors - Road'!$B:$O,12,FALSE)</f>
        <v>0.29099999999999998</v>
      </c>
      <c r="N1246" s="31">
        <f>VLOOKUP($C1246,'Four Factors - Road'!$B:$O,13,FALSE)/100</f>
        <v>0.13699999999999998</v>
      </c>
      <c r="O1246" s="31">
        <f>VLOOKUP($C1246,'Four Factors - Road'!$B:$O,14,FALSE)/100</f>
        <v>0.21199999999999999</v>
      </c>
      <c r="P1246" s="17">
        <f>VLOOKUP($C1246,'Advanced - Road'!B:T,18,FALSE)</f>
        <v>100.51</v>
      </c>
      <c r="Q1246" s="17">
        <f>(P1246+'Advanced - Road'!$S$33)/2</f>
        <v>99.68526345933563</v>
      </c>
      <c r="R1246" s="31">
        <f t="shared" ref="R1246" si="12201">AVERAGE(H1246,L1247)</f>
        <v>0.48599999999999999</v>
      </c>
      <c r="S1246" s="31">
        <f t="shared" ref="S1246" si="12202">AVERAGE(I1246,M1247)</f>
        <v>0.30049999999999999</v>
      </c>
      <c r="T1246" s="31">
        <f t="shared" ref="T1246" si="12203">AVERAGE(J1246,N1247)</f>
        <v>0.14749999999999999</v>
      </c>
      <c r="U1246" s="31">
        <f t="shared" ref="U1246" si="12204">AVERAGE(K1246,O1247)</f>
        <v>0.2555</v>
      </c>
      <c r="V1246" s="17">
        <f>Q1246*Q1247/'Advanced - Home'!$S$33</f>
        <v>100.47997894063884</v>
      </c>
      <c r="W1246" s="17">
        <f t="shared" ref="W1246" si="12205">AVERAGE(V1246:V1247)</f>
        <v>100.47657353978019</v>
      </c>
      <c r="X1246" s="17">
        <f t="shared" ref="X1246:X1309" si="12206">E1246/2-D1246/2</f>
        <v>0</v>
      </c>
      <c r="Y1246" s="19">
        <f>ROUND(Regression!$B$17+Regression!$B$18*Games!R1246+Regression!$B$19*Games!T1246+Regression!$B$20*Games!U1246+Regression!$B$21*Games!S1246+Regression!$B$22*Games!W1246,0)</f>
        <v>106</v>
      </c>
      <c r="Z1246" s="19">
        <f t="shared" ref="Z1246" si="12207">Y1247-Y1246</f>
        <v>1</v>
      </c>
      <c r="AA1246" s="19">
        <f t="shared" ref="AA1246" si="12208">Y1246+Y1247</f>
        <v>213</v>
      </c>
      <c r="AB1246" s="4">
        <f t="shared" ref="AB1246" si="12209">D1246-Z1246</f>
        <v>-1</v>
      </c>
      <c r="AC1246" s="4">
        <f t="shared" ref="AC1246" si="12210">AA1246-E1246</f>
        <v>213</v>
      </c>
      <c r="AD1246" s="4">
        <f t="shared" ref="AD1246:AD1309" si="12211">Y1246-X1246</f>
        <v>106</v>
      </c>
    </row>
    <row r="1247" spans="1:30" x14ac:dyDescent="0.3">
      <c r="A1247" t="s">
        <v>134</v>
      </c>
      <c r="B1247" s="8" t="s">
        <v>75</v>
      </c>
      <c r="C1247" t="str">
        <f>VLOOKUP(B1247,'Team Lookup'!A:B,2,FALSE)</f>
        <v>Philadelphia 76ers</v>
      </c>
      <c r="D1247" s="9">
        <f t="shared" ref="D1247" si="12212">D1246*-1</f>
        <v>0</v>
      </c>
      <c r="E1247" s="9">
        <f t="shared" ref="E1247" si="12213">E1246</f>
        <v>0</v>
      </c>
      <c r="F1247" t="str">
        <f>B1246</f>
        <v>OKC</v>
      </c>
      <c r="G1247" t="str">
        <f t="shared" ref="G1247" si="12214">C1246</f>
        <v>Oklahoma City Thunder</v>
      </c>
      <c r="H1247" s="31">
        <f>VLOOKUP($C1247,'Four Factors - Home'!$B:$O,7,FALSE)/100</f>
        <v>0.504</v>
      </c>
      <c r="I1247" s="31">
        <f>VLOOKUP($C1247,'Four Factors - Home'!$B:$O,8,FALSE)</f>
        <v>0.27</v>
      </c>
      <c r="J1247" s="31">
        <f>VLOOKUP($C1247,'Four Factors - Home'!$B:$O,9,FALSE)/100</f>
        <v>0.16300000000000001</v>
      </c>
      <c r="K1247" s="31">
        <f>VLOOKUP($C1247,'Four Factors - Home'!$B:$O,10,FALSE)/100</f>
        <v>0.21199999999999999</v>
      </c>
      <c r="L1247" s="31">
        <f>VLOOKUP($C1247,'Four Factors - Home'!$B:$O,11,FALSE)/100</f>
        <v>0.49399999999999999</v>
      </c>
      <c r="M1247" s="31">
        <f>VLOOKUP($C1247,'Four Factors - Home'!$B:$O,12,FALSE)</f>
        <v>0.312</v>
      </c>
      <c r="N1247" s="31">
        <f>VLOOKUP($C1247,'Four Factors - Home'!$B:$O,13,FALSE)/100</f>
        <v>0.14599999999999999</v>
      </c>
      <c r="O1247" s="31">
        <f>VLOOKUP($C1247,'Four Factors - Home'!$B:$O,14,FALSE)/100</f>
        <v>0.23499999999999999</v>
      </c>
      <c r="P1247" s="17">
        <f>VLOOKUP($C1247,'Advanced - Home'!B:T,18,FALSE)</f>
        <v>100.43</v>
      </c>
      <c r="Q1247" s="17">
        <f>(P1247+'Advanced - Home'!$S$33)/2</f>
        <v>99.641912943871716</v>
      </c>
      <c r="R1247" s="31">
        <f t="shared" ref="R1247" si="12215">AVERAGE(H1247,L1246)</f>
        <v>0.51300000000000001</v>
      </c>
      <c r="S1247" s="31">
        <f t="shared" ref="S1247" si="12216">AVERAGE(I1247,M1246)</f>
        <v>0.28049999999999997</v>
      </c>
      <c r="T1247" s="31">
        <f t="shared" ref="T1247" si="12217">AVERAGE(J1247,N1246)</f>
        <v>0.15</v>
      </c>
      <c r="U1247" s="31">
        <f t="shared" ref="U1247" si="12218">AVERAGE(K1247,O1246)</f>
        <v>0.21199999999999999</v>
      </c>
      <c r="V1247" s="17">
        <f>Q1247*Q1246/'Advanced - Road'!$S$33</f>
        <v>100.47316813892154</v>
      </c>
      <c r="W1247" s="17">
        <f t="shared" ref="W1247" si="12219">W1246</f>
        <v>100.47657353978019</v>
      </c>
      <c r="X1247" s="17">
        <f t="shared" si="12206"/>
        <v>0</v>
      </c>
      <c r="Y1247" s="19">
        <f>ROUND(Regression!$B$17+Regression!$B$18*Games!R1247+Regression!$B$19*Games!T1247+Regression!$B$20*Games!U1247+Regression!$B$21*Games!S1247+Regression!$B$22*Games!W1247,0)</f>
        <v>107</v>
      </c>
      <c r="Z1247" s="19">
        <f t="shared" ref="Z1247" si="12220">-Z1246</f>
        <v>-1</v>
      </c>
      <c r="AA1247" s="19">
        <f t="shared" ref="AA1247" si="12221">AA1246</f>
        <v>213</v>
      </c>
      <c r="AB1247" s="4"/>
      <c r="AC1247" s="4"/>
      <c r="AD1247" s="4">
        <f t="shared" si="12211"/>
        <v>107</v>
      </c>
    </row>
    <row r="1248" spans="1:30" x14ac:dyDescent="0.3">
      <c r="A1248" s="11" t="s">
        <v>133</v>
      </c>
      <c r="B1248" s="14" t="s">
        <v>73</v>
      </c>
      <c r="C1248" s="11" t="str">
        <f>VLOOKUP(B1248,'Team Lookup'!A:B,2,FALSE)</f>
        <v>Oklahoma City Thunder</v>
      </c>
      <c r="D1248" s="12"/>
      <c r="E1248" s="12"/>
      <c r="F1248" s="13" t="str">
        <f>B1249</f>
        <v>PHO</v>
      </c>
      <c r="G1248" s="11" t="str">
        <f t="shared" ref="G1248" si="12222">C1249</f>
        <v>Phoenix Suns</v>
      </c>
      <c r="H1248" s="32">
        <f>VLOOKUP($C1248,'Four Factors - Road'!$B:$O,7,FALSE)/100</f>
        <v>0.47799999999999998</v>
      </c>
      <c r="I1248" s="32">
        <f>VLOOKUP($C1248,'Four Factors - Road'!$B:$O,8,FALSE)</f>
        <v>0.28899999999999998</v>
      </c>
      <c r="J1248" s="32">
        <f>VLOOKUP($C1248,'Four Factors - Road'!$B:$O,9,FALSE)/100</f>
        <v>0.14899999999999999</v>
      </c>
      <c r="K1248" s="32">
        <f>VLOOKUP($C1248,'Four Factors - Road'!$B:$O,10,FALSE)/100</f>
        <v>0.27600000000000002</v>
      </c>
      <c r="L1248" s="32">
        <f>VLOOKUP($C1248,'Four Factors - Road'!$B:$O,11,FALSE)/100</f>
        <v>0.52200000000000002</v>
      </c>
      <c r="M1248" s="32">
        <f>VLOOKUP($C1248,'Four Factors - Road'!$B:$O,12,FALSE)</f>
        <v>0.29099999999999998</v>
      </c>
      <c r="N1248" s="32">
        <f>VLOOKUP($C1248,'Four Factors - Road'!$B:$O,13,FALSE)/100</f>
        <v>0.13699999999999998</v>
      </c>
      <c r="O1248" s="32">
        <f>VLOOKUP($C1248,'Four Factors - Road'!$B:$O,14,FALSE)/100</f>
        <v>0.21199999999999999</v>
      </c>
      <c r="P1248" s="21">
        <f>VLOOKUP($C1248,'Advanced - Road'!B:T,18,FALSE)</f>
        <v>100.51</v>
      </c>
      <c r="Q1248" s="21">
        <f>(P1248+'Advanced - Road'!$S$33)/2</f>
        <v>99.68526345933563</v>
      </c>
      <c r="R1248" s="32">
        <f t="shared" ref="R1248" si="12223">AVERAGE(H1248,L1249)</f>
        <v>0.499</v>
      </c>
      <c r="S1248" s="32">
        <f t="shared" ref="S1248" si="12224">AVERAGE(I1248,M1249)</f>
        <v>0.309</v>
      </c>
      <c r="T1248" s="32">
        <f t="shared" ref="T1248" si="12225">AVERAGE(J1248,N1249)</f>
        <v>0.14749999999999999</v>
      </c>
      <c r="U1248" s="32">
        <f t="shared" ref="U1248" si="12226">AVERAGE(K1248,O1249)</f>
        <v>0.249</v>
      </c>
      <c r="V1248" s="21">
        <f>Q1248*Q1249/'Advanced - Home'!$S$33</f>
        <v>101.02956281458047</v>
      </c>
      <c r="W1248" s="21">
        <f t="shared" ref="W1248" si="12227">AVERAGE(V1248:V1249)</f>
        <v>101.02613878758937</v>
      </c>
      <c r="X1248" s="21">
        <f t="shared" si="12206"/>
        <v>0</v>
      </c>
      <c r="Y1248" s="23">
        <f>ROUND(Regression!$B$17+Regression!$B$18*Games!R1248+Regression!$B$19*Games!T1248+Regression!$B$20*Games!U1248+Regression!$B$21*Games!S1248+Regression!$B$22*Games!W1248,0)</f>
        <v>109</v>
      </c>
      <c r="Z1248" s="23">
        <f t="shared" ref="Z1248" si="12228">Y1249-Y1248</f>
        <v>1</v>
      </c>
      <c r="AA1248" s="23">
        <f t="shared" ref="AA1248" si="12229">Y1248+Y1249</f>
        <v>219</v>
      </c>
      <c r="AB1248" s="22">
        <f t="shared" ref="AB1248" si="12230">D1248-Z1248</f>
        <v>-1</v>
      </c>
      <c r="AC1248" s="22">
        <f t="shared" ref="AC1248" si="12231">AA1248-E1248</f>
        <v>219</v>
      </c>
      <c r="AD1248" s="22">
        <f t="shared" si="12211"/>
        <v>109</v>
      </c>
    </row>
    <row r="1249" spans="1:30" x14ac:dyDescent="0.3">
      <c r="A1249" s="11" t="s">
        <v>134</v>
      </c>
      <c r="B1249" s="14" t="s">
        <v>76</v>
      </c>
      <c r="C1249" s="11" t="str">
        <f>VLOOKUP(B1249,'Team Lookup'!A:B,2,FALSE)</f>
        <v>Phoenix Suns</v>
      </c>
      <c r="D1249" s="15">
        <f t="shared" ref="D1249" si="12232">D1248*-1</f>
        <v>0</v>
      </c>
      <c r="E1249" s="15">
        <f t="shared" ref="E1249" si="12233">E1248</f>
        <v>0</v>
      </c>
      <c r="F1249" s="11" t="str">
        <f>B1248</f>
        <v>OKC</v>
      </c>
      <c r="G1249" s="11" t="str">
        <f t="shared" ref="G1249" si="12234">C1248</f>
        <v>Oklahoma City Thunder</v>
      </c>
      <c r="H1249" s="32">
        <f>VLOOKUP($C1249,'Four Factors - Home'!$B:$O,7,FALSE)/100</f>
        <v>0.496</v>
      </c>
      <c r="I1249" s="32">
        <f>VLOOKUP($C1249,'Four Factors - Home'!$B:$O,8,FALSE)</f>
        <v>0.30099999999999999</v>
      </c>
      <c r="J1249" s="32">
        <f>VLOOKUP($C1249,'Four Factors - Home'!$B:$O,9,FALSE)/100</f>
        <v>0.152</v>
      </c>
      <c r="K1249" s="32">
        <f>VLOOKUP($C1249,'Four Factors - Home'!$B:$O,10,FALSE)/100</f>
        <v>0.27500000000000002</v>
      </c>
      <c r="L1249" s="32">
        <f>VLOOKUP($C1249,'Four Factors - Home'!$B:$O,11,FALSE)/100</f>
        <v>0.52</v>
      </c>
      <c r="M1249" s="32">
        <f>VLOOKUP($C1249,'Four Factors - Home'!$B:$O,12,FALSE)</f>
        <v>0.32900000000000001</v>
      </c>
      <c r="N1249" s="32">
        <f>VLOOKUP($C1249,'Four Factors - Home'!$B:$O,13,FALSE)/100</f>
        <v>0.14599999999999999</v>
      </c>
      <c r="O1249" s="32">
        <f>VLOOKUP($C1249,'Four Factors - Home'!$B:$O,14,FALSE)/100</f>
        <v>0.222</v>
      </c>
      <c r="P1249" s="21">
        <f>VLOOKUP($C1249,'Advanced - Home'!B:T,18,FALSE)</f>
        <v>101.52</v>
      </c>
      <c r="Q1249" s="21">
        <f>(P1249+'Advanced - Home'!$S$33)/2</f>
        <v>100.1869129438717</v>
      </c>
      <c r="R1249" s="32">
        <f t="shared" ref="R1249" si="12235">AVERAGE(H1249,L1248)</f>
        <v>0.50900000000000001</v>
      </c>
      <c r="S1249" s="32">
        <f t="shared" ref="S1249" si="12236">AVERAGE(I1249,M1248)</f>
        <v>0.29599999999999999</v>
      </c>
      <c r="T1249" s="32">
        <f t="shared" ref="T1249" si="12237">AVERAGE(J1249,N1248)</f>
        <v>0.14449999999999999</v>
      </c>
      <c r="U1249" s="32">
        <f t="shared" ref="U1249" si="12238">AVERAGE(K1249,O1248)</f>
        <v>0.24349999999999999</v>
      </c>
      <c r="V1249" s="21">
        <f>Q1249*Q1248/'Advanced - Road'!$S$33</f>
        <v>101.02271476059828</v>
      </c>
      <c r="W1249" s="21">
        <f t="shared" ref="W1249" si="12239">W1248</f>
        <v>101.02613878758937</v>
      </c>
      <c r="X1249" s="21">
        <f t="shared" si="12206"/>
        <v>0</v>
      </c>
      <c r="Y1249" s="23">
        <f>ROUND(Regression!$B$17+Regression!$B$18*Games!R1249+Regression!$B$19*Games!T1249+Regression!$B$20*Games!U1249+Regression!$B$21*Games!S1249+Regression!$B$22*Games!W1249,0)</f>
        <v>110</v>
      </c>
      <c r="Z1249" s="23">
        <f t="shared" ref="Z1249" si="12240">-Z1248</f>
        <v>-1</v>
      </c>
      <c r="AA1249" s="23">
        <f t="shared" ref="AA1249" si="12241">AA1248</f>
        <v>219</v>
      </c>
      <c r="AB1249" s="22"/>
      <c r="AC1249" s="22"/>
      <c r="AD1249" s="22">
        <f t="shared" si="12211"/>
        <v>110</v>
      </c>
    </row>
    <row r="1250" spans="1:30" x14ac:dyDescent="0.3">
      <c r="A1250" t="s">
        <v>133</v>
      </c>
      <c r="B1250" s="8" t="s">
        <v>73</v>
      </c>
      <c r="C1250" t="str">
        <f>VLOOKUP(B1250,'Team Lookup'!A:B,2,FALSE)</f>
        <v>Oklahoma City Thunder</v>
      </c>
      <c r="D1250" s="6"/>
      <c r="E1250" s="6"/>
      <c r="F1250" s="7" t="str">
        <f>B1251</f>
        <v>POR</v>
      </c>
      <c r="G1250" t="str">
        <f t="shared" ref="G1250" si="12242">C1251</f>
        <v>Portland Trail Blazers</v>
      </c>
      <c r="H1250" s="31">
        <f>VLOOKUP($C1250,'Four Factors - Road'!$B:$O,7,FALSE)/100</f>
        <v>0.47799999999999998</v>
      </c>
      <c r="I1250" s="31">
        <f>VLOOKUP($C1250,'Four Factors - Road'!$B:$O,8,FALSE)</f>
        <v>0.28899999999999998</v>
      </c>
      <c r="J1250" s="31">
        <f>VLOOKUP($C1250,'Four Factors - Road'!$B:$O,9,FALSE)/100</f>
        <v>0.14899999999999999</v>
      </c>
      <c r="K1250" s="31">
        <f>VLOOKUP($C1250,'Four Factors - Road'!$B:$O,10,FALSE)/100</f>
        <v>0.27600000000000002</v>
      </c>
      <c r="L1250" s="31">
        <f>VLOOKUP($C1250,'Four Factors - Road'!$B:$O,11,FALSE)/100</f>
        <v>0.52200000000000002</v>
      </c>
      <c r="M1250" s="31">
        <f>VLOOKUP($C1250,'Four Factors - Road'!$B:$O,12,FALSE)</f>
        <v>0.29099999999999998</v>
      </c>
      <c r="N1250" s="31">
        <f>VLOOKUP($C1250,'Four Factors - Road'!$B:$O,13,FALSE)/100</f>
        <v>0.13699999999999998</v>
      </c>
      <c r="O1250" s="31">
        <f>VLOOKUP($C1250,'Four Factors - Road'!$B:$O,14,FALSE)/100</f>
        <v>0.21199999999999999</v>
      </c>
      <c r="P1250" s="17">
        <f>VLOOKUP($C1250,'Advanced - Road'!B:T,18,FALSE)</f>
        <v>100.51</v>
      </c>
      <c r="Q1250" s="17">
        <f>(P1250+'Advanced - Road'!$S$33)/2</f>
        <v>99.68526345933563</v>
      </c>
      <c r="R1250" s="31">
        <f t="shared" ref="R1250" si="12243">AVERAGE(H1250,L1251)</f>
        <v>0.49049999999999999</v>
      </c>
      <c r="S1250" s="31">
        <f t="shared" ref="S1250" si="12244">AVERAGE(I1250,M1251)</f>
        <v>0.30599999999999999</v>
      </c>
      <c r="T1250" s="31">
        <f t="shared" ref="T1250" si="12245">AVERAGE(J1250,N1251)</f>
        <v>0.13900000000000001</v>
      </c>
      <c r="U1250" s="31">
        <f t="shared" ref="U1250" si="12246">AVERAGE(K1250,O1251)</f>
        <v>0.2525</v>
      </c>
      <c r="V1250" s="17">
        <f>Q1250*Q1251/'Advanced - Home'!$S$33</f>
        <v>99.779133450016019</v>
      </c>
      <c r="W1250" s="17">
        <f t="shared" ref="W1250" si="12247">AVERAGE(V1250:V1251)</f>
        <v>99.775751801748299</v>
      </c>
      <c r="X1250" s="17">
        <f t="shared" si="12206"/>
        <v>0</v>
      </c>
      <c r="Y1250" s="19">
        <f>ROUND(Regression!$B$17+Regression!$B$18*Games!R1250+Regression!$B$19*Games!T1250+Regression!$B$20*Games!U1250+Regression!$B$21*Games!S1250+Regression!$B$22*Games!W1250,0)</f>
        <v>107</v>
      </c>
      <c r="Z1250" s="19">
        <f t="shared" ref="Z1250" si="12248">Y1251-Y1250</f>
        <v>3</v>
      </c>
      <c r="AA1250" s="19">
        <f t="shared" ref="AA1250" si="12249">Y1250+Y1251</f>
        <v>217</v>
      </c>
      <c r="AB1250" s="4">
        <f t="shared" ref="AB1250" si="12250">D1250-Z1250</f>
        <v>-3</v>
      </c>
      <c r="AC1250" s="4">
        <f t="shared" ref="AC1250" si="12251">AA1250-E1250</f>
        <v>217</v>
      </c>
      <c r="AD1250" s="4">
        <f t="shared" si="12211"/>
        <v>107</v>
      </c>
    </row>
    <row r="1251" spans="1:30" x14ac:dyDescent="0.3">
      <c r="A1251" t="s">
        <v>134</v>
      </c>
      <c r="B1251" s="8" t="s">
        <v>77</v>
      </c>
      <c r="C1251" t="str">
        <f>VLOOKUP(B1251,'Team Lookup'!A:B,2,FALSE)</f>
        <v>Portland Trail Blazers</v>
      </c>
      <c r="D1251" s="9">
        <f t="shared" ref="D1251" si="12252">D1250*-1</f>
        <v>0</v>
      </c>
      <c r="E1251" s="9">
        <f t="shared" ref="E1251" si="12253">E1250</f>
        <v>0</v>
      </c>
      <c r="F1251" t="str">
        <f>B1250</f>
        <v>OKC</v>
      </c>
      <c r="G1251" t="str">
        <f t="shared" ref="G1251" si="12254">C1250</f>
        <v>Oklahoma City Thunder</v>
      </c>
      <c r="H1251" s="31">
        <f>VLOOKUP($C1251,'Four Factors - Home'!$B:$O,7,FALSE)/100</f>
        <v>0.52500000000000002</v>
      </c>
      <c r="I1251" s="31">
        <f>VLOOKUP($C1251,'Four Factors - Home'!$B:$O,8,FALSE)</f>
        <v>0.26100000000000001</v>
      </c>
      <c r="J1251" s="31">
        <f>VLOOKUP($C1251,'Four Factors - Home'!$B:$O,9,FALSE)/100</f>
        <v>0.13500000000000001</v>
      </c>
      <c r="K1251" s="31">
        <f>VLOOKUP($C1251,'Four Factors - Home'!$B:$O,10,FALSE)/100</f>
        <v>0.23</v>
      </c>
      <c r="L1251" s="31">
        <f>VLOOKUP($C1251,'Four Factors - Home'!$B:$O,11,FALSE)/100</f>
        <v>0.503</v>
      </c>
      <c r="M1251" s="31">
        <f>VLOOKUP($C1251,'Four Factors - Home'!$B:$O,12,FALSE)</f>
        <v>0.32300000000000001</v>
      </c>
      <c r="N1251" s="31">
        <f>VLOOKUP($C1251,'Four Factors - Home'!$B:$O,13,FALSE)/100</f>
        <v>0.129</v>
      </c>
      <c r="O1251" s="31">
        <f>VLOOKUP($C1251,'Four Factors - Home'!$B:$O,14,FALSE)/100</f>
        <v>0.22899999999999998</v>
      </c>
      <c r="P1251" s="17">
        <f>VLOOKUP($C1251,'Advanced - Home'!B:T,18,FALSE)</f>
        <v>99.04</v>
      </c>
      <c r="Q1251" s="17">
        <f>(P1251+'Advanced - Home'!$S$33)/2</f>
        <v>98.946912943871709</v>
      </c>
      <c r="R1251" s="31">
        <f t="shared" ref="R1251" si="12255">AVERAGE(H1251,L1250)</f>
        <v>0.52350000000000008</v>
      </c>
      <c r="S1251" s="31">
        <f t="shared" ref="S1251" si="12256">AVERAGE(I1251,M1250)</f>
        <v>0.27600000000000002</v>
      </c>
      <c r="T1251" s="31">
        <f t="shared" ref="T1251" si="12257">AVERAGE(J1251,N1250)</f>
        <v>0.13600000000000001</v>
      </c>
      <c r="U1251" s="31">
        <f t="shared" ref="U1251" si="12258">AVERAGE(K1251,O1250)</f>
        <v>0.221</v>
      </c>
      <c r="V1251" s="17">
        <f>Q1251*Q1250/'Advanced - Road'!$S$33</f>
        <v>99.772370153480566</v>
      </c>
      <c r="W1251" s="17">
        <f t="shared" ref="W1251" si="12259">W1250</f>
        <v>99.775751801748299</v>
      </c>
      <c r="X1251" s="17">
        <f t="shared" si="12206"/>
        <v>0</v>
      </c>
      <c r="Y1251" s="19">
        <f>ROUND(Regression!$B$17+Regression!$B$18*Games!R1251+Regression!$B$19*Games!T1251+Regression!$B$20*Games!U1251+Regression!$B$21*Games!S1251+Regression!$B$22*Games!W1251,0)</f>
        <v>110</v>
      </c>
      <c r="Z1251" s="19">
        <f t="shared" ref="Z1251" si="12260">-Z1250</f>
        <v>-3</v>
      </c>
      <c r="AA1251" s="19">
        <f t="shared" ref="AA1251" si="12261">AA1250</f>
        <v>217</v>
      </c>
      <c r="AB1251" s="4"/>
      <c r="AC1251" s="4"/>
      <c r="AD1251" s="4">
        <f t="shared" si="12211"/>
        <v>110</v>
      </c>
    </row>
    <row r="1252" spans="1:30" x14ac:dyDescent="0.3">
      <c r="A1252" s="11" t="s">
        <v>133</v>
      </c>
      <c r="B1252" s="14" t="s">
        <v>73</v>
      </c>
      <c r="C1252" s="11" t="str">
        <f>VLOOKUP(B1252,'Team Lookup'!A:B,2,FALSE)</f>
        <v>Oklahoma City Thunder</v>
      </c>
      <c r="D1252" s="12"/>
      <c r="E1252" s="12"/>
      <c r="F1252" s="13" t="str">
        <f>B1253</f>
        <v>SAC</v>
      </c>
      <c r="G1252" s="11" t="str">
        <f t="shared" ref="G1252" si="12262">C1253</f>
        <v>Sacramento Kings</v>
      </c>
      <c r="H1252" s="32">
        <f>VLOOKUP($C1252,'Four Factors - Road'!$B:$O,7,FALSE)/100</f>
        <v>0.47799999999999998</v>
      </c>
      <c r="I1252" s="32">
        <f>VLOOKUP($C1252,'Four Factors - Road'!$B:$O,8,FALSE)</f>
        <v>0.28899999999999998</v>
      </c>
      <c r="J1252" s="32">
        <f>VLOOKUP($C1252,'Four Factors - Road'!$B:$O,9,FALSE)/100</f>
        <v>0.14899999999999999</v>
      </c>
      <c r="K1252" s="32">
        <f>VLOOKUP($C1252,'Four Factors - Road'!$B:$O,10,FALSE)/100</f>
        <v>0.27600000000000002</v>
      </c>
      <c r="L1252" s="32">
        <f>VLOOKUP($C1252,'Four Factors - Road'!$B:$O,11,FALSE)/100</f>
        <v>0.52200000000000002</v>
      </c>
      <c r="M1252" s="32">
        <f>VLOOKUP($C1252,'Four Factors - Road'!$B:$O,12,FALSE)</f>
        <v>0.29099999999999998</v>
      </c>
      <c r="N1252" s="32">
        <f>VLOOKUP($C1252,'Four Factors - Road'!$B:$O,13,FALSE)/100</f>
        <v>0.13699999999999998</v>
      </c>
      <c r="O1252" s="32">
        <f>VLOOKUP($C1252,'Four Factors - Road'!$B:$O,14,FALSE)/100</f>
        <v>0.21199999999999999</v>
      </c>
      <c r="P1252" s="21">
        <f>VLOOKUP($C1252,'Advanced - Road'!B:T,18,FALSE)</f>
        <v>100.51</v>
      </c>
      <c r="Q1252" s="21">
        <f>(P1252+'Advanced - Road'!$S$33)/2</f>
        <v>99.68526345933563</v>
      </c>
      <c r="R1252" s="32">
        <f t="shared" ref="R1252" si="12263">AVERAGE(H1252,L1253)</f>
        <v>0.50350000000000006</v>
      </c>
      <c r="S1252" s="32">
        <f t="shared" ref="S1252" si="12264">AVERAGE(I1252,M1253)</f>
        <v>0.29699999999999999</v>
      </c>
      <c r="T1252" s="32">
        <f t="shared" ref="T1252" si="12265">AVERAGE(J1252,N1253)</f>
        <v>0.14799999999999999</v>
      </c>
      <c r="U1252" s="32">
        <f t="shared" ref="U1252" si="12266">AVERAGE(K1252,O1253)</f>
        <v>0.249</v>
      </c>
      <c r="V1252" s="21">
        <f>Q1252*Q1253/'Advanced - Home'!$S$33</f>
        <v>99.143834659955047</v>
      </c>
      <c r="W1252" s="21">
        <f t="shared" ref="W1252" si="12267">AVERAGE(V1252:V1253)</f>
        <v>99.14047454281291</v>
      </c>
      <c r="X1252" s="21">
        <f t="shared" si="12206"/>
        <v>0</v>
      </c>
      <c r="Y1252" s="23">
        <f>ROUND(Regression!$B$17+Regression!$B$18*Games!R1252+Regression!$B$19*Games!T1252+Regression!$B$20*Games!U1252+Regression!$B$21*Games!S1252+Regression!$B$22*Games!W1252,0)</f>
        <v>107</v>
      </c>
      <c r="Z1252" s="23">
        <f t="shared" ref="Z1252" si="12268">Y1253-Y1252</f>
        <v>1</v>
      </c>
      <c r="AA1252" s="23">
        <f t="shared" ref="AA1252" si="12269">Y1252+Y1253</f>
        <v>215</v>
      </c>
      <c r="AB1252" s="22">
        <f t="shared" ref="AB1252" si="12270">D1252-Z1252</f>
        <v>-1</v>
      </c>
      <c r="AC1252" s="22">
        <f t="shared" ref="AC1252" si="12271">AA1252-E1252</f>
        <v>215</v>
      </c>
      <c r="AD1252" s="22">
        <f t="shared" si="12211"/>
        <v>107</v>
      </c>
    </row>
    <row r="1253" spans="1:30" x14ac:dyDescent="0.3">
      <c r="A1253" s="11" t="s">
        <v>134</v>
      </c>
      <c r="B1253" s="14" t="s">
        <v>78</v>
      </c>
      <c r="C1253" s="11" t="str">
        <f>VLOOKUP(B1253,'Team Lookup'!A:B,2,FALSE)</f>
        <v>Sacramento Kings</v>
      </c>
      <c r="D1253" s="15">
        <f t="shared" ref="D1253" si="12272">D1252*-1</f>
        <v>0</v>
      </c>
      <c r="E1253" s="15">
        <f t="shared" ref="E1253" si="12273">E1252</f>
        <v>0</v>
      </c>
      <c r="F1253" s="11" t="str">
        <f>B1252</f>
        <v>OKC</v>
      </c>
      <c r="G1253" s="11" t="str">
        <f t="shared" ref="G1253" si="12274">C1252</f>
        <v>Oklahoma City Thunder</v>
      </c>
      <c r="H1253" s="32">
        <f>VLOOKUP($C1253,'Four Factors - Home'!$B:$O,7,FALSE)/100</f>
        <v>0.52700000000000002</v>
      </c>
      <c r="I1253" s="32">
        <f>VLOOKUP($C1253,'Four Factors - Home'!$B:$O,8,FALSE)</f>
        <v>0.30199999999999999</v>
      </c>
      <c r="J1253" s="32">
        <f>VLOOKUP($C1253,'Four Factors - Home'!$B:$O,9,FALSE)/100</f>
        <v>0.157</v>
      </c>
      <c r="K1253" s="32">
        <f>VLOOKUP($C1253,'Four Factors - Home'!$B:$O,10,FALSE)/100</f>
        <v>0.21100000000000002</v>
      </c>
      <c r="L1253" s="32">
        <f>VLOOKUP($C1253,'Four Factors - Home'!$B:$O,11,FALSE)/100</f>
        <v>0.52900000000000003</v>
      </c>
      <c r="M1253" s="32">
        <f>VLOOKUP($C1253,'Four Factors - Home'!$B:$O,12,FALSE)</f>
        <v>0.30499999999999999</v>
      </c>
      <c r="N1253" s="32">
        <f>VLOOKUP($C1253,'Four Factors - Home'!$B:$O,13,FALSE)/100</f>
        <v>0.14699999999999999</v>
      </c>
      <c r="O1253" s="32">
        <f>VLOOKUP($C1253,'Four Factors - Home'!$B:$O,14,FALSE)/100</f>
        <v>0.222</v>
      </c>
      <c r="P1253" s="21">
        <f>VLOOKUP($C1253,'Advanced - Home'!B:T,18,FALSE)</f>
        <v>97.78</v>
      </c>
      <c r="Q1253" s="21">
        <f>(P1253+'Advanced - Home'!$S$33)/2</f>
        <v>98.316912943871699</v>
      </c>
      <c r="R1253" s="32">
        <f t="shared" ref="R1253" si="12275">AVERAGE(H1253,L1252)</f>
        <v>0.52449999999999997</v>
      </c>
      <c r="S1253" s="32">
        <f t="shared" ref="S1253" si="12276">AVERAGE(I1253,M1252)</f>
        <v>0.29649999999999999</v>
      </c>
      <c r="T1253" s="32">
        <f t="shared" ref="T1253" si="12277">AVERAGE(J1253,N1252)</f>
        <v>0.14699999999999999</v>
      </c>
      <c r="U1253" s="32">
        <f t="shared" ref="U1253" si="12278">AVERAGE(K1253,O1252)</f>
        <v>0.21150000000000002</v>
      </c>
      <c r="V1253" s="21">
        <f>Q1253*Q1252/'Advanced - Road'!$S$33</f>
        <v>99.137114425670759</v>
      </c>
      <c r="W1253" s="21">
        <f t="shared" ref="W1253" si="12279">W1252</f>
        <v>99.14047454281291</v>
      </c>
      <c r="X1253" s="21">
        <f t="shared" si="12206"/>
        <v>0</v>
      </c>
      <c r="Y1253" s="23">
        <f>ROUND(Regression!$B$17+Regression!$B$18*Games!R1253+Regression!$B$19*Games!T1253+Regression!$B$20*Games!U1253+Regression!$B$21*Games!S1253+Regression!$B$22*Games!W1253,0)</f>
        <v>108</v>
      </c>
      <c r="Z1253" s="23">
        <f t="shared" ref="Z1253" si="12280">-Z1252</f>
        <v>-1</v>
      </c>
      <c r="AA1253" s="23">
        <f t="shared" ref="AA1253" si="12281">AA1252</f>
        <v>215</v>
      </c>
      <c r="AB1253" s="22"/>
      <c r="AC1253" s="22"/>
      <c r="AD1253" s="22">
        <f t="shared" si="12211"/>
        <v>108</v>
      </c>
    </row>
    <row r="1254" spans="1:30" x14ac:dyDescent="0.3">
      <c r="A1254" t="s">
        <v>133</v>
      </c>
      <c r="B1254" s="8" t="s">
        <v>73</v>
      </c>
      <c r="C1254" t="str">
        <f>VLOOKUP(B1254,'Team Lookup'!A:B,2,FALSE)</f>
        <v>Oklahoma City Thunder</v>
      </c>
      <c r="D1254" s="6"/>
      <c r="E1254" s="6"/>
      <c r="F1254" s="7" t="str">
        <f>B1255</f>
        <v>SAS</v>
      </c>
      <c r="G1254" t="str">
        <f t="shared" ref="G1254" si="12282">C1255</f>
        <v>San Antonio Spurs</v>
      </c>
      <c r="H1254" s="31">
        <f>VLOOKUP($C1254,'Four Factors - Road'!$B:$O,7,FALSE)/100</f>
        <v>0.47799999999999998</v>
      </c>
      <c r="I1254" s="31">
        <f>VLOOKUP($C1254,'Four Factors - Road'!$B:$O,8,FALSE)</f>
        <v>0.28899999999999998</v>
      </c>
      <c r="J1254" s="31">
        <f>VLOOKUP($C1254,'Four Factors - Road'!$B:$O,9,FALSE)/100</f>
        <v>0.14899999999999999</v>
      </c>
      <c r="K1254" s="31">
        <f>VLOOKUP($C1254,'Four Factors - Road'!$B:$O,10,FALSE)/100</f>
        <v>0.27600000000000002</v>
      </c>
      <c r="L1254" s="31">
        <f>VLOOKUP($C1254,'Four Factors - Road'!$B:$O,11,FALSE)/100</f>
        <v>0.52200000000000002</v>
      </c>
      <c r="M1254" s="31">
        <f>VLOOKUP($C1254,'Four Factors - Road'!$B:$O,12,FALSE)</f>
        <v>0.29099999999999998</v>
      </c>
      <c r="N1254" s="31">
        <f>VLOOKUP($C1254,'Four Factors - Road'!$B:$O,13,FALSE)/100</f>
        <v>0.13699999999999998</v>
      </c>
      <c r="O1254" s="31">
        <f>VLOOKUP($C1254,'Four Factors - Road'!$B:$O,14,FALSE)/100</f>
        <v>0.21199999999999999</v>
      </c>
      <c r="P1254" s="17">
        <f>VLOOKUP($C1254,'Advanced - Road'!B:T,18,FALSE)</f>
        <v>100.51</v>
      </c>
      <c r="Q1254" s="17">
        <f>(P1254+'Advanced - Road'!$S$33)/2</f>
        <v>99.68526345933563</v>
      </c>
      <c r="R1254" s="31">
        <f t="shared" ref="R1254" si="12283">AVERAGE(H1254,L1255)</f>
        <v>0.48299999999999998</v>
      </c>
      <c r="S1254" s="31">
        <f t="shared" ref="S1254" si="12284">AVERAGE(I1254,M1255)</f>
        <v>0.26949999999999996</v>
      </c>
      <c r="T1254" s="31">
        <f t="shared" ref="T1254" si="12285">AVERAGE(J1254,N1255)</f>
        <v>0.15</v>
      </c>
      <c r="U1254" s="31">
        <f t="shared" ref="U1254" si="12286">AVERAGE(K1254,O1255)</f>
        <v>0.24100000000000002</v>
      </c>
      <c r="V1254" s="17">
        <f>Q1254*Q1255/'Advanced - Home'!$S$33</f>
        <v>98.997615097163219</v>
      </c>
      <c r="W1254" s="17">
        <f t="shared" ref="W1254" si="12287">AVERAGE(V1254:V1255)</f>
        <v>98.994259935597597</v>
      </c>
      <c r="X1254" s="17">
        <f t="shared" si="12206"/>
        <v>0</v>
      </c>
      <c r="Y1254" s="19">
        <f>ROUND(Regression!$B$17+Regression!$B$18*Games!R1254+Regression!$B$19*Games!T1254+Regression!$B$20*Games!U1254+Regression!$B$21*Games!S1254+Regression!$B$22*Games!W1254,0)</f>
        <v>102</v>
      </c>
      <c r="Z1254" s="19">
        <f t="shared" ref="Z1254" si="12288">Y1255-Y1254</f>
        <v>8</v>
      </c>
      <c r="AA1254" s="19">
        <f t="shared" ref="AA1254" si="12289">Y1254+Y1255</f>
        <v>212</v>
      </c>
      <c r="AB1254" s="4">
        <f t="shared" ref="AB1254" si="12290">D1254-Z1254</f>
        <v>-8</v>
      </c>
      <c r="AC1254" s="4">
        <f t="shared" ref="AC1254" si="12291">AA1254-E1254</f>
        <v>212</v>
      </c>
      <c r="AD1254" s="4">
        <f t="shared" si="12211"/>
        <v>102</v>
      </c>
    </row>
    <row r="1255" spans="1:30" x14ac:dyDescent="0.3">
      <c r="A1255" t="s">
        <v>134</v>
      </c>
      <c r="B1255" s="8" t="s">
        <v>79</v>
      </c>
      <c r="C1255" t="str">
        <f>VLOOKUP(B1255,'Team Lookup'!A:B,2,FALSE)</f>
        <v>San Antonio Spurs</v>
      </c>
      <c r="D1255" s="9">
        <f t="shared" ref="D1255" si="12292">D1254*-1</f>
        <v>0</v>
      </c>
      <c r="E1255" s="9">
        <f t="shared" ref="E1255" si="12293">E1254</f>
        <v>0</v>
      </c>
      <c r="F1255" t="str">
        <f>B1254</f>
        <v>OKC</v>
      </c>
      <c r="G1255" t="str">
        <f t="shared" ref="G1255" si="12294">C1254</f>
        <v>Oklahoma City Thunder</v>
      </c>
      <c r="H1255" s="31">
        <f>VLOOKUP($C1255,'Four Factors - Home'!$B:$O,7,FALSE)/100</f>
        <v>0.53299999999999992</v>
      </c>
      <c r="I1255" s="31">
        <f>VLOOKUP($C1255,'Four Factors - Home'!$B:$O,8,FALSE)</f>
        <v>0.29299999999999998</v>
      </c>
      <c r="J1255" s="31">
        <f>VLOOKUP($C1255,'Four Factors - Home'!$B:$O,9,FALSE)/100</f>
        <v>0.13500000000000001</v>
      </c>
      <c r="K1255" s="31">
        <f>VLOOKUP($C1255,'Four Factors - Home'!$B:$O,10,FALSE)/100</f>
        <v>0.22500000000000001</v>
      </c>
      <c r="L1255" s="31">
        <f>VLOOKUP($C1255,'Four Factors - Home'!$B:$O,11,FALSE)/100</f>
        <v>0.48799999999999999</v>
      </c>
      <c r="M1255" s="31">
        <f>VLOOKUP($C1255,'Four Factors - Home'!$B:$O,12,FALSE)</f>
        <v>0.25</v>
      </c>
      <c r="N1255" s="31">
        <f>VLOOKUP($C1255,'Four Factors - Home'!$B:$O,13,FALSE)/100</f>
        <v>0.151</v>
      </c>
      <c r="O1255" s="31">
        <f>VLOOKUP($C1255,'Four Factors - Home'!$B:$O,14,FALSE)/100</f>
        <v>0.20600000000000002</v>
      </c>
      <c r="P1255" s="17">
        <f>VLOOKUP($C1255,'Advanced - Home'!B:T,18,FALSE)</f>
        <v>97.49</v>
      </c>
      <c r="Q1255" s="17">
        <f>(P1255+'Advanced - Home'!$S$33)/2</f>
        <v>98.171912943871703</v>
      </c>
      <c r="R1255" s="31">
        <f t="shared" ref="R1255" si="12295">AVERAGE(H1255,L1254)</f>
        <v>0.52749999999999997</v>
      </c>
      <c r="S1255" s="31">
        <f t="shared" ref="S1255" si="12296">AVERAGE(I1255,M1254)</f>
        <v>0.29199999999999998</v>
      </c>
      <c r="T1255" s="31">
        <f t="shared" ref="T1255" si="12297">AVERAGE(J1255,N1254)</f>
        <v>0.13600000000000001</v>
      </c>
      <c r="U1255" s="31">
        <f t="shared" ref="U1255" si="12298">AVERAGE(K1255,O1254)</f>
        <v>0.2185</v>
      </c>
      <c r="V1255" s="17">
        <f>Q1255*Q1254/'Advanced - Road'!$S$33</f>
        <v>98.990904774031989</v>
      </c>
      <c r="W1255" s="17">
        <f t="shared" ref="W1255" si="12299">W1254</f>
        <v>98.994259935597597</v>
      </c>
      <c r="X1255" s="17">
        <f t="shared" si="12206"/>
        <v>0</v>
      </c>
      <c r="Y1255" s="19">
        <f>ROUND(Regression!$B$17+Regression!$B$18*Games!R1255+Regression!$B$19*Games!T1255+Regression!$B$20*Games!U1255+Regression!$B$21*Games!S1255+Regression!$B$22*Games!W1255,0)</f>
        <v>110</v>
      </c>
      <c r="Z1255" s="19">
        <f t="shared" ref="Z1255" si="12300">-Z1254</f>
        <v>-8</v>
      </c>
      <c r="AA1255" s="19">
        <f t="shared" ref="AA1255" si="12301">AA1254</f>
        <v>212</v>
      </c>
      <c r="AB1255" s="4"/>
      <c r="AC1255" s="4"/>
      <c r="AD1255" s="4">
        <f t="shared" si="12211"/>
        <v>110</v>
      </c>
    </row>
    <row r="1256" spans="1:30" x14ac:dyDescent="0.3">
      <c r="A1256" s="11" t="s">
        <v>133</v>
      </c>
      <c r="B1256" s="14" t="s">
        <v>73</v>
      </c>
      <c r="C1256" s="11" t="str">
        <f>VLOOKUP(B1256,'Team Lookup'!A:B,2,FALSE)</f>
        <v>Oklahoma City Thunder</v>
      </c>
      <c r="D1256" s="12"/>
      <c r="E1256" s="12"/>
      <c r="F1256" s="13" t="str">
        <f>B1257</f>
        <v>TOR</v>
      </c>
      <c r="G1256" s="11" t="str">
        <f t="shared" ref="G1256" si="12302">C1257</f>
        <v>Toronto Raptors</v>
      </c>
      <c r="H1256" s="32">
        <f>VLOOKUP($C1256,'Four Factors - Road'!$B:$O,7,FALSE)/100</f>
        <v>0.47799999999999998</v>
      </c>
      <c r="I1256" s="32">
        <f>VLOOKUP($C1256,'Four Factors - Road'!$B:$O,8,FALSE)</f>
        <v>0.28899999999999998</v>
      </c>
      <c r="J1256" s="32">
        <f>VLOOKUP($C1256,'Four Factors - Road'!$B:$O,9,FALSE)/100</f>
        <v>0.14899999999999999</v>
      </c>
      <c r="K1256" s="32">
        <f>VLOOKUP($C1256,'Four Factors - Road'!$B:$O,10,FALSE)/100</f>
        <v>0.27600000000000002</v>
      </c>
      <c r="L1256" s="32">
        <f>VLOOKUP($C1256,'Four Factors - Road'!$B:$O,11,FALSE)/100</f>
        <v>0.52200000000000002</v>
      </c>
      <c r="M1256" s="32">
        <f>VLOOKUP($C1256,'Four Factors - Road'!$B:$O,12,FALSE)</f>
        <v>0.29099999999999998</v>
      </c>
      <c r="N1256" s="32">
        <f>VLOOKUP($C1256,'Four Factors - Road'!$B:$O,13,FALSE)/100</f>
        <v>0.13699999999999998</v>
      </c>
      <c r="O1256" s="32">
        <f>VLOOKUP($C1256,'Four Factors - Road'!$B:$O,14,FALSE)/100</f>
        <v>0.21199999999999999</v>
      </c>
      <c r="P1256" s="21">
        <f>VLOOKUP($C1256,'Advanced - Road'!B:T,18,FALSE)</f>
        <v>100.51</v>
      </c>
      <c r="Q1256" s="21">
        <f>(P1256+'Advanced - Road'!$S$33)/2</f>
        <v>99.68526345933563</v>
      </c>
      <c r="R1256" s="32">
        <f t="shared" ref="R1256" si="12303">AVERAGE(H1256,L1257)</f>
        <v>0.49099999999999999</v>
      </c>
      <c r="S1256" s="32">
        <f t="shared" ref="S1256" si="12304">AVERAGE(I1256,M1257)</f>
        <v>0.27900000000000003</v>
      </c>
      <c r="T1256" s="32">
        <f t="shared" ref="T1256" si="12305">AVERAGE(J1256,N1257)</f>
        <v>0.14699999999999999</v>
      </c>
      <c r="U1256" s="32">
        <f t="shared" ref="U1256" si="12306">AVERAGE(K1256,O1257)</f>
        <v>0.26200000000000001</v>
      </c>
      <c r="V1256" s="21">
        <f>Q1256*Q1257/'Advanced - Home'!$S$33</f>
        <v>99.022825366610107</v>
      </c>
      <c r="W1256" s="21">
        <f t="shared" ref="W1256" si="12307">AVERAGE(V1256:V1257)</f>
        <v>99.019469350634736</v>
      </c>
      <c r="X1256" s="21">
        <f t="shared" si="12206"/>
        <v>0</v>
      </c>
      <c r="Y1256" s="23">
        <f>ROUND(Regression!$B$17+Regression!$B$18*Games!R1256+Regression!$B$19*Games!T1256+Regression!$B$20*Games!U1256+Regression!$B$21*Games!S1256+Regression!$B$22*Games!W1256,0)</f>
        <v>105</v>
      </c>
      <c r="Z1256" s="23">
        <f t="shared" ref="Z1256" si="12308">Y1257-Y1256</f>
        <v>7</v>
      </c>
      <c r="AA1256" s="23">
        <f t="shared" ref="AA1256" si="12309">Y1256+Y1257</f>
        <v>217</v>
      </c>
      <c r="AB1256" s="22">
        <f t="shared" ref="AB1256" si="12310">D1256-Z1256</f>
        <v>-7</v>
      </c>
      <c r="AC1256" s="22">
        <f t="shared" ref="AC1256" si="12311">AA1256-E1256</f>
        <v>217</v>
      </c>
      <c r="AD1256" s="22">
        <f t="shared" si="12211"/>
        <v>105</v>
      </c>
    </row>
    <row r="1257" spans="1:30" x14ac:dyDescent="0.3">
      <c r="A1257" s="11" t="s">
        <v>134</v>
      </c>
      <c r="B1257" s="14" t="s">
        <v>80</v>
      </c>
      <c r="C1257" s="11" t="str">
        <f>VLOOKUP(B1257,'Team Lookup'!A:B,2,FALSE)</f>
        <v>Toronto Raptors</v>
      </c>
      <c r="D1257" s="15">
        <f t="shared" ref="D1257" si="12312">D1256*-1</f>
        <v>0</v>
      </c>
      <c r="E1257" s="15">
        <f t="shared" ref="E1257" si="12313">E1256</f>
        <v>0</v>
      </c>
      <c r="F1257" s="11" t="str">
        <f>B1256</f>
        <v>OKC</v>
      </c>
      <c r="G1257" s="11" t="str">
        <f t="shared" ref="G1257" si="12314">C1256</f>
        <v>Oklahoma City Thunder</v>
      </c>
      <c r="H1257" s="32">
        <f>VLOOKUP($C1257,'Four Factors - Home'!$B:$O,7,FALSE)/100</f>
        <v>0.52900000000000003</v>
      </c>
      <c r="I1257" s="32">
        <f>VLOOKUP($C1257,'Four Factors - Home'!$B:$O,8,FALSE)</f>
        <v>0.315</v>
      </c>
      <c r="J1257" s="32">
        <f>VLOOKUP($C1257,'Four Factors - Home'!$B:$O,9,FALSE)/100</f>
        <v>0.128</v>
      </c>
      <c r="K1257" s="32">
        <f>VLOOKUP($C1257,'Four Factors - Home'!$B:$O,10,FALSE)/100</f>
        <v>0.27100000000000002</v>
      </c>
      <c r="L1257" s="32">
        <f>VLOOKUP($C1257,'Four Factors - Home'!$B:$O,11,FALSE)/100</f>
        <v>0.504</v>
      </c>
      <c r="M1257" s="32">
        <f>VLOOKUP($C1257,'Four Factors - Home'!$B:$O,12,FALSE)</f>
        <v>0.26900000000000002</v>
      </c>
      <c r="N1257" s="32">
        <f>VLOOKUP($C1257,'Four Factors - Home'!$B:$O,13,FALSE)/100</f>
        <v>0.14499999999999999</v>
      </c>
      <c r="O1257" s="32">
        <f>VLOOKUP($C1257,'Four Factors - Home'!$B:$O,14,FALSE)/100</f>
        <v>0.248</v>
      </c>
      <c r="P1257" s="21">
        <f>VLOOKUP($C1257,'Advanced - Home'!B:T,18,FALSE)</f>
        <v>97.54</v>
      </c>
      <c r="Q1257" s="21">
        <f>(P1257+'Advanced - Home'!$S$33)/2</f>
        <v>98.196912943871709</v>
      </c>
      <c r="R1257" s="32">
        <f t="shared" ref="R1257" si="12315">AVERAGE(H1257,L1256)</f>
        <v>0.52550000000000008</v>
      </c>
      <c r="S1257" s="32">
        <f t="shared" ref="S1257" si="12316">AVERAGE(I1257,M1256)</f>
        <v>0.30299999999999999</v>
      </c>
      <c r="T1257" s="32">
        <f t="shared" ref="T1257" si="12317">AVERAGE(J1257,N1256)</f>
        <v>0.13250000000000001</v>
      </c>
      <c r="U1257" s="32">
        <f t="shared" ref="U1257" si="12318">AVERAGE(K1257,O1256)</f>
        <v>0.24149999999999999</v>
      </c>
      <c r="V1257" s="21">
        <f>Q1257*Q1256/'Advanced - Road'!$S$33</f>
        <v>99.016113334659366</v>
      </c>
      <c r="W1257" s="21">
        <f t="shared" ref="W1257" si="12319">W1256</f>
        <v>99.019469350634736</v>
      </c>
      <c r="X1257" s="21">
        <f t="shared" si="12206"/>
        <v>0</v>
      </c>
      <c r="Y1257" s="23">
        <f>ROUND(Regression!$B$17+Regression!$B$18*Games!R1257+Regression!$B$19*Games!T1257+Regression!$B$20*Games!U1257+Regression!$B$21*Games!S1257+Regression!$B$22*Games!W1257,0)</f>
        <v>112</v>
      </c>
      <c r="Z1257" s="23">
        <f t="shared" ref="Z1257" si="12320">-Z1256</f>
        <v>-7</v>
      </c>
      <c r="AA1257" s="23">
        <f t="shared" ref="AA1257" si="12321">AA1256</f>
        <v>217</v>
      </c>
      <c r="AB1257" s="22"/>
      <c r="AC1257" s="22"/>
      <c r="AD1257" s="22">
        <f t="shared" si="12211"/>
        <v>112</v>
      </c>
    </row>
    <row r="1258" spans="1:30" x14ac:dyDescent="0.3">
      <c r="A1258" t="s">
        <v>133</v>
      </c>
      <c r="B1258" s="8" t="s">
        <v>73</v>
      </c>
      <c r="C1258" t="str">
        <f>VLOOKUP(B1258,'Team Lookup'!A:B,2,FALSE)</f>
        <v>Oklahoma City Thunder</v>
      </c>
      <c r="D1258" s="6"/>
      <c r="E1258" s="6"/>
      <c r="F1258" s="7" t="str">
        <f>B1259</f>
        <v>UTA</v>
      </c>
      <c r="G1258" t="str">
        <f t="shared" ref="G1258" si="12322">C1259</f>
        <v>Utah Jazz</v>
      </c>
      <c r="H1258" s="31">
        <f>VLOOKUP($C1258,'Four Factors - Road'!$B:$O,7,FALSE)/100</f>
        <v>0.47799999999999998</v>
      </c>
      <c r="I1258" s="31">
        <f>VLOOKUP($C1258,'Four Factors - Road'!$B:$O,8,FALSE)</f>
        <v>0.28899999999999998</v>
      </c>
      <c r="J1258" s="31">
        <f>VLOOKUP($C1258,'Four Factors - Road'!$B:$O,9,FALSE)/100</f>
        <v>0.14899999999999999</v>
      </c>
      <c r="K1258" s="31">
        <f>VLOOKUP($C1258,'Four Factors - Road'!$B:$O,10,FALSE)/100</f>
        <v>0.27600000000000002</v>
      </c>
      <c r="L1258" s="31">
        <f>VLOOKUP($C1258,'Four Factors - Road'!$B:$O,11,FALSE)/100</f>
        <v>0.52200000000000002</v>
      </c>
      <c r="M1258" s="31">
        <f>VLOOKUP($C1258,'Four Factors - Road'!$B:$O,12,FALSE)</f>
        <v>0.29099999999999998</v>
      </c>
      <c r="N1258" s="31">
        <f>VLOOKUP($C1258,'Four Factors - Road'!$B:$O,13,FALSE)/100</f>
        <v>0.13699999999999998</v>
      </c>
      <c r="O1258" s="31">
        <f>VLOOKUP($C1258,'Four Factors - Road'!$B:$O,14,FALSE)/100</f>
        <v>0.21199999999999999</v>
      </c>
      <c r="P1258" s="17">
        <f>VLOOKUP($C1258,'Advanced - Road'!B:T,18,FALSE)</f>
        <v>100.51</v>
      </c>
      <c r="Q1258" s="17">
        <f>(P1258+'Advanced - Road'!$S$33)/2</f>
        <v>99.68526345933563</v>
      </c>
      <c r="R1258" s="31">
        <f t="shared" ref="R1258" si="12323">AVERAGE(H1258,L1259)</f>
        <v>0.48199999999999998</v>
      </c>
      <c r="S1258" s="31">
        <f t="shared" ref="S1258" si="12324">AVERAGE(I1258,M1259)</f>
        <v>0.26050000000000001</v>
      </c>
      <c r="T1258" s="31">
        <f t="shared" ref="T1258" si="12325">AVERAGE(J1258,N1259)</f>
        <v>0.14200000000000002</v>
      </c>
      <c r="U1258" s="31">
        <f t="shared" ref="U1258" si="12326">AVERAGE(K1258,O1259)</f>
        <v>0.24100000000000002</v>
      </c>
      <c r="V1258" s="17">
        <f>Q1258*Q1259/'Advanced - Home'!$S$33</f>
        <v>97.0412981880866</v>
      </c>
      <c r="W1258" s="17">
        <f t="shared" ref="W1258" si="12327">AVERAGE(V1258:V1259)</f>
        <v>97.038009328717209</v>
      </c>
      <c r="X1258" s="17">
        <f t="shared" si="12206"/>
        <v>0</v>
      </c>
      <c r="Y1258" s="19">
        <f>ROUND(Regression!$B$17+Regression!$B$18*Games!R1258+Regression!$B$19*Games!T1258+Regression!$B$20*Games!U1258+Regression!$B$21*Games!S1258+Regression!$B$22*Games!W1258,0)</f>
        <v>101</v>
      </c>
      <c r="Z1258" s="19">
        <f t="shared" ref="Z1258" si="12328">Y1259-Y1258</f>
        <v>6</v>
      </c>
      <c r="AA1258" s="19">
        <f t="shared" ref="AA1258" si="12329">Y1258+Y1259</f>
        <v>208</v>
      </c>
      <c r="AB1258" s="4">
        <f t="shared" ref="AB1258" si="12330">D1258-Z1258</f>
        <v>-6</v>
      </c>
      <c r="AC1258" s="4">
        <f t="shared" ref="AC1258" si="12331">AA1258-E1258</f>
        <v>208</v>
      </c>
      <c r="AD1258" s="4">
        <f t="shared" si="12211"/>
        <v>101</v>
      </c>
    </row>
    <row r="1259" spans="1:30" x14ac:dyDescent="0.3">
      <c r="A1259" t="s">
        <v>134</v>
      </c>
      <c r="B1259" s="8" t="s">
        <v>81</v>
      </c>
      <c r="C1259" t="str">
        <f>VLOOKUP(B1259,'Team Lookup'!A:B,2,FALSE)</f>
        <v>Utah Jazz</v>
      </c>
      <c r="D1259" s="9">
        <f t="shared" ref="D1259" si="12332">D1258*-1</f>
        <v>0</v>
      </c>
      <c r="E1259" s="9">
        <f t="shared" ref="E1259" si="12333">E1258</f>
        <v>0</v>
      </c>
      <c r="F1259" t="str">
        <f>B1258</f>
        <v>OKC</v>
      </c>
      <c r="G1259" t="str">
        <f t="shared" ref="G1259" si="12334">C1258</f>
        <v>Oklahoma City Thunder</v>
      </c>
      <c r="H1259" s="31">
        <f>VLOOKUP($C1259,'Four Factors - Home'!$B:$O,7,FALSE)/100</f>
        <v>0.52800000000000002</v>
      </c>
      <c r="I1259" s="31">
        <f>VLOOKUP($C1259,'Four Factors - Home'!$B:$O,8,FALSE)</f>
        <v>0.314</v>
      </c>
      <c r="J1259" s="31">
        <f>VLOOKUP($C1259,'Four Factors - Home'!$B:$O,9,FALSE)/100</f>
        <v>0.14499999999999999</v>
      </c>
      <c r="K1259" s="31">
        <f>VLOOKUP($C1259,'Four Factors - Home'!$B:$O,10,FALSE)/100</f>
        <v>0.214</v>
      </c>
      <c r="L1259" s="31">
        <f>VLOOKUP($C1259,'Four Factors - Home'!$B:$O,11,FALSE)/100</f>
        <v>0.48599999999999999</v>
      </c>
      <c r="M1259" s="31">
        <f>VLOOKUP($C1259,'Four Factors - Home'!$B:$O,12,FALSE)</f>
        <v>0.23200000000000001</v>
      </c>
      <c r="N1259" s="31">
        <f>VLOOKUP($C1259,'Four Factors - Home'!$B:$O,13,FALSE)/100</f>
        <v>0.13500000000000001</v>
      </c>
      <c r="O1259" s="31">
        <f>VLOOKUP($C1259,'Four Factors - Home'!$B:$O,14,FALSE)/100</f>
        <v>0.20600000000000002</v>
      </c>
      <c r="P1259" s="17">
        <f>VLOOKUP($C1259,'Advanced - Home'!B:T,18,FALSE)</f>
        <v>93.61</v>
      </c>
      <c r="Q1259" s="17">
        <f>(P1259+'Advanced - Home'!$S$33)/2</f>
        <v>96.231912943871706</v>
      </c>
      <c r="R1259" s="31">
        <f t="shared" ref="R1259" si="12335">AVERAGE(H1259,L1258)</f>
        <v>0.52500000000000002</v>
      </c>
      <c r="S1259" s="31">
        <f t="shared" ref="S1259" si="12336">AVERAGE(I1259,M1258)</f>
        <v>0.30249999999999999</v>
      </c>
      <c r="T1259" s="31">
        <f t="shared" ref="T1259" si="12337">AVERAGE(J1259,N1258)</f>
        <v>0.14099999999999999</v>
      </c>
      <c r="U1259" s="31">
        <f t="shared" ref="U1259" si="12338">AVERAGE(K1259,O1258)</f>
        <v>0.21299999999999999</v>
      </c>
      <c r="V1259" s="17">
        <f>Q1259*Q1258/'Advanced - Road'!$S$33</f>
        <v>97.034720469347832</v>
      </c>
      <c r="W1259" s="17">
        <f t="shared" ref="W1259" si="12339">W1258</f>
        <v>97.038009328717209</v>
      </c>
      <c r="X1259" s="17">
        <f t="shared" si="12206"/>
        <v>0</v>
      </c>
      <c r="Y1259" s="19">
        <f>ROUND(Regression!$B$17+Regression!$B$18*Games!R1259+Regression!$B$19*Games!T1259+Regression!$B$20*Games!U1259+Regression!$B$21*Games!S1259+Regression!$B$22*Games!W1259,0)</f>
        <v>107</v>
      </c>
      <c r="Z1259" s="19">
        <f t="shared" ref="Z1259" si="12340">-Z1258</f>
        <v>-6</v>
      </c>
      <c r="AA1259" s="19">
        <f t="shared" ref="AA1259" si="12341">AA1258</f>
        <v>208</v>
      </c>
      <c r="AB1259" s="4"/>
      <c r="AC1259" s="4"/>
      <c r="AD1259" s="4">
        <f t="shared" si="12211"/>
        <v>107</v>
      </c>
    </row>
    <row r="1260" spans="1:30" x14ac:dyDescent="0.3">
      <c r="A1260" s="11" t="s">
        <v>133</v>
      </c>
      <c r="B1260" s="14" t="s">
        <v>73</v>
      </c>
      <c r="C1260" s="11" t="str">
        <f>VLOOKUP(B1260,'Team Lookup'!A:B,2,FALSE)</f>
        <v>Oklahoma City Thunder</v>
      </c>
      <c r="D1260" s="12"/>
      <c r="E1260" s="12"/>
      <c r="F1260" s="13" t="str">
        <f>B1261</f>
        <v>WAS</v>
      </c>
      <c r="G1260" s="11" t="str">
        <f t="shared" ref="G1260" si="12342">C1261</f>
        <v>Washington Wizards</v>
      </c>
      <c r="H1260" s="32">
        <f>VLOOKUP($C1260,'Four Factors - Road'!$B:$O,7,FALSE)/100</f>
        <v>0.47799999999999998</v>
      </c>
      <c r="I1260" s="32">
        <f>VLOOKUP($C1260,'Four Factors - Road'!$B:$O,8,FALSE)</f>
        <v>0.28899999999999998</v>
      </c>
      <c r="J1260" s="32">
        <f>VLOOKUP($C1260,'Four Factors - Road'!$B:$O,9,FALSE)/100</f>
        <v>0.14899999999999999</v>
      </c>
      <c r="K1260" s="32">
        <f>VLOOKUP($C1260,'Four Factors - Road'!$B:$O,10,FALSE)/100</f>
        <v>0.27600000000000002</v>
      </c>
      <c r="L1260" s="32">
        <f>VLOOKUP($C1260,'Four Factors - Road'!$B:$O,11,FALSE)/100</f>
        <v>0.52200000000000002</v>
      </c>
      <c r="M1260" s="32">
        <f>VLOOKUP($C1260,'Four Factors - Road'!$B:$O,12,FALSE)</f>
        <v>0.29099999999999998</v>
      </c>
      <c r="N1260" s="32">
        <f>VLOOKUP($C1260,'Four Factors - Road'!$B:$O,13,FALSE)/100</f>
        <v>0.13699999999999998</v>
      </c>
      <c r="O1260" s="32">
        <f>VLOOKUP($C1260,'Four Factors - Road'!$B:$O,14,FALSE)/100</f>
        <v>0.21199999999999999</v>
      </c>
      <c r="P1260" s="21">
        <f>VLOOKUP($C1260,'Advanced - Road'!B:T,18,FALSE)</f>
        <v>100.51</v>
      </c>
      <c r="Q1260" s="21">
        <f>(P1260+'Advanced - Road'!$S$33)/2</f>
        <v>99.68526345933563</v>
      </c>
      <c r="R1260" s="32">
        <f t="shared" ref="R1260" si="12343">AVERAGE(H1260,L1261)</f>
        <v>0.4945</v>
      </c>
      <c r="S1260" s="32">
        <f t="shared" ref="S1260" si="12344">AVERAGE(I1260,M1261)</f>
        <v>0.28849999999999998</v>
      </c>
      <c r="T1260" s="32">
        <f t="shared" ref="T1260" si="12345">AVERAGE(J1260,N1261)</f>
        <v>0.154</v>
      </c>
      <c r="U1260" s="32">
        <f t="shared" ref="U1260" si="12346">AVERAGE(K1260,O1261)</f>
        <v>0.26350000000000001</v>
      </c>
      <c r="V1260" s="21">
        <f>Q1260*Q1261/'Advanced - Home'!$S$33</f>
        <v>99.83459604279912</v>
      </c>
      <c r="W1260" s="21">
        <f t="shared" ref="W1260" si="12347">AVERAGE(V1260:V1261)</f>
        <v>99.831212514829957</v>
      </c>
      <c r="X1260" s="21">
        <f t="shared" si="12206"/>
        <v>0</v>
      </c>
      <c r="Y1260" s="23">
        <f>ROUND(Regression!$B$17+Regression!$B$18*Games!R1260+Regression!$B$19*Games!T1260+Regression!$B$20*Games!U1260+Regression!$B$21*Games!S1260+Regression!$B$22*Games!W1260,0)</f>
        <v>106</v>
      </c>
      <c r="Z1260" s="23">
        <f t="shared" ref="Z1260" si="12348">Y1261-Y1260</f>
        <v>5</v>
      </c>
      <c r="AA1260" s="23">
        <f t="shared" ref="AA1260" si="12349">Y1260+Y1261</f>
        <v>217</v>
      </c>
      <c r="AB1260" s="22">
        <f t="shared" ref="AB1260" si="12350">D1260-Z1260</f>
        <v>-5</v>
      </c>
      <c r="AC1260" s="22">
        <f t="shared" ref="AC1260" si="12351">AA1260-E1260</f>
        <v>217</v>
      </c>
      <c r="AD1260" s="22">
        <f t="shared" si="12211"/>
        <v>106</v>
      </c>
    </row>
    <row r="1261" spans="1:30" x14ac:dyDescent="0.3">
      <c r="A1261" s="11" t="s">
        <v>134</v>
      </c>
      <c r="B1261" s="14" t="s">
        <v>82</v>
      </c>
      <c r="C1261" s="11" t="str">
        <f>VLOOKUP(B1261,'Team Lookup'!A:B,2,FALSE)</f>
        <v>Washington Wizards</v>
      </c>
      <c r="D1261" s="15">
        <f t="shared" ref="D1261" si="12352">D1260*-1</f>
        <v>0</v>
      </c>
      <c r="E1261" s="15">
        <f t="shared" ref="E1261" si="12353">E1260</f>
        <v>0</v>
      </c>
      <c r="F1261" s="11" t="str">
        <f>B1260</f>
        <v>OKC</v>
      </c>
      <c r="G1261" s="11" t="str">
        <f t="shared" ref="G1261" si="12354">C1260</f>
        <v>Oklahoma City Thunder</v>
      </c>
      <c r="H1261" s="32">
        <f>VLOOKUP($C1261,'Four Factors - Home'!$B:$O,7,FALSE)/100</f>
        <v>0.54700000000000004</v>
      </c>
      <c r="I1261" s="32">
        <f>VLOOKUP($C1261,'Four Factors - Home'!$B:$O,8,FALSE)</f>
        <v>0.26400000000000001</v>
      </c>
      <c r="J1261" s="32">
        <f>VLOOKUP($C1261,'Four Factors - Home'!$B:$O,9,FALSE)/100</f>
        <v>0.14899999999999999</v>
      </c>
      <c r="K1261" s="32">
        <f>VLOOKUP($C1261,'Four Factors - Home'!$B:$O,10,FALSE)/100</f>
        <v>0.252</v>
      </c>
      <c r="L1261" s="32">
        <f>VLOOKUP($C1261,'Four Factors - Home'!$B:$O,11,FALSE)/100</f>
        <v>0.51100000000000001</v>
      </c>
      <c r="M1261" s="32">
        <f>VLOOKUP($C1261,'Four Factors - Home'!$B:$O,12,FALSE)</f>
        <v>0.28799999999999998</v>
      </c>
      <c r="N1261" s="32">
        <f>VLOOKUP($C1261,'Four Factors - Home'!$B:$O,13,FALSE)/100</f>
        <v>0.159</v>
      </c>
      <c r="O1261" s="32">
        <f>VLOOKUP($C1261,'Four Factors - Home'!$B:$O,14,FALSE)/100</f>
        <v>0.251</v>
      </c>
      <c r="P1261" s="21">
        <f>VLOOKUP($C1261,'Advanced - Home'!B:T,18,FALSE)</f>
        <v>99.15</v>
      </c>
      <c r="Q1261" s="21">
        <f>(P1261+'Advanced - Home'!$S$33)/2</f>
        <v>99.001912943871702</v>
      </c>
      <c r="R1261" s="32">
        <f t="shared" ref="R1261" si="12355">AVERAGE(H1261,L1260)</f>
        <v>0.53449999999999998</v>
      </c>
      <c r="S1261" s="32">
        <f t="shared" ref="S1261" si="12356">AVERAGE(I1261,M1260)</f>
        <v>0.27749999999999997</v>
      </c>
      <c r="T1261" s="32">
        <f t="shared" ref="T1261" si="12357">AVERAGE(J1261,N1260)</f>
        <v>0.14299999999999999</v>
      </c>
      <c r="U1261" s="32">
        <f t="shared" ref="U1261" si="12358">AVERAGE(K1261,O1260)</f>
        <v>0.23199999999999998</v>
      </c>
      <c r="V1261" s="21">
        <f>Q1261*Q1260/'Advanced - Road'!$S$33</f>
        <v>99.827828986860794</v>
      </c>
      <c r="W1261" s="21">
        <f t="shared" ref="W1261" si="12359">W1260</f>
        <v>99.831212514829957</v>
      </c>
      <c r="X1261" s="21">
        <f t="shared" si="12206"/>
        <v>0</v>
      </c>
      <c r="Y1261" s="23">
        <f>ROUND(Regression!$B$17+Regression!$B$18*Games!R1261+Regression!$B$19*Games!T1261+Regression!$B$20*Games!U1261+Regression!$B$21*Games!S1261+Regression!$B$22*Games!W1261,0)</f>
        <v>111</v>
      </c>
      <c r="Z1261" s="23">
        <f t="shared" ref="Z1261" si="12360">-Z1260</f>
        <v>-5</v>
      </c>
      <c r="AA1261" s="23">
        <f t="shared" ref="AA1261" si="12361">AA1260</f>
        <v>217</v>
      </c>
      <c r="AB1261" s="22"/>
      <c r="AC1261" s="22"/>
      <c r="AD1261" s="22">
        <f t="shared" si="12211"/>
        <v>111</v>
      </c>
    </row>
    <row r="1262" spans="1:30" x14ac:dyDescent="0.3">
      <c r="A1262" t="s">
        <v>133</v>
      </c>
      <c r="B1262" s="5" t="s">
        <v>74</v>
      </c>
      <c r="C1262" t="str">
        <f>VLOOKUP(B1262,'Team Lookup'!A:B,2,FALSE)</f>
        <v>Orlando Magic</v>
      </c>
      <c r="D1262" s="6"/>
      <c r="E1262" s="6"/>
      <c r="F1262" s="7" t="str">
        <f>B1263</f>
        <v>ATL</v>
      </c>
      <c r="G1262" t="str">
        <f t="shared" ref="G1262" si="12362">C1263</f>
        <v>Atlanta Hawks</v>
      </c>
      <c r="H1262" s="31">
        <f>VLOOKUP($C1262,'Four Factors - Road'!$B:$O,7,FALSE)/100</f>
        <v>0.5</v>
      </c>
      <c r="I1262" s="31">
        <f>VLOOKUP($C1262,'Four Factors - Road'!$B:$O,8,FALSE)</f>
        <v>0.23400000000000001</v>
      </c>
      <c r="J1262" s="31">
        <f>VLOOKUP($C1262,'Four Factors - Road'!$B:$O,9,FALSE)/100</f>
        <v>0.13699999999999998</v>
      </c>
      <c r="K1262" s="31">
        <f>VLOOKUP($C1262,'Four Factors - Road'!$B:$O,10,FALSE)/100</f>
        <v>0.20199999999999999</v>
      </c>
      <c r="L1262" s="31">
        <f>VLOOKUP($C1262,'Four Factors - Road'!$B:$O,11,FALSE)/100</f>
        <v>0.52400000000000002</v>
      </c>
      <c r="M1262" s="31">
        <f>VLOOKUP($C1262,'Four Factors - Road'!$B:$O,12,FALSE)</f>
        <v>0.253</v>
      </c>
      <c r="N1262" s="31">
        <f>VLOOKUP($C1262,'Four Factors - Road'!$B:$O,13,FALSE)/100</f>
        <v>0.129</v>
      </c>
      <c r="O1262" s="31">
        <f>VLOOKUP($C1262,'Four Factors - Road'!$B:$O,14,FALSE)/100</f>
        <v>0.23300000000000001</v>
      </c>
      <c r="P1262" s="17">
        <f>VLOOKUP($C1262,'Advanced - Road'!B:T,18,FALSE)</f>
        <v>99.46</v>
      </c>
      <c r="Q1262" s="17">
        <f>(P1262+'Advanced - Road'!$S$33)/2</f>
        <v>99.160263459335624</v>
      </c>
      <c r="R1262" s="31">
        <f t="shared" ref="R1262" si="12363">AVERAGE(H1262,L1263)</f>
        <v>0.50900000000000001</v>
      </c>
      <c r="S1262" s="31">
        <f t="shared" ref="S1262" si="12364">AVERAGE(I1262,M1263)</f>
        <v>0.22600000000000001</v>
      </c>
      <c r="T1262" s="31">
        <f t="shared" ref="T1262" si="12365">AVERAGE(J1262,N1263)</f>
        <v>0.14699999999999999</v>
      </c>
      <c r="U1262" s="31">
        <f t="shared" ref="U1262" si="12366">AVERAGE(K1262,O1263)</f>
        <v>0.22449999999999998</v>
      </c>
      <c r="V1262" s="17">
        <f>Q1262*Q1263/'Advanced - Home'!$S$33</f>
        <v>99.16837558457803</v>
      </c>
      <c r="W1262" s="17">
        <f t="shared" ref="W1262" si="12367">AVERAGE(V1262:V1263)</f>
        <v>99.165014635711131</v>
      </c>
      <c r="X1262" s="17">
        <f t="shared" si="12206"/>
        <v>0</v>
      </c>
      <c r="Y1262" s="19">
        <f>ROUND(Regression!$B$17+Regression!$B$18*Games!R1262+Regression!$B$19*Games!T1262+Regression!$B$20*Games!U1262+Regression!$B$21*Games!S1262+Regression!$B$22*Games!W1262,0)</f>
        <v>105</v>
      </c>
      <c r="Z1262" s="19">
        <f t="shared" ref="Z1262" si="12368">Y1263-Y1262</f>
        <v>4</v>
      </c>
      <c r="AA1262" s="19">
        <f t="shared" ref="AA1262" si="12369">Y1262+Y1263</f>
        <v>214</v>
      </c>
      <c r="AB1262" s="4">
        <f t="shared" ref="AB1262" si="12370">D1262-Z1262</f>
        <v>-4</v>
      </c>
      <c r="AC1262" s="4">
        <f t="shared" ref="AC1262" si="12371">AA1262-E1262</f>
        <v>214</v>
      </c>
      <c r="AD1262" s="4">
        <f t="shared" si="12211"/>
        <v>105</v>
      </c>
    </row>
    <row r="1263" spans="1:30" x14ac:dyDescent="0.3">
      <c r="A1263" t="s">
        <v>134</v>
      </c>
      <c r="B1263" s="8" t="s">
        <v>56</v>
      </c>
      <c r="C1263" t="str">
        <f>VLOOKUP(B1263,'Team Lookup'!A:B,2,FALSE)</f>
        <v>Atlanta Hawks</v>
      </c>
      <c r="D1263" s="9">
        <f t="shared" ref="D1263" si="12372">D1262*-1</f>
        <v>0</v>
      </c>
      <c r="E1263" s="9">
        <f t="shared" ref="E1263" si="12373">E1262</f>
        <v>0</v>
      </c>
      <c r="F1263" t="str">
        <f>B1262</f>
        <v>ORL</v>
      </c>
      <c r="G1263" t="str">
        <f t="shared" ref="G1263" si="12374">C1262</f>
        <v>Orlando Magic</v>
      </c>
      <c r="H1263" s="31">
        <f>VLOOKUP($C1263,'Four Factors - Home'!$B:$O,7,FALSE)/100</f>
        <v>0.51100000000000001</v>
      </c>
      <c r="I1263" s="31">
        <f>VLOOKUP($C1263,'Four Factors - Home'!$B:$O,8,FALSE)</f>
        <v>0.28199999999999997</v>
      </c>
      <c r="J1263" s="31">
        <f>VLOOKUP($C1263,'Four Factors - Home'!$B:$O,9,FALSE)/100</f>
        <v>0.14800000000000002</v>
      </c>
      <c r="K1263" s="31">
        <f>VLOOKUP($C1263,'Four Factors - Home'!$B:$O,10,FALSE)/100</f>
        <v>0.249</v>
      </c>
      <c r="L1263" s="31">
        <f>VLOOKUP($C1263,'Four Factors - Home'!$B:$O,11,FALSE)/100</f>
        <v>0.51800000000000002</v>
      </c>
      <c r="M1263" s="31">
        <f>VLOOKUP($C1263,'Four Factors - Home'!$B:$O,12,FALSE)</f>
        <v>0.218</v>
      </c>
      <c r="N1263" s="31">
        <f>VLOOKUP($C1263,'Four Factors - Home'!$B:$O,13,FALSE)/100</f>
        <v>0.157</v>
      </c>
      <c r="O1263" s="31">
        <f>VLOOKUP($C1263,'Four Factors - Home'!$B:$O,14,FALSE)/100</f>
        <v>0.247</v>
      </c>
      <c r="P1263" s="17">
        <f>VLOOKUP($C1263,'Advanced - Home'!B:T,18,FALSE)</f>
        <v>98.87</v>
      </c>
      <c r="Q1263" s="17">
        <f>(P1263+'Advanced - Home'!$S$33)/2</f>
        <v>98.861912943871715</v>
      </c>
      <c r="R1263" s="31">
        <f t="shared" ref="R1263" si="12375">AVERAGE(H1263,L1262)</f>
        <v>0.51750000000000007</v>
      </c>
      <c r="S1263" s="31">
        <f t="shared" ref="S1263" si="12376">AVERAGE(I1263,M1262)</f>
        <v>0.26749999999999996</v>
      </c>
      <c r="T1263" s="31">
        <f t="shared" ref="T1263" si="12377">AVERAGE(J1263,N1262)</f>
        <v>0.13850000000000001</v>
      </c>
      <c r="U1263" s="31">
        <f t="shared" ref="U1263" si="12378">AVERAGE(K1263,O1262)</f>
        <v>0.24099999999999999</v>
      </c>
      <c r="V1263" s="17">
        <f>Q1263*Q1262/'Advanced - Road'!$S$33</f>
        <v>99.161653686844232</v>
      </c>
      <c r="W1263" s="17">
        <f t="shared" ref="W1263" si="12379">W1262</f>
        <v>99.165014635711131</v>
      </c>
      <c r="X1263" s="17">
        <f t="shared" si="12206"/>
        <v>0</v>
      </c>
      <c r="Y1263" s="19">
        <f>ROUND(Regression!$B$17+Regression!$B$18*Games!R1263+Regression!$B$19*Games!T1263+Regression!$B$20*Games!U1263+Regression!$B$21*Games!S1263+Regression!$B$22*Games!W1263,0)</f>
        <v>109</v>
      </c>
      <c r="Z1263" s="19">
        <f t="shared" ref="Z1263" si="12380">-Z1262</f>
        <v>-4</v>
      </c>
      <c r="AA1263" s="19">
        <f t="shared" ref="AA1263" si="12381">AA1262</f>
        <v>214</v>
      </c>
      <c r="AB1263" s="4"/>
      <c r="AC1263" s="4"/>
      <c r="AD1263" s="4">
        <f t="shared" si="12211"/>
        <v>109</v>
      </c>
    </row>
    <row r="1264" spans="1:30" x14ac:dyDescent="0.3">
      <c r="A1264" s="11" t="s">
        <v>133</v>
      </c>
      <c r="B1264" s="10" t="s">
        <v>74</v>
      </c>
      <c r="C1264" s="11" t="str">
        <f>VLOOKUP(B1264,'Team Lookup'!A:B,2,FALSE)</f>
        <v>Orlando Magic</v>
      </c>
      <c r="D1264" s="12"/>
      <c r="E1264" s="12"/>
      <c r="F1264" s="13" t="str">
        <f>B1265</f>
        <v>BRK</v>
      </c>
      <c r="G1264" s="11" t="str">
        <f t="shared" ref="G1264" si="12382">C1265</f>
        <v>Brooklyn Nets</v>
      </c>
      <c r="H1264" s="32">
        <f>VLOOKUP($C1264,'Four Factors - Road'!$B:$O,7,FALSE)/100</f>
        <v>0.5</v>
      </c>
      <c r="I1264" s="32">
        <f>VLOOKUP($C1264,'Four Factors - Road'!$B:$O,8,FALSE)</f>
        <v>0.23400000000000001</v>
      </c>
      <c r="J1264" s="32">
        <f>VLOOKUP($C1264,'Four Factors - Road'!$B:$O,9,FALSE)/100</f>
        <v>0.13699999999999998</v>
      </c>
      <c r="K1264" s="32">
        <f>VLOOKUP($C1264,'Four Factors - Road'!$B:$O,10,FALSE)/100</f>
        <v>0.20199999999999999</v>
      </c>
      <c r="L1264" s="32">
        <f>VLOOKUP($C1264,'Four Factors - Road'!$B:$O,11,FALSE)/100</f>
        <v>0.52400000000000002</v>
      </c>
      <c r="M1264" s="32">
        <f>VLOOKUP($C1264,'Four Factors - Road'!$B:$O,12,FALSE)</f>
        <v>0.253</v>
      </c>
      <c r="N1264" s="32">
        <f>VLOOKUP($C1264,'Four Factors - Road'!$B:$O,13,FALSE)/100</f>
        <v>0.129</v>
      </c>
      <c r="O1264" s="32">
        <f>VLOOKUP($C1264,'Four Factors - Road'!$B:$O,14,FALSE)/100</f>
        <v>0.23300000000000001</v>
      </c>
      <c r="P1264" s="21">
        <f>VLOOKUP($C1264,'Advanced - Road'!B:T,18,FALSE)</f>
        <v>99.46</v>
      </c>
      <c r="Q1264" s="21">
        <f>(P1264+'Advanced - Road'!$S$33)/2</f>
        <v>99.160263459335624</v>
      </c>
      <c r="R1264" s="32">
        <f t="shared" ref="R1264" si="12383">AVERAGE(H1264,L1265)</f>
        <v>0.504</v>
      </c>
      <c r="S1264" s="32">
        <f t="shared" ref="S1264" si="12384">AVERAGE(I1264,M1265)</f>
        <v>0.251</v>
      </c>
      <c r="T1264" s="32">
        <f t="shared" ref="T1264" si="12385">AVERAGE(J1264,N1265)</f>
        <v>0.13300000000000001</v>
      </c>
      <c r="U1264" s="32">
        <f t="shared" ref="U1264" si="12386">AVERAGE(K1264,O1265)</f>
        <v>0.22499999999999998</v>
      </c>
      <c r="V1264" s="21">
        <f>Q1264*Q1265/'Advanced - Home'!$S$33</f>
        <v>101.31500938349596</v>
      </c>
      <c r="W1264" s="21">
        <f t="shared" ref="W1264" si="12387">AVERAGE(V1264:V1265)</f>
        <v>101.31157568233891</v>
      </c>
      <c r="X1264" s="21">
        <f t="shared" si="12206"/>
        <v>0</v>
      </c>
      <c r="Y1264" s="23">
        <f>ROUND(Regression!$B$17+Regression!$B$18*Games!R1264+Regression!$B$19*Games!T1264+Regression!$B$20*Games!U1264+Regression!$B$21*Games!S1264+Regression!$B$22*Games!W1264,0)</f>
        <v>109</v>
      </c>
      <c r="Z1264" s="23">
        <f t="shared" ref="Z1264" si="12388">Y1265-Y1264</f>
        <v>-1</v>
      </c>
      <c r="AA1264" s="23">
        <f t="shared" ref="AA1264" si="12389">Y1264+Y1265</f>
        <v>217</v>
      </c>
      <c r="AB1264" s="22">
        <f t="shared" ref="AB1264" si="12390">D1264-Z1264</f>
        <v>1</v>
      </c>
      <c r="AC1264" s="22">
        <f t="shared" ref="AC1264" si="12391">AA1264-E1264</f>
        <v>217</v>
      </c>
      <c r="AD1264" s="22">
        <f t="shared" si="12211"/>
        <v>109</v>
      </c>
    </row>
    <row r="1265" spans="1:30" x14ac:dyDescent="0.3">
      <c r="A1265" s="11" t="s">
        <v>134</v>
      </c>
      <c r="B1265" s="14" t="s">
        <v>57</v>
      </c>
      <c r="C1265" s="11" t="str">
        <f>VLOOKUP(B1265,'Team Lookup'!A:B,2,FALSE)</f>
        <v>Brooklyn Nets</v>
      </c>
      <c r="D1265" s="15">
        <f t="shared" ref="D1265" si="12392">D1264*-1</f>
        <v>0</v>
      </c>
      <c r="E1265" s="15">
        <f t="shared" ref="E1265" si="12393">E1264</f>
        <v>0</v>
      </c>
      <c r="F1265" s="11" t="str">
        <f>B1264</f>
        <v>ORL</v>
      </c>
      <c r="G1265" s="11" t="str">
        <f t="shared" ref="G1265" si="12394">C1264</f>
        <v>Orlando Magic</v>
      </c>
      <c r="H1265" s="32">
        <f>VLOOKUP($C1265,'Four Factors - Home'!$B:$O,7,FALSE)/100</f>
        <v>0.49700000000000005</v>
      </c>
      <c r="I1265" s="32">
        <f>VLOOKUP($C1265,'Four Factors - Home'!$B:$O,8,FALSE)</f>
        <v>0.27</v>
      </c>
      <c r="J1265" s="32">
        <f>VLOOKUP($C1265,'Four Factors - Home'!$B:$O,9,FALSE)/100</f>
        <v>0.16699999999999998</v>
      </c>
      <c r="K1265" s="32">
        <f>VLOOKUP($C1265,'Four Factors - Home'!$B:$O,10,FALSE)/100</f>
        <v>0.20600000000000002</v>
      </c>
      <c r="L1265" s="32">
        <f>VLOOKUP($C1265,'Four Factors - Home'!$B:$O,11,FALSE)/100</f>
        <v>0.50800000000000001</v>
      </c>
      <c r="M1265" s="32">
        <f>VLOOKUP($C1265,'Four Factors - Home'!$B:$O,12,FALSE)</f>
        <v>0.26800000000000002</v>
      </c>
      <c r="N1265" s="32">
        <f>VLOOKUP($C1265,'Four Factors - Home'!$B:$O,13,FALSE)/100</f>
        <v>0.129</v>
      </c>
      <c r="O1265" s="32">
        <f>VLOOKUP($C1265,'Four Factors - Home'!$B:$O,14,FALSE)/100</f>
        <v>0.248</v>
      </c>
      <c r="P1265" s="21">
        <f>VLOOKUP($C1265,'Advanced - Home'!B:T,18,FALSE)</f>
        <v>103.15</v>
      </c>
      <c r="Q1265" s="21">
        <f>(P1265+'Advanced - Home'!$S$33)/2</f>
        <v>101.0019129438717</v>
      </c>
      <c r="R1265" s="32">
        <f t="shared" ref="R1265" si="12395">AVERAGE(H1265,L1264)</f>
        <v>0.51050000000000006</v>
      </c>
      <c r="S1265" s="32">
        <f t="shared" ref="S1265" si="12396">AVERAGE(I1265,M1264)</f>
        <v>0.26150000000000001</v>
      </c>
      <c r="T1265" s="32">
        <f t="shared" ref="T1265" si="12397">AVERAGE(J1265,N1264)</f>
        <v>0.14799999999999999</v>
      </c>
      <c r="U1265" s="32">
        <f t="shared" ref="U1265" si="12398">AVERAGE(K1265,O1264)</f>
        <v>0.21950000000000003</v>
      </c>
      <c r="V1265" s="21">
        <f>Q1265*Q1264/'Advanced - Road'!$S$33</f>
        <v>101.30814198118188</v>
      </c>
      <c r="W1265" s="21">
        <f t="shared" ref="W1265" si="12399">W1264</f>
        <v>101.31157568233891</v>
      </c>
      <c r="X1265" s="21">
        <f t="shared" si="12206"/>
        <v>0</v>
      </c>
      <c r="Y1265" s="23">
        <f>ROUND(Regression!$B$17+Regression!$B$18*Games!R1265+Regression!$B$19*Games!T1265+Regression!$B$20*Games!U1265+Regression!$B$21*Games!S1265+Regression!$B$22*Games!W1265,0)</f>
        <v>108</v>
      </c>
      <c r="Z1265" s="23">
        <f t="shared" ref="Z1265" si="12400">-Z1264</f>
        <v>1</v>
      </c>
      <c r="AA1265" s="23">
        <f t="shared" ref="AA1265" si="12401">AA1264</f>
        <v>217</v>
      </c>
      <c r="AB1265" s="22"/>
      <c r="AC1265" s="22"/>
      <c r="AD1265" s="22">
        <f t="shared" si="12211"/>
        <v>108</v>
      </c>
    </row>
    <row r="1266" spans="1:30" x14ac:dyDescent="0.3">
      <c r="A1266" t="s">
        <v>133</v>
      </c>
      <c r="B1266" s="5" t="s">
        <v>74</v>
      </c>
      <c r="C1266" t="str">
        <f>VLOOKUP(B1266,'Team Lookup'!A:B,2,FALSE)</f>
        <v>Orlando Magic</v>
      </c>
      <c r="D1266" s="6"/>
      <c r="E1266" s="6"/>
      <c r="F1266" s="7" t="str">
        <f>B1267</f>
        <v>BOS</v>
      </c>
      <c r="G1266" t="str">
        <f t="shared" ref="G1266" si="12402">C1267</f>
        <v>Boston Celtics</v>
      </c>
      <c r="H1266" s="31">
        <f>VLOOKUP($C1266,'Four Factors - Road'!$B:$O,7,FALSE)/100</f>
        <v>0.5</v>
      </c>
      <c r="I1266" s="31">
        <f>VLOOKUP($C1266,'Four Factors - Road'!$B:$O,8,FALSE)</f>
        <v>0.23400000000000001</v>
      </c>
      <c r="J1266" s="31">
        <f>VLOOKUP($C1266,'Four Factors - Road'!$B:$O,9,FALSE)/100</f>
        <v>0.13699999999999998</v>
      </c>
      <c r="K1266" s="31">
        <f>VLOOKUP($C1266,'Four Factors - Road'!$B:$O,10,FALSE)/100</f>
        <v>0.20199999999999999</v>
      </c>
      <c r="L1266" s="31">
        <f>VLOOKUP($C1266,'Four Factors - Road'!$B:$O,11,FALSE)/100</f>
        <v>0.52400000000000002</v>
      </c>
      <c r="M1266" s="31">
        <f>VLOOKUP($C1266,'Four Factors - Road'!$B:$O,12,FALSE)</f>
        <v>0.253</v>
      </c>
      <c r="N1266" s="31">
        <f>VLOOKUP($C1266,'Four Factors - Road'!$B:$O,13,FALSE)/100</f>
        <v>0.129</v>
      </c>
      <c r="O1266" s="31">
        <f>VLOOKUP($C1266,'Four Factors - Road'!$B:$O,14,FALSE)/100</f>
        <v>0.23300000000000001</v>
      </c>
      <c r="P1266" s="17">
        <f>VLOOKUP($C1266,'Advanced - Road'!B:T,18,FALSE)</f>
        <v>99.46</v>
      </c>
      <c r="Q1266" s="17">
        <f>(P1266+'Advanced - Road'!$S$33)/2</f>
        <v>99.160263459335624</v>
      </c>
      <c r="R1266" s="31">
        <f t="shared" ref="R1266" si="12403">AVERAGE(H1266,L1267)</f>
        <v>0.502</v>
      </c>
      <c r="S1266" s="31">
        <f t="shared" ref="S1266" si="12404">AVERAGE(I1266,M1267)</f>
        <v>0.249</v>
      </c>
      <c r="T1266" s="31">
        <f t="shared" ref="T1266" si="12405">AVERAGE(J1266,N1267)</f>
        <v>0.13699999999999998</v>
      </c>
      <c r="U1266" s="31">
        <f t="shared" ref="U1266" si="12406">AVERAGE(K1266,O1267)</f>
        <v>0.22749999999999998</v>
      </c>
      <c r="V1266" s="17">
        <f>Q1266*Q1267/'Advanced - Home'!$S$33</f>
        <v>99.59970854417368</v>
      </c>
      <c r="W1266" s="17">
        <f t="shared" ref="W1266" si="12407">AVERAGE(V1266:V1267)</f>
        <v>99.596332976855962</v>
      </c>
      <c r="X1266" s="17">
        <f t="shared" si="12206"/>
        <v>0</v>
      </c>
      <c r="Y1266" s="19">
        <f>ROUND(Regression!$B$17+Regression!$B$18*Games!R1266+Regression!$B$19*Games!T1266+Regression!$B$20*Games!U1266+Regression!$B$21*Games!S1266+Regression!$B$22*Games!W1266,0)</f>
        <v>106</v>
      </c>
      <c r="Z1266" s="19">
        <f t="shared" ref="Z1266" si="12408">Y1267-Y1266</f>
        <v>5</v>
      </c>
      <c r="AA1266" s="19">
        <f t="shared" ref="AA1266" si="12409">Y1266+Y1267</f>
        <v>217</v>
      </c>
      <c r="AB1266" s="4">
        <f t="shared" ref="AB1266" si="12410">D1266-Z1266</f>
        <v>-5</v>
      </c>
      <c r="AC1266" s="4">
        <f t="shared" ref="AC1266" si="12411">AA1266-E1266</f>
        <v>217</v>
      </c>
      <c r="AD1266" s="4">
        <f t="shared" si="12211"/>
        <v>106</v>
      </c>
    </row>
    <row r="1267" spans="1:30" x14ac:dyDescent="0.3">
      <c r="A1267" t="s">
        <v>134</v>
      </c>
      <c r="B1267" s="8" t="s">
        <v>58</v>
      </c>
      <c r="C1267" t="str">
        <f>VLOOKUP(B1267,'Team Lookup'!A:B,2,FALSE)</f>
        <v>Boston Celtics</v>
      </c>
      <c r="D1267" s="9">
        <f t="shared" ref="D1267" si="12412">D1266*-1</f>
        <v>0</v>
      </c>
      <c r="E1267" s="9">
        <f t="shared" ref="E1267" si="12413">E1266</f>
        <v>0</v>
      </c>
      <c r="F1267" t="str">
        <f>B1266</f>
        <v>ORL</v>
      </c>
      <c r="G1267" t="str">
        <f t="shared" ref="G1267" si="12414">C1266</f>
        <v>Orlando Magic</v>
      </c>
      <c r="H1267" s="31">
        <f>VLOOKUP($C1267,'Four Factors - Home'!$B:$O,7,FALSE)/100</f>
        <v>0.53100000000000003</v>
      </c>
      <c r="I1267" s="31">
        <f>VLOOKUP($C1267,'Four Factors - Home'!$B:$O,8,FALSE)</f>
        <v>0.26600000000000001</v>
      </c>
      <c r="J1267" s="31">
        <f>VLOOKUP($C1267,'Four Factors - Home'!$B:$O,9,FALSE)/100</f>
        <v>0.13800000000000001</v>
      </c>
      <c r="K1267" s="31">
        <f>VLOOKUP($C1267,'Four Factors - Home'!$B:$O,10,FALSE)/100</f>
        <v>0.22500000000000001</v>
      </c>
      <c r="L1267" s="31">
        <f>VLOOKUP($C1267,'Four Factors - Home'!$B:$O,11,FALSE)/100</f>
        <v>0.504</v>
      </c>
      <c r="M1267" s="31">
        <f>VLOOKUP($C1267,'Four Factors - Home'!$B:$O,12,FALSE)</f>
        <v>0.26400000000000001</v>
      </c>
      <c r="N1267" s="31">
        <f>VLOOKUP($C1267,'Four Factors - Home'!$B:$O,13,FALSE)/100</f>
        <v>0.13699999999999998</v>
      </c>
      <c r="O1267" s="31">
        <f>VLOOKUP($C1267,'Four Factors - Home'!$B:$O,14,FALSE)/100</f>
        <v>0.253</v>
      </c>
      <c r="P1267" s="17">
        <f>VLOOKUP($C1267,'Advanced - Home'!B:T,18,FALSE)</f>
        <v>99.73</v>
      </c>
      <c r="Q1267" s="17">
        <f>(P1267+'Advanced - Home'!$S$33)/2</f>
        <v>99.291912943871708</v>
      </c>
      <c r="R1267" s="31">
        <f t="shared" ref="R1267" si="12415">AVERAGE(H1267,L1266)</f>
        <v>0.52750000000000008</v>
      </c>
      <c r="S1267" s="31">
        <f t="shared" ref="S1267" si="12416">AVERAGE(I1267,M1266)</f>
        <v>0.25950000000000001</v>
      </c>
      <c r="T1267" s="31">
        <f t="shared" ref="T1267" si="12417">AVERAGE(J1267,N1266)</f>
        <v>0.13350000000000001</v>
      </c>
      <c r="U1267" s="31">
        <f t="shared" ref="U1267" si="12418">AVERAGE(K1267,O1266)</f>
        <v>0.22900000000000001</v>
      </c>
      <c r="V1267" s="17">
        <f>Q1267*Q1266/'Advanced - Road'!$S$33</f>
        <v>99.592957409538243</v>
      </c>
      <c r="W1267" s="17">
        <f t="shared" ref="W1267" si="12419">W1266</f>
        <v>99.596332976855962</v>
      </c>
      <c r="X1267" s="17">
        <f t="shared" si="12206"/>
        <v>0</v>
      </c>
      <c r="Y1267" s="19">
        <f>ROUND(Regression!$B$17+Regression!$B$18*Games!R1267+Regression!$B$19*Games!T1267+Regression!$B$20*Games!U1267+Regression!$B$21*Games!S1267+Regression!$B$22*Games!W1267,0)</f>
        <v>111</v>
      </c>
      <c r="Z1267" s="19">
        <f t="shared" ref="Z1267" si="12420">-Z1266</f>
        <v>-5</v>
      </c>
      <c r="AA1267" s="19">
        <f t="shared" ref="AA1267" si="12421">AA1266</f>
        <v>217</v>
      </c>
      <c r="AB1267" s="4"/>
      <c r="AC1267" s="4"/>
      <c r="AD1267" s="4">
        <f t="shared" si="12211"/>
        <v>111</v>
      </c>
    </row>
    <row r="1268" spans="1:30" x14ac:dyDescent="0.3">
      <c r="A1268" s="11" t="s">
        <v>133</v>
      </c>
      <c r="B1268" s="10" t="s">
        <v>74</v>
      </c>
      <c r="C1268" s="11" t="str">
        <f>VLOOKUP(B1268,'Team Lookup'!A:B,2,FALSE)</f>
        <v>Orlando Magic</v>
      </c>
      <c r="D1268" s="12"/>
      <c r="E1268" s="12"/>
      <c r="F1268" s="13" t="str">
        <f>B1269</f>
        <v>CHO</v>
      </c>
      <c r="G1268" s="11" t="str">
        <f t="shared" ref="G1268" si="12422">C1269</f>
        <v>Charlotte Hornets</v>
      </c>
      <c r="H1268" s="32">
        <f>VLOOKUP($C1268,'Four Factors - Road'!$B:$O,7,FALSE)/100</f>
        <v>0.5</v>
      </c>
      <c r="I1268" s="32">
        <f>VLOOKUP($C1268,'Four Factors - Road'!$B:$O,8,FALSE)</f>
        <v>0.23400000000000001</v>
      </c>
      <c r="J1268" s="32">
        <f>VLOOKUP($C1268,'Four Factors - Road'!$B:$O,9,FALSE)/100</f>
        <v>0.13699999999999998</v>
      </c>
      <c r="K1268" s="32">
        <f>VLOOKUP($C1268,'Four Factors - Road'!$B:$O,10,FALSE)/100</f>
        <v>0.20199999999999999</v>
      </c>
      <c r="L1268" s="32">
        <f>VLOOKUP($C1268,'Four Factors - Road'!$B:$O,11,FALSE)/100</f>
        <v>0.52400000000000002</v>
      </c>
      <c r="M1268" s="32">
        <f>VLOOKUP($C1268,'Four Factors - Road'!$B:$O,12,FALSE)</f>
        <v>0.253</v>
      </c>
      <c r="N1268" s="32">
        <f>VLOOKUP($C1268,'Four Factors - Road'!$B:$O,13,FALSE)/100</f>
        <v>0.129</v>
      </c>
      <c r="O1268" s="32">
        <f>VLOOKUP($C1268,'Four Factors - Road'!$B:$O,14,FALSE)/100</f>
        <v>0.23300000000000001</v>
      </c>
      <c r="P1268" s="21">
        <f>VLOOKUP($C1268,'Advanced - Road'!B:T,18,FALSE)</f>
        <v>99.46</v>
      </c>
      <c r="Q1268" s="21">
        <f>(P1268+'Advanced - Road'!$S$33)/2</f>
        <v>99.160263459335624</v>
      </c>
      <c r="R1268" s="32">
        <f t="shared" ref="R1268" si="12423">AVERAGE(H1268,L1269)</f>
        <v>0.50150000000000006</v>
      </c>
      <c r="S1268" s="32">
        <f t="shared" ref="S1268" si="12424">AVERAGE(I1268,M1269)</f>
        <v>0.21550000000000002</v>
      </c>
      <c r="T1268" s="32">
        <f t="shared" ref="T1268" si="12425">AVERAGE(J1268,N1269)</f>
        <v>0.13350000000000001</v>
      </c>
      <c r="U1268" s="32">
        <f t="shared" ref="U1268" si="12426">AVERAGE(K1268,O1269)</f>
        <v>0.19900000000000001</v>
      </c>
      <c r="V1268" s="21">
        <f>Q1268*Q1269/'Advanced - Home'!$S$33</f>
        <v>99.248623577060926</v>
      </c>
      <c r="W1268" s="21">
        <f t="shared" ref="W1268" si="12427">AVERAGE(V1268:V1269)</f>
        <v>99.24525990848224</v>
      </c>
      <c r="X1268" s="21">
        <f t="shared" si="12206"/>
        <v>0</v>
      </c>
      <c r="Y1268" s="23">
        <f>ROUND(Regression!$B$17+Regression!$B$18*Games!R1268+Regression!$B$19*Games!T1268+Regression!$B$20*Games!U1268+Regression!$B$21*Games!S1268+Regression!$B$22*Games!W1268,0)</f>
        <v>104</v>
      </c>
      <c r="Z1268" s="23">
        <f t="shared" ref="Z1268" si="12428">Y1269-Y1268</f>
        <v>5</v>
      </c>
      <c r="AA1268" s="23">
        <f t="shared" ref="AA1268" si="12429">Y1268+Y1269</f>
        <v>213</v>
      </c>
      <c r="AB1268" s="22">
        <f t="shared" ref="AB1268" si="12430">D1268-Z1268</f>
        <v>-5</v>
      </c>
      <c r="AC1268" s="22">
        <f t="shared" ref="AC1268" si="12431">AA1268-E1268</f>
        <v>213</v>
      </c>
      <c r="AD1268" s="22">
        <f t="shared" si="12211"/>
        <v>104</v>
      </c>
    </row>
    <row r="1269" spans="1:30" x14ac:dyDescent="0.3">
      <c r="A1269" s="11" t="s">
        <v>134</v>
      </c>
      <c r="B1269" s="14" t="s">
        <v>59</v>
      </c>
      <c r="C1269" s="11" t="str">
        <f>VLOOKUP(B1269,'Team Lookup'!A:B,2,FALSE)</f>
        <v>Charlotte Hornets</v>
      </c>
      <c r="D1269" s="15">
        <f t="shared" ref="D1269" si="12432">D1268*-1</f>
        <v>0</v>
      </c>
      <c r="E1269" s="15">
        <f t="shared" ref="E1269" si="12433">E1268</f>
        <v>0</v>
      </c>
      <c r="F1269" s="11" t="str">
        <f>B1268</f>
        <v>ORL</v>
      </c>
      <c r="G1269" s="11" t="str">
        <f t="shared" ref="G1269" si="12434">C1268</f>
        <v>Orlando Magic</v>
      </c>
      <c r="H1269" s="32">
        <f>VLOOKUP($C1269,'Four Factors - Home'!$B:$O,7,FALSE)/100</f>
        <v>0.499</v>
      </c>
      <c r="I1269" s="32">
        <f>VLOOKUP($C1269,'Four Factors - Home'!$B:$O,8,FALSE)</f>
        <v>0.307</v>
      </c>
      <c r="J1269" s="32">
        <f>VLOOKUP($C1269,'Four Factors - Home'!$B:$O,9,FALSE)/100</f>
        <v>0.11900000000000001</v>
      </c>
      <c r="K1269" s="32">
        <f>VLOOKUP($C1269,'Four Factors - Home'!$B:$O,10,FALSE)/100</f>
        <v>0.20499999999999999</v>
      </c>
      <c r="L1269" s="32">
        <f>VLOOKUP($C1269,'Four Factors - Home'!$B:$O,11,FALSE)/100</f>
        <v>0.503</v>
      </c>
      <c r="M1269" s="32">
        <f>VLOOKUP($C1269,'Four Factors - Home'!$B:$O,12,FALSE)</f>
        <v>0.19700000000000001</v>
      </c>
      <c r="N1269" s="32">
        <f>VLOOKUP($C1269,'Four Factors - Home'!$B:$O,13,FALSE)/100</f>
        <v>0.13</v>
      </c>
      <c r="O1269" s="32">
        <f>VLOOKUP($C1269,'Four Factors - Home'!$B:$O,14,FALSE)/100</f>
        <v>0.19600000000000001</v>
      </c>
      <c r="P1269" s="21">
        <f>VLOOKUP($C1269,'Advanced - Home'!B:T,18,FALSE)</f>
        <v>99.03</v>
      </c>
      <c r="Q1269" s="21">
        <f>(P1269+'Advanced - Home'!$S$33)/2</f>
        <v>98.941912943871699</v>
      </c>
      <c r="R1269" s="32">
        <f t="shared" ref="R1269" si="12435">AVERAGE(H1269,L1268)</f>
        <v>0.51150000000000007</v>
      </c>
      <c r="S1269" s="32">
        <f t="shared" ref="S1269" si="12436">AVERAGE(I1269,M1268)</f>
        <v>0.28000000000000003</v>
      </c>
      <c r="T1269" s="32">
        <f t="shared" ref="T1269" si="12437">AVERAGE(J1269,N1268)</f>
        <v>0.124</v>
      </c>
      <c r="U1269" s="32">
        <f t="shared" ref="U1269" si="12438">AVERAGE(K1269,O1268)</f>
        <v>0.219</v>
      </c>
      <c r="V1269" s="21">
        <f>Q1269*Q1268/'Advanced - Road'!$S$33</f>
        <v>99.241896239903568</v>
      </c>
      <c r="W1269" s="21">
        <f t="shared" ref="W1269" si="12439">W1268</f>
        <v>99.24525990848224</v>
      </c>
      <c r="X1269" s="21">
        <f t="shared" si="12206"/>
        <v>0</v>
      </c>
      <c r="Y1269" s="23">
        <f>ROUND(Regression!$B$17+Regression!$B$18*Games!R1269+Regression!$B$19*Games!T1269+Regression!$B$20*Games!U1269+Regression!$B$21*Games!S1269+Regression!$B$22*Games!W1269,0)</f>
        <v>109</v>
      </c>
      <c r="Z1269" s="23">
        <f t="shared" ref="Z1269" si="12440">-Z1268</f>
        <v>-5</v>
      </c>
      <c r="AA1269" s="23">
        <f t="shared" ref="AA1269" si="12441">AA1268</f>
        <v>213</v>
      </c>
      <c r="AB1269" s="22"/>
      <c r="AC1269" s="22"/>
      <c r="AD1269" s="22">
        <f t="shared" si="12211"/>
        <v>109</v>
      </c>
    </row>
    <row r="1270" spans="1:30" x14ac:dyDescent="0.3">
      <c r="A1270" t="s">
        <v>133</v>
      </c>
      <c r="B1270" s="8" t="s">
        <v>74</v>
      </c>
      <c r="C1270" t="str">
        <f>VLOOKUP(B1270,'Team Lookup'!A:B,2,FALSE)</f>
        <v>Orlando Magic</v>
      </c>
      <c r="D1270" s="6"/>
      <c r="E1270" s="6"/>
      <c r="F1270" s="7" t="str">
        <f>B1271</f>
        <v>CHI</v>
      </c>
      <c r="G1270" t="str">
        <f t="shared" ref="G1270" si="12442">C1271</f>
        <v>Chicago Bulls</v>
      </c>
      <c r="H1270" s="31">
        <f>VLOOKUP($C1270,'Four Factors - Road'!$B:$O,7,FALSE)/100</f>
        <v>0.5</v>
      </c>
      <c r="I1270" s="31">
        <f>VLOOKUP($C1270,'Four Factors - Road'!$B:$O,8,FALSE)</f>
        <v>0.23400000000000001</v>
      </c>
      <c r="J1270" s="31">
        <f>VLOOKUP($C1270,'Four Factors - Road'!$B:$O,9,FALSE)/100</f>
        <v>0.13699999999999998</v>
      </c>
      <c r="K1270" s="31">
        <f>VLOOKUP($C1270,'Four Factors - Road'!$B:$O,10,FALSE)/100</f>
        <v>0.20199999999999999</v>
      </c>
      <c r="L1270" s="31">
        <f>VLOOKUP($C1270,'Four Factors - Road'!$B:$O,11,FALSE)/100</f>
        <v>0.52400000000000002</v>
      </c>
      <c r="M1270" s="31">
        <f>VLOOKUP($C1270,'Four Factors - Road'!$B:$O,12,FALSE)</f>
        <v>0.253</v>
      </c>
      <c r="N1270" s="31">
        <f>VLOOKUP($C1270,'Four Factors - Road'!$B:$O,13,FALSE)/100</f>
        <v>0.129</v>
      </c>
      <c r="O1270" s="31">
        <f>VLOOKUP($C1270,'Four Factors - Road'!$B:$O,14,FALSE)/100</f>
        <v>0.23300000000000001</v>
      </c>
      <c r="P1270" s="17">
        <f>VLOOKUP($C1270,'Advanced - Road'!B:T,18,FALSE)</f>
        <v>99.46</v>
      </c>
      <c r="Q1270" s="17">
        <f>(P1270+'Advanced - Road'!$S$33)/2</f>
        <v>99.160263459335624</v>
      </c>
      <c r="R1270" s="31">
        <f t="shared" ref="R1270" si="12443">AVERAGE(H1270,L1271)</f>
        <v>0.50849999999999995</v>
      </c>
      <c r="S1270" s="31">
        <f t="shared" ref="S1270" si="12444">AVERAGE(I1270,M1271)</f>
        <v>0.22750000000000001</v>
      </c>
      <c r="T1270" s="31">
        <f t="shared" ref="T1270" si="12445">AVERAGE(J1270,N1271)</f>
        <v>0.13600000000000001</v>
      </c>
      <c r="U1270" s="31">
        <f t="shared" ref="U1270" si="12446">AVERAGE(K1270,O1271)</f>
        <v>0.20299999999999999</v>
      </c>
      <c r="V1270" s="17">
        <f>Q1270*Q1271/'Advanced - Home'!$S$33</f>
        <v>98.411035155520537</v>
      </c>
      <c r="W1270" s="17">
        <f t="shared" ref="W1270" si="12447">AVERAGE(V1270:V1271)</f>
        <v>98.407699873933581</v>
      </c>
      <c r="X1270" s="17">
        <f t="shared" si="12206"/>
        <v>0</v>
      </c>
      <c r="Y1270" s="19">
        <f>ROUND(Regression!$B$17+Regression!$B$18*Games!R1270+Regression!$B$19*Games!T1270+Regression!$B$20*Games!U1270+Regression!$B$21*Games!S1270+Regression!$B$22*Games!W1270,0)</f>
        <v>104</v>
      </c>
      <c r="Z1270" s="19">
        <f t="shared" ref="Z1270" si="12448">Y1271-Y1270</f>
        <v>4</v>
      </c>
      <c r="AA1270" s="19">
        <f t="shared" ref="AA1270" si="12449">Y1270+Y1271</f>
        <v>212</v>
      </c>
      <c r="AB1270" s="4">
        <f t="shared" ref="AB1270" si="12450">D1270-Z1270</f>
        <v>-4</v>
      </c>
      <c r="AC1270" s="4">
        <f t="shared" ref="AC1270" si="12451">AA1270-E1270</f>
        <v>212</v>
      </c>
      <c r="AD1270" s="4">
        <f t="shared" si="12211"/>
        <v>104</v>
      </c>
    </row>
    <row r="1271" spans="1:30" x14ac:dyDescent="0.3">
      <c r="A1271" t="s">
        <v>134</v>
      </c>
      <c r="B1271" s="8" t="s">
        <v>60</v>
      </c>
      <c r="C1271" t="str">
        <f>VLOOKUP(B1271,'Team Lookup'!A:B,2,FALSE)</f>
        <v>Chicago Bulls</v>
      </c>
      <c r="D1271" s="9">
        <f t="shared" ref="D1271" si="12452">D1270*-1</f>
        <v>0</v>
      </c>
      <c r="E1271" s="9">
        <f t="shared" ref="E1271" si="12453">E1270</f>
        <v>0</v>
      </c>
      <c r="F1271" t="str">
        <f>B1270</f>
        <v>ORL</v>
      </c>
      <c r="G1271" t="str">
        <f t="shared" ref="G1271" si="12454">C1270</f>
        <v>Orlando Magic</v>
      </c>
      <c r="H1271" s="31">
        <f>VLOOKUP($C1271,'Four Factors - Home'!$B:$O,7,FALSE)/100</f>
        <v>0.47100000000000003</v>
      </c>
      <c r="I1271" s="31">
        <f>VLOOKUP($C1271,'Four Factors - Home'!$B:$O,8,FALSE)</f>
        <v>0.29599999999999999</v>
      </c>
      <c r="J1271" s="31">
        <f>VLOOKUP($C1271,'Four Factors - Home'!$B:$O,9,FALSE)/100</f>
        <v>0.129</v>
      </c>
      <c r="K1271" s="31">
        <f>VLOOKUP($C1271,'Four Factors - Home'!$B:$O,10,FALSE)/100</f>
        <v>0.30199999999999999</v>
      </c>
      <c r="L1271" s="31">
        <f>VLOOKUP($C1271,'Four Factors - Home'!$B:$O,11,FALSE)/100</f>
        <v>0.51700000000000002</v>
      </c>
      <c r="M1271" s="31">
        <f>VLOOKUP($C1271,'Four Factors - Home'!$B:$O,12,FALSE)</f>
        <v>0.221</v>
      </c>
      <c r="N1271" s="31">
        <f>VLOOKUP($C1271,'Four Factors - Home'!$B:$O,13,FALSE)/100</f>
        <v>0.13500000000000001</v>
      </c>
      <c r="O1271" s="31">
        <f>VLOOKUP($C1271,'Four Factors - Home'!$B:$O,14,FALSE)/100</f>
        <v>0.20399999999999999</v>
      </c>
      <c r="P1271" s="17">
        <f>VLOOKUP($C1271,'Advanced - Home'!B:T,18,FALSE)</f>
        <v>97.36</v>
      </c>
      <c r="Q1271" s="17">
        <f>(P1271+'Advanced - Home'!$S$33)/2</f>
        <v>98.106912943871706</v>
      </c>
      <c r="R1271" s="31">
        <f t="shared" ref="R1271" si="12455">AVERAGE(H1271,L1270)</f>
        <v>0.49750000000000005</v>
      </c>
      <c r="S1271" s="31">
        <f t="shared" ref="S1271" si="12456">AVERAGE(I1271,M1270)</f>
        <v>0.27449999999999997</v>
      </c>
      <c r="T1271" s="31">
        <f t="shared" ref="T1271" si="12457">AVERAGE(J1271,N1270)</f>
        <v>0.129</v>
      </c>
      <c r="U1271" s="31">
        <f t="shared" ref="U1271" si="12458">AVERAGE(K1271,O1270)</f>
        <v>0.26750000000000002</v>
      </c>
      <c r="V1271" s="17">
        <f>Q1271*Q1270/'Advanced - Road'!$S$33</f>
        <v>98.40436459234661</v>
      </c>
      <c r="W1271" s="17">
        <f t="shared" ref="W1271" si="12459">W1270</f>
        <v>98.407699873933581</v>
      </c>
      <c r="X1271" s="17">
        <f t="shared" si="12206"/>
        <v>0</v>
      </c>
      <c r="Y1271" s="19">
        <f>ROUND(Regression!$B$17+Regression!$B$18*Games!R1271+Regression!$B$19*Games!T1271+Regression!$B$20*Games!U1271+Regression!$B$21*Games!S1271+Regression!$B$22*Games!W1271,0)</f>
        <v>108</v>
      </c>
      <c r="Z1271" s="19">
        <f t="shared" ref="Z1271" si="12460">-Z1270</f>
        <v>-4</v>
      </c>
      <c r="AA1271" s="19">
        <f t="shared" ref="AA1271" si="12461">AA1270</f>
        <v>212</v>
      </c>
      <c r="AB1271" s="4"/>
      <c r="AC1271" s="4"/>
      <c r="AD1271" s="4">
        <f t="shared" si="12211"/>
        <v>108</v>
      </c>
    </row>
    <row r="1272" spans="1:30" x14ac:dyDescent="0.3">
      <c r="A1272" s="11" t="s">
        <v>133</v>
      </c>
      <c r="B1272" s="14" t="s">
        <v>74</v>
      </c>
      <c r="C1272" s="11" t="str">
        <f>VLOOKUP(B1272,'Team Lookup'!A:B,2,FALSE)</f>
        <v>Orlando Magic</v>
      </c>
      <c r="D1272" s="12"/>
      <c r="E1272" s="12"/>
      <c r="F1272" s="13" t="str">
        <f>B1273</f>
        <v>CLE</v>
      </c>
      <c r="G1272" s="11" t="str">
        <f t="shared" ref="G1272" si="12462">C1273</f>
        <v>Cleveland Cavaliers</v>
      </c>
      <c r="H1272" s="32">
        <f>VLOOKUP($C1272,'Four Factors - Road'!$B:$O,7,FALSE)/100</f>
        <v>0.5</v>
      </c>
      <c r="I1272" s="32">
        <f>VLOOKUP($C1272,'Four Factors - Road'!$B:$O,8,FALSE)</f>
        <v>0.23400000000000001</v>
      </c>
      <c r="J1272" s="32">
        <f>VLOOKUP($C1272,'Four Factors - Road'!$B:$O,9,FALSE)/100</f>
        <v>0.13699999999999998</v>
      </c>
      <c r="K1272" s="32">
        <f>VLOOKUP($C1272,'Four Factors - Road'!$B:$O,10,FALSE)/100</f>
        <v>0.20199999999999999</v>
      </c>
      <c r="L1272" s="32">
        <f>VLOOKUP($C1272,'Four Factors - Road'!$B:$O,11,FALSE)/100</f>
        <v>0.52400000000000002</v>
      </c>
      <c r="M1272" s="32">
        <f>VLOOKUP($C1272,'Four Factors - Road'!$B:$O,12,FALSE)</f>
        <v>0.253</v>
      </c>
      <c r="N1272" s="32">
        <f>VLOOKUP($C1272,'Four Factors - Road'!$B:$O,13,FALSE)/100</f>
        <v>0.129</v>
      </c>
      <c r="O1272" s="32">
        <f>VLOOKUP($C1272,'Four Factors - Road'!$B:$O,14,FALSE)/100</f>
        <v>0.23300000000000001</v>
      </c>
      <c r="P1272" s="21">
        <f>VLOOKUP($C1272,'Advanced - Road'!B:T,18,FALSE)</f>
        <v>99.46</v>
      </c>
      <c r="Q1272" s="21">
        <f>(P1272+'Advanced - Road'!$S$33)/2</f>
        <v>99.160263459335624</v>
      </c>
      <c r="R1272" s="32">
        <f t="shared" ref="R1272" si="12463">AVERAGE(H1272,L1273)</f>
        <v>0.5</v>
      </c>
      <c r="S1272" s="32">
        <f t="shared" ref="S1272" si="12464">AVERAGE(I1272,M1273)</f>
        <v>0.22450000000000001</v>
      </c>
      <c r="T1272" s="32">
        <f t="shared" ref="T1272" si="12465">AVERAGE(J1272,N1273)</f>
        <v>0.13250000000000001</v>
      </c>
      <c r="U1272" s="32">
        <f t="shared" ref="U1272" si="12466">AVERAGE(K1272,O1273)</f>
        <v>0.2215</v>
      </c>
      <c r="V1272" s="21">
        <f>Q1272*Q1273/'Advanced - Home'!$S$33</f>
        <v>99.188437582698754</v>
      </c>
      <c r="W1272" s="21">
        <f t="shared" ref="W1272" si="12467">AVERAGE(V1272:V1273)</f>
        <v>99.185075953903919</v>
      </c>
      <c r="X1272" s="21">
        <f t="shared" si="12206"/>
        <v>0</v>
      </c>
      <c r="Y1272" s="23">
        <f>ROUND(Regression!$B$17+Regression!$B$18*Games!R1272+Regression!$B$19*Games!T1272+Regression!$B$20*Games!U1272+Regression!$B$21*Games!S1272+Regression!$B$22*Games!W1272,0)</f>
        <v>105</v>
      </c>
      <c r="Z1272" s="23">
        <f t="shared" ref="Z1272" si="12468">Y1273-Y1272</f>
        <v>8</v>
      </c>
      <c r="AA1272" s="23">
        <f t="shared" ref="AA1272" si="12469">Y1272+Y1273</f>
        <v>218</v>
      </c>
      <c r="AB1272" s="22">
        <f t="shared" ref="AB1272" si="12470">D1272-Z1272</f>
        <v>-8</v>
      </c>
      <c r="AC1272" s="22">
        <f t="shared" ref="AC1272" si="12471">AA1272-E1272</f>
        <v>218</v>
      </c>
      <c r="AD1272" s="22">
        <f t="shared" si="12211"/>
        <v>105</v>
      </c>
    </row>
    <row r="1273" spans="1:30" x14ac:dyDescent="0.3">
      <c r="A1273" s="11" t="s">
        <v>134</v>
      </c>
      <c r="B1273" s="14" t="s">
        <v>54</v>
      </c>
      <c r="C1273" s="11" t="str">
        <f>VLOOKUP(B1273,'Team Lookup'!A:B,2,FALSE)</f>
        <v>Cleveland Cavaliers</v>
      </c>
      <c r="D1273" s="15">
        <f t="shared" ref="D1273" si="12472">D1272*-1</f>
        <v>0</v>
      </c>
      <c r="E1273" s="15">
        <f t="shared" ref="E1273" si="12473">E1272</f>
        <v>0</v>
      </c>
      <c r="F1273" s="11" t="str">
        <f>B1272</f>
        <v>ORL</v>
      </c>
      <c r="G1273" s="11" t="str">
        <f t="shared" ref="G1273" si="12474">C1272</f>
        <v>Orlando Magic</v>
      </c>
      <c r="H1273" s="32">
        <f>VLOOKUP($C1273,'Four Factors - Home'!$B:$O,7,FALSE)/100</f>
        <v>0.55700000000000005</v>
      </c>
      <c r="I1273" s="32">
        <f>VLOOKUP($C1273,'Four Factors - Home'!$B:$O,8,FALSE)</f>
        <v>0.27700000000000002</v>
      </c>
      <c r="J1273" s="32">
        <f>VLOOKUP($C1273,'Four Factors - Home'!$B:$O,9,FALSE)/100</f>
        <v>0.129</v>
      </c>
      <c r="K1273" s="32">
        <f>VLOOKUP($C1273,'Four Factors - Home'!$B:$O,10,FALSE)/100</f>
        <v>0.23899999999999999</v>
      </c>
      <c r="L1273" s="32">
        <f>VLOOKUP($C1273,'Four Factors - Home'!$B:$O,11,FALSE)/100</f>
        <v>0.5</v>
      </c>
      <c r="M1273" s="32">
        <f>VLOOKUP($C1273,'Four Factors - Home'!$B:$O,12,FALSE)</f>
        <v>0.215</v>
      </c>
      <c r="N1273" s="32">
        <f>VLOOKUP($C1273,'Four Factors - Home'!$B:$O,13,FALSE)/100</f>
        <v>0.128</v>
      </c>
      <c r="O1273" s="32">
        <f>VLOOKUP($C1273,'Four Factors - Home'!$B:$O,14,FALSE)/100</f>
        <v>0.24100000000000002</v>
      </c>
      <c r="P1273" s="21">
        <f>VLOOKUP($C1273,'Advanced - Home'!B:T,18,FALSE)</f>
        <v>98.91</v>
      </c>
      <c r="Q1273" s="21">
        <f>(P1273+'Advanced - Home'!$S$33)/2</f>
        <v>98.881912943871697</v>
      </c>
      <c r="R1273" s="32">
        <f t="shared" ref="R1273" si="12475">AVERAGE(H1273,L1272)</f>
        <v>0.54049999999999998</v>
      </c>
      <c r="S1273" s="32">
        <f t="shared" ref="S1273" si="12476">AVERAGE(I1273,M1272)</f>
        <v>0.26500000000000001</v>
      </c>
      <c r="T1273" s="32">
        <f t="shared" ref="T1273" si="12477">AVERAGE(J1273,N1272)</f>
        <v>0.129</v>
      </c>
      <c r="U1273" s="32">
        <f t="shared" ref="U1273" si="12478">AVERAGE(K1273,O1272)</f>
        <v>0.23599999999999999</v>
      </c>
      <c r="V1273" s="21">
        <f>Q1273*Q1272/'Advanced - Road'!$S$33</f>
        <v>99.18171432510907</v>
      </c>
      <c r="W1273" s="21">
        <f t="shared" ref="W1273" si="12479">W1272</f>
        <v>99.185075953903919</v>
      </c>
      <c r="X1273" s="21">
        <f t="shared" si="12206"/>
        <v>0</v>
      </c>
      <c r="Y1273" s="23">
        <f>ROUND(Regression!$B$17+Regression!$B$18*Games!R1273+Regression!$B$19*Games!T1273+Regression!$B$20*Games!U1273+Regression!$B$21*Games!S1273+Regression!$B$22*Games!W1273,0)</f>
        <v>113</v>
      </c>
      <c r="Z1273" s="23">
        <f t="shared" ref="Z1273" si="12480">-Z1272</f>
        <v>-8</v>
      </c>
      <c r="AA1273" s="23">
        <f t="shared" ref="AA1273" si="12481">AA1272</f>
        <v>218</v>
      </c>
      <c r="AB1273" s="22"/>
      <c r="AC1273" s="22"/>
      <c r="AD1273" s="22">
        <f t="shared" si="12211"/>
        <v>113</v>
      </c>
    </row>
    <row r="1274" spans="1:30" x14ac:dyDescent="0.3">
      <c r="A1274" t="s">
        <v>133</v>
      </c>
      <c r="B1274" s="8" t="s">
        <v>74</v>
      </c>
      <c r="C1274" t="str">
        <f>VLOOKUP(B1274,'Team Lookup'!A:B,2,FALSE)</f>
        <v>Orlando Magic</v>
      </c>
      <c r="D1274" s="6"/>
      <c r="E1274" s="6"/>
      <c r="F1274" s="7" t="str">
        <f>B1275</f>
        <v>DAL</v>
      </c>
      <c r="G1274" t="str">
        <f t="shared" ref="G1274" si="12482">C1275</f>
        <v>Dallas Mavericks</v>
      </c>
      <c r="H1274" s="31">
        <f>VLOOKUP($C1274,'Four Factors - Road'!$B:$O,7,FALSE)/100</f>
        <v>0.5</v>
      </c>
      <c r="I1274" s="31">
        <f>VLOOKUP($C1274,'Four Factors - Road'!$B:$O,8,FALSE)</f>
        <v>0.23400000000000001</v>
      </c>
      <c r="J1274" s="31">
        <f>VLOOKUP($C1274,'Four Factors - Road'!$B:$O,9,FALSE)/100</f>
        <v>0.13699999999999998</v>
      </c>
      <c r="K1274" s="31">
        <f>VLOOKUP($C1274,'Four Factors - Road'!$B:$O,10,FALSE)/100</f>
        <v>0.20199999999999999</v>
      </c>
      <c r="L1274" s="31">
        <f>VLOOKUP($C1274,'Four Factors - Road'!$B:$O,11,FALSE)/100</f>
        <v>0.52400000000000002</v>
      </c>
      <c r="M1274" s="31">
        <f>VLOOKUP($C1274,'Four Factors - Road'!$B:$O,12,FALSE)</f>
        <v>0.253</v>
      </c>
      <c r="N1274" s="31">
        <f>VLOOKUP($C1274,'Four Factors - Road'!$B:$O,13,FALSE)/100</f>
        <v>0.129</v>
      </c>
      <c r="O1274" s="31">
        <f>VLOOKUP($C1274,'Four Factors - Road'!$B:$O,14,FALSE)/100</f>
        <v>0.23300000000000001</v>
      </c>
      <c r="P1274" s="17">
        <f>VLOOKUP($C1274,'Advanced - Road'!B:T,18,FALSE)</f>
        <v>99.46</v>
      </c>
      <c r="Q1274" s="17">
        <f>(P1274+'Advanced - Road'!$S$33)/2</f>
        <v>99.160263459335624</v>
      </c>
      <c r="R1274" s="31">
        <f t="shared" ref="R1274" si="12483">AVERAGE(H1274,L1275)</f>
        <v>0.503</v>
      </c>
      <c r="S1274" s="31">
        <f t="shared" ref="S1274" si="12484">AVERAGE(I1274,M1275)</f>
        <v>0.25600000000000001</v>
      </c>
      <c r="T1274" s="31">
        <f t="shared" ref="T1274" si="12485">AVERAGE(J1274,N1275)</f>
        <v>0.15</v>
      </c>
      <c r="U1274" s="31">
        <f t="shared" ref="U1274" si="12486">AVERAGE(K1274,O1275)</f>
        <v>0.214</v>
      </c>
      <c r="V1274" s="17">
        <f>Q1274*Q1275/'Advanced - Home'!$S$33</f>
        <v>96.565331328413535</v>
      </c>
      <c r="W1274" s="17">
        <f t="shared" ref="W1274" si="12487">AVERAGE(V1274:V1275)</f>
        <v>96.562058600197545</v>
      </c>
      <c r="X1274" s="17">
        <f t="shared" si="12206"/>
        <v>0</v>
      </c>
      <c r="Y1274" s="19">
        <f>ROUND(Regression!$B$17+Regression!$B$18*Games!R1274+Regression!$B$19*Games!T1274+Regression!$B$20*Games!U1274+Regression!$B$21*Games!S1274+Regression!$B$22*Games!W1274,0)</f>
        <v>101</v>
      </c>
      <c r="Z1274" s="19">
        <f t="shared" ref="Z1274" si="12488">Y1275-Y1274</f>
        <v>5</v>
      </c>
      <c r="AA1274" s="19">
        <f t="shared" ref="AA1274" si="12489">Y1274+Y1275</f>
        <v>207</v>
      </c>
      <c r="AB1274" s="4">
        <f t="shared" ref="AB1274" si="12490">D1274-Z1274</f>
        <v>-5</v>
      </c>
      <c r="AC1274" s="4">
        <f t="shared" ref="AC1274" si="12491">AA1274-E1274</f>
        <v>207</v>
      </c>
      <c r="AD1274" s="4">
        <f t="shared" si="12211"/>
        <v>101</v>
      </c>
    </row>
    <row r="1275" spans="1:30" x14ac:dyDescent="0.3">
      <c r="A1275" t="s">
        <v>134</v>
      </c>
      <c r="B1275" s="8" t="s">
        <v>61</v>
      </c>
      <c r="C1275" t="str">
        <f>VLOOKUP(B1275,'Team Lookup'!A:B,2,FALSE)</f>
        <v>Dallas Mavericks</v>
      </c>
      <c r="D1275" s="9">
        <f t="shared" ref="D1275" si="12492">D1274*-1</f>
        <v>0</v>
      </c>
      <c r="E1275" s="9">
        <f t="shared" ref="E1275" si="12493">E1274</f>
        <v>0</v>
      </c>
      <c r="F1275" t="str">
        <f>B1274</f>
        <v>ORL</v>
      </c>
      <c r="G1275" t="str">
        <f t="shared" ref="G1275" si="12494">C1274</f>
        <v>Orlando Magic</v>
      </c>
      <c r="H1275" s="31">
        <f>VLOOKUP($C1275,'Four Factors - Home'!$B:$O,7,FALSE)/100</f>
        <v>0.51400000000000001</v>
      </c>
      <c r="I1275" s="31">
        <f>VLOOKUP($C1275,'Four Factors - Home'!$B:$O,8,FALSE)</f>
        <v>0.24299999999999999</v>
      </c>
      <c r="J1275" s="31">
        <f>VLOOKUP($C1275,'Four Factors - Home'!$B:$O,9,FALSE)/100</f>
        <v>0.129</v>
      </c>
      <c r="K1275" s="31">
        <f>VLOOKUP($C1275,'Four Factors - Home'!$B:$O,10,FALSE)/100</f>
        <v>0.188</v>
      </c>
      <c r="L1275" s="31">
        <f>VLOOKUP($C1275,'Four Factors - Home'!$B:$O,11,FALSE)/100</f>
        <v>0.50600000000000001</v>
      </c>
      <c r="M1275" s="31">
        <f>VLOOKUP($C1275,'Four Factors - Home'!$B:$O,12,FALSE)</f>
        <v>0.27800000000000002</v>
      </c>
      <c r="N1275" s="31">
        <f>VLOOKUP($C1275,'Four Factors - Home'!$B:$O,13,FALSE)/100</f>
        <v>0.16300000000000001</v>
      </c>
      <c r="O1275" s="31">
        <f>VLOOKUP($C1275,'Four Factors - Home'!$B:$O,14,FALSE)/100</f>
        <v>0.22600000000000001</v>
      </c>
      <c r="P1275" s="17">
        <f>VLOOKUP($C1275,'Advanced - Home'!B:T,18,FALSE)</f>
        <v>93.68</v>
      </c>
      <c r="Q1275" s="17">
        <f>(P1275+'Advanced - Home'!$S$33)/2</f>
        <v>96.266912943871716</v>
      </c>
      <c r="R1275" s="31">
        <f t="shared" ref="R1275" si="12495">AVERAGE(H1275,L1274)</f>
        <v>0.51900000000000002</v>
      </c>
      <c r="S1275" s="31">
        <f t="shared" ref="S1275" si="12496">AVERAGE(I1275,M1274)</f>
        <v>0.248</v>
      </c>
      <c r="T1275" s="31">
        <f t="shared" ref="T1275" si="12497">AVERAGE(J1275,N1274)</f>
        <v>0.129</v>
      </c>
      <c r="U1275" s="31">
        <f t="shared" ref="U1275" si="12498">AVERAGE(K1275,O1274)</f>
        <v>0.21050000000000002</v>
      </c>
      <c r="V1275" s="17">
        <f>Q1275*Q1274/'Advanced - Road'!$S$33</f>
        <v>96.558785871981556</v>
      </c>
      <c r="W1275" s="17">
        <f t="shared" ref="W1275" si="12499">W1274</f>
        <v>96.562058600197545</v>
      </c>
      <c r="X1275" s="17">
        <f t="shared" si="12206"/>
        <v>0</v>
      </c>
      <c r="Y1275" s="19">
        <f>ROUND(Regression!$B$17+Regression!$B$18*Games!R1275+Regression!$B$19*Games!T1275+Regression!$B$20*Games!U1275+Regression!$B$21*Games!S1275+Regression!$B$22*Games!W1275,0)</f>
        <v>106</v>
      </c>
      <c r="Z1275" s="19">
        <f t="shared" ref="Z1275" si="12500">-Z1274</f>
        <v>-5</v>
      </c>
      <c r="AA1275" s="19">
        <f t="shared" ref="AA1275" si="12501">AA1274</f>
        <v>207</v>
      </c>
      <c r="AB1275" s="4"/>
      <c r="AC1275" s="4"/>
      <c r="AD1275" s="4">
        <f t="shared" si="12211"/>
        <v>106</v>
      </c>
    </row>
    <row r="1276" spans="1:30" x14ac:dyDescent="0.3">
      <c r="A1276" s="11" t="s">
        <v>133</v>
      </c>
      <c r="B1276" s="14" t="s">
        <v>74</v>
      </c>
      <c r="C1276" s="11" t="str">
        <f>VLOOKUP(B1276,'Team Lookup'!A:B,2,FALSE)</f>
        <v>Orlando Magic</v>
      </c>
      <c r="D1276" s="12"/>
      <c r="E1276" s="12"/>
      <c r="F1276" s="13" t="str">
        <f>B1277</f>
        <v>DEN</v>
      </c>
      <c r="G1276" s="11" t="str">
        <f t="shared" ref="G1276" si="12502">C1277</f>
        <v>Denver Nuggets</v>
      </c>
      <c r="H1276" s="32">
        <f>VLOOKUP($C1276,'Four Factors - Road'!$B:$O,7,FALSE)/100</f>
        <v>0.5</v>
      </c>
      <c r="I1276" s="32">
        <f>VLOOKUP($C1276,'Four Factors - Road'!$B:$O,8,FALSE)</f>
        <v>0.23400000000000001</v>
      </c>
      <c r="J1276" s="32">
        <f>VLOOKUP($C1276,'Four Factors - Road'!$B:$O,9,FALSE)/100</f>
        <v>0.13699999999999998</v>
      </c>
      <c r="K1276" s="32">
        <f>VLOOKUP($C1276,'Four Factors - Road'!$B:$O,10,FALSE)/100</f>
        <v>0.20199999999999999</v>
      </c>
      <c r="L1276" s="32">
        <f>VLOOKUP($C1276,'Four Factors - Road'!$B:$O,11,FALSE)/100</f>
        <v>0.52400000000000002</v>
      </c>
      <c r="M1276" s="32">
        <f>VLOOKUP($C1276,'Four Factors - Road'!$B:$O,12,FALSE)</f>
        <v>0.253</v>
      </c>
      <c r="N1276" s="32">
        <f>VLOOKUP($C1276,'Four Factors - Road'!$B:$O,13,FALSE)/100</f>
        <v>0.129</v>
      </c>
      <c r="O1276" s="32">
        <f>VLOOKUP($C1276,'Four Factors - Road'!$B:$O,14,FALSE)/100</f>
        <v>0.23300000000000001</v>
      </c>
      <c r="P1276" s="21">
        <f>VLOOKUP($C1276,'Advanced - Road'!B:T,18,FALSE)</f>
        <v>99.46</v>
      </c>
      <c r="Q1276" s="21">
        <f>(P1276+'Advanced - Road'!$S$33)/2</f>
        <v>99.160263459335624</v>
      </c>
      <c r="R1276" s="32">
        <f t="shared" ref="R1276" si="12503">AVERAGE(H1276,L1277)</f>
        <v>0.51649999999999996</v>
      </c>
      <c r="S1276" s="32">
        <f t="shared" ref="S1276" si="12504">AVERAGE(I1276,M1277)</f>
        <v>0.2445</v>
      </c>
      <c r="T1276" s="32">
        <f t="shared" ref="T1276" si="12505">AVERAGE(J1276,N1277)</f>
        <v>0.125</v>
      </c>
      <c r="U1276" s="32">
        <f t="shared" ref="U1276" si="12506">AVERAGE(K1276,O1277)</f>
        <v>0.20250000000000001</v>
      </c>
      <c r="V1276" s="21">
        <f>Q1276*Q1277/'Advanced - Home'!$S$33</f>
        <v>99.98088650846752</v>
      </c>
      <c r="W1276" s="21">
        <f t="shared" ref="W1276" si="12507">AVERAGE(V1276:V1277)</f>
        <v>99.97749802251883</v>
      </c>
      <c r="X1276" s="21">
        <f t="shared" si="12206"/>
        <v>0</v>
      </c>
      <c r="Y1276" s="23">
        <f>ROUND(Regression!$B$17+Regression!$B$18*Games!R1276+Regression!$B$19*Games!T1276+Regression!$B$20*Games!U1276+Regression!$B$21*Games!S1276+Regression!$B$22*Games!W1276,0)</f>
        <v>109</v>
      </c>
      <c r="Z1276" s="23">
        <f t="shared" ref="Z1276" si="12508">Y1277-Y1276</f>
        <v>4</v>
      </c>
      <c r="AA1276" s="23">
        <f t="shared" ref="AA1276" si="12509">Y1276+Y1277</f>
        <v>222</v>
      </c>
      <c r="AB1276" s="22">
        <f t="shared" ref="AB1276" si="12510">D1276-Z1276</f>
        <v>-4</v>
      </c>
      <c r="AC1276" s="22">
        <f t="shared" ref="AC1276" si="12511">AA1276-E1276</f>
        <v>222</v>
      </c>
      <c r="AD1276" s="22">
        <f t="shared" si="12211"/>
        <v>109</v>
      </c>
    </row>
    <row r="1277" spans="1:30" x14ac:dyDescent="0.3">
      <c r="A1277" s="11" t="s">
        <v>134</v>
      </c>
      <c r="B1277" s="14" t="s">
        <v>62</v>
      </c>
      <c r="C1277" s="11" t="str">
        <f>VLOOKUP(B1277,'Team Lookup'!A:B,2,FALSE)</f>
        <v>Denver Nuggets</v>
      </c>
      <c r="D1277" s="15">
        <f t="shared" ref="D1277" si="12512">D1276*-1</f>
        <v>0</v>
      </c>
      <c r="E1277" s="15">
        <f t="shared" ref="E1277" si="12513">E1276</f>
        <v>0</v>
      </c>
      <c r="F1277" s="11" t="str">
        <f>B1276</f>
        <v>ORL</v>
      </c>
      <c r="G1277" s="11" t="str">
        <f t="shared" ref="G1277" si="12514">C1276</f>
        <v>Orlando Magic</v>
      </c>
      <c r="H1277" s="32">
        <f>VLOOKUP($C1277,'Four Factors - Home'!$B:$O,7,FALSE)/100</f>
        <v>0.53900000000000003</v>
      </c>
      <c r="I1277" s="32">
        <f>VLOOKUP($C1277,'Four Factors - Home'!$B:$O,8,FALSE)</f>
        <v>0.28799999999999998</v>
      </c>
      <c r="J1277" s="32">
        <f>VLOOKUP($C1277,'Four Factors - Home'!$B:$O,9,FALSE)/100</f>
        <v>0.14400000000000002</v>
      </c>
      <c r="K1277" s="32">
        <f>VLOOKUP($C1277,'Four Factors - Home'!$B:$O,10,FALSE)/100</f>
        <v>0.28399999999999997</v>
      </c>
      <c r="L1277" s="32">
        <f>VLOOKUP($C1277,'Four Factors - Home'!$B:$O,11,FALSE)/100</f>
        <v>0.53299999999999992</v>
      </c>
      <c r="M1277" s="32">
        <f>VLOOKUP($C1277,'Four Factors - Home'!$B:$O,12,FALSE)</f>
        <v>0.255</v>
      </c>
      <c r="N1277" s="32">
        <f>VLOOKUP($C1277,'Four Factors - Home'!$B:$O,13,FALSE)/100</f>
        <v>0.113</v>
      </c>
      <c r="O1277" s="32">
        <f>VLOOKUP($C1277,'Four Factors - Home'!$B:$O,14,FALSE)/100</f>
        <v>0.20300000000000001</v>
      </c>
      <c r="P1277" s="21">
        <f>VLOOKUP($C1277,'Advanced - Home'!B:T,18,FALSE)</f>
        <v>100.49</v>
      </c>
      <c r="Q1277" s="21">
        <f>(P1277+'Advanced - Home'!$S$33)/2</f>
        <v>99.671912943871703</v>
      </c>
      <c r="R1277" s="32">
        <f t="shared" ref="R1277" si="12515">AVERAGE(H1277,L1276)</f>
        <v>0.53150000000000008</v>
      </c>
      <c r="S1277" s="32">
        <f t="shared" ref="S1277" si="12516">AVERAGE(I1277,M1276)</f>
        <v>0.27049999999999996</v>
      </c>
      <c r="T1277" s="32">
        <f t="shared" ref="T1277" si="12517">AVERAGE(J1277,N1276)</f>
        <v>0.13650000000000001</v>
      </c>
      <c r="U1277" s="32">
        <f t="shared" ref="U1277" si="12518">AVERAGE(K1277,O1276)</f>
        <v>0.25850000000000001</v>
      </c>
      <c r="V1277" s="21">
        <f>Q1277*Q1276/'Advanced - Road'!$S$33</f>
        <v>99.974109536570154</v>
      </c>
      <c r="W1277" s="21">
        <f t="shared" ref="W1277" si="12519">W1276</f>
        <v>99.97749802251883</v>
      </c>
      <c r="X1277" s="21">
        <f t="shared" si="12206"/>
        <v>0</v>
      </c>
      <c r="Y1277" s="23">
        <f>ROUND(Regression!$B$17+Regression!$B$18*Games!R1277+Regression!$B$19*Games!T1277+Regression!$B$20*Games!U1277+Regression!$B$21*Games!S1277+Regression!$B$22*Games!W1277,0)</f>
        <v>113</v>
      </c>
      <c r="Z1277" s="23">
        <f t="shared" ref="Z1277" si="12520">-Z1276</f>
        <v>-4</v>
      </c>
      <c r="AA1277" s="23">
        <f t="shared" ref="AA1277" si="12521">AA1276</f>
        <v>222</v>
      </c>
      <c r="AB1277" s="22"/>
      <c r="AC1277" s="22"/>
      <c r="AD1277" s="22">
        <f t="shared" si="12211"/>
        <v>113</v>
      </c>
    </row>
    <row r="1278" spans="1:30" x14ac:dyDescent="0.3">
      <c r="A1278" t="s">
        <v>133</v>
      </c>
      <c r="B1278" s="8" t="s">
        <v>74</v>
      </c>
      <c r="C1278" t="str">
        <f>VLOOKUP(B1278,'Team Lookup'!A:B,2,FALSE)</f>
        <v>Orlando Magic</v>
      </c>
      <c r="D1278" s="6"/>
      <c r="E1278" s="6"/>
      <c r="F1278" s="7" t="str">
        <f>B1279</f>
        <v>DET</v>
      </c>
      <c r="G1278" t="str">
        <f t="shared" ref="G1278" si="12522">C1279</f>
        <v>Detroit Pistons</v>
      </c>
      <c r="H1278" s="31">
        <f>VLOOKUP($C1278,'Four Factors - Road'!$B:$O,7,FALSE)/100</f>
        <v>0.5</v>
      </c>
      <c r="I1278" s="31">
        <f>VLOOKUP($C1278,'Four Factors - Road'!$B:$O,8,FALSE)</f>
        <v>0.23400000000000001</v>
      </c>
      <c r="J1278" s="31">
        <f>VLOOKUP($C1278,'Four Factors - Road'!$B:$O,9,FALSE)/100</f>
        <v>0.13699999999999998</v>
      </c>
      <c r="K1278" s="31">
        <f>VLOOKUP($C1278,'Four Factors - Road'!$B:$O,10,FALSE)/100</f>
        <v>0.20199999999999999</v>
      </c>
      <c r="L1278" s="31">
        <f>VLOOKUP($C1278,'Four Factors - Road'!$B:$O,11,FALSE)/100</f>
        <v>0.52400000000000002</v>
      </c>
      <c r="M1278" s="31">
        <f>VLOOKUP($C1278,'Four Factors - Road'!$B:$O,12,FALSE)</f>
        <v>0.253</v>
      </c>
      <c r="N1278" s="31">
        <f>VLOOKUP($C1278,'Four Factors - Road'!$B:$O,13,FALSE)/100</f>
        <v>0.129</v>
      </c>
      <c r="O1278" s="31">
        <f>VLOOKUP($C1278,'Four Factors - Road'!$B:$O,14,FALSE)/100</f>
        <v>0.23300000000000001</v>
      </c>
      <c r="P1278" s="17">
        <f>VLOOKUP($C1278,'Advanced - Road'!B:T,18,FALSE)</f>
        <v>99.46</v>
      </c>
      <c r="Q1278" s="17">
        <f>(P1278+'Advanced - Road'!$S$33)/2</f>
        <v>99.160263459335624</v>
      </c>
      <c r="R1278" s="31">
        <f t="shared" ref="R1278" si="12523">AVERAGE(H1278,L1279)</f>
        <v>0.4945</v>
      </c>
      <c r="S1278" s="31">
        <f t="shared" ref="S1278" si="12524">AVERAGE(I1278,M1279)</f>
        <v>0.2525</v>
      </c>
      <c r="T1278" s="31">
        <f t="shared" ref="T1278" si="12525">AVERAGE(J1278,N1279)</f>
        <v>0.13600000000000001</v>
      </c>
      <c r="U1278" s="31">
        <f t="shared" ref="U1278" si="12526">AVERAGE(K1278,O1279)</f>
        <v>0.19549999999999998</v>
      </c>
      <c r="V1278" s="17">
        <f>Q1278*Q1279/'Advanced - Home'!$S$33</f>
        <v>98.767135622163465</v>
      </c>
      <c r="W1278" s="17">
        <f t="shared" ref="W1278" si="12527">AVERAGE(V1278:V1279)</f>
        <v>98.763788271855475</v>
      </c>
      <c r="X1278" s="17">
        <f t="shared" si="12206"/>
        <v>0</v>
      </c>
      <c r="Y1278" s="19">
        <f>ROUND(Regression!$B$17+Regression!$B$18*Games!R1278+Regression!$B$19*Games!T1278+Regression!$B$20*Games!U1278+Regression!$B$21*Games!S1278+Regression!$B$22*Games!W1278,0)</f>
        <v>103</v>
      </c>
      <c r="Z1278" s="19">
        <f t="shared" ref="Z1278" si="12528">Y1279-Y1278</f>
        <v>6</v>
      </c>
      <c r="AA1278" s="19">
        <f t="shared" ref="AA1278" si="12529">Y1278+Y1279</f>
        <v>212</v>
      </c>
      <c r="AB1278" s="4">
        <f t="shared" ref="AB1278" si="12530">D1278-Z1278</f>
        <v>-6</v>
      </c>
      <c r="AC1278" s="4">
        <f t="shared" ref="AC1278" si="12531">AA1278-E1278</f>
        <v>212</v>
      </c>
      <c r="AD1278" s="4">
        <f t="shared" si="12211"/>
        <v>103</v>
      </c>
    </row>
    <row r="1279" spans="1:30" x14ac:dyDescent="0.3">
      <c r="A1279" t="s">
        <v>134</v>
      </c>
      <c r="B1279" s="8" t="s">
        <v>63</v>
      </c>
      <c r="C1279" t="str">
        <f>VLOOKUP(B1279,'Team Lookup'!A:B,2,FALSE)</f>
        <v>Detroit Pistons</v>
      </c>
      <c r="D1279" s="9">
        <f t="shared" ref="D1279" si="12532">D1278*-1</f>
        <v>0</v>
      </c>
      <c r="E1279" s="9">
        <f t="shared" ref="E1279" si="12533">E1278</f>
        <v>0</v>
      </c>
      <c r="F1279" t="str">
        <f>B1278</f>
        <v>ORL</v>
      </c>
      <c r="G1279" t="str">
        <f t="shared" ref="G1279" si="12534">C1278</f>
        <v>Orlando Magic</v>
      </c>
      <c r="H1279" s="31">
        <f>VLOOKUP($C1279,'Four Factors - Home'!$B:$O,7,FALSE)/100</f>
        <v>0.505</v>
      </c>
      <c r="I1279" s="31">
        <f>VLOOKUP($C1279,'Four Factors - Home'!$B:$O,8,FALSE)</f>
        <v>0.217</v>
      </c>
      <c r="J1279" s="31">
        <f>VLOOKUP($C1279,'Four Factors - Home'!$B:$O,9,FALSE)/100</f>
        <v>0.124</v>
      </c>
      <c r="K1279" s="31">
        <f>VLOOKUP($C1279,'Four Factors - Home'!$B:$O,10,FALSE)/100</f>
        <v>0.24299999999999999</v>
      </c>
      <c r="L1279" s="31">
        <f>VLOOKUP($C1279,'Four Factors - Home'!$B:$O,11,FALSE)/100</f>
        <v>0.48899999999999999</v>
      </c>
      <c r="M1279" s="31">
        <f>VLOOKUP($C1279,'Four Factors - Home'!$B:$O,12,FALSE)</f>
        <v>0.27100000000000002</v>
      </c>
      <c r="N1279" s="31">
        <f>VLOOKUP($C1279,'Four Factors - Home'!$B:$O,13,FALSE)/100</f>
        <v>0.13500000000000001</v>
      </c>
      <c r="O1279" s="31">
        <f>VLOOKUP($C1279,'Four Factors - Home'!$B:$O,14,FALSE)/100</f>
        <v>0.18899999999999997</v>
      </c>
      <c r="P1279" s="17">
        <f>VLOOKUP($C1279,'Advanced - Home'!B:T,18,FALSE)</f>
        <v>98.07</v>
      </c>
      <c r="Q1279" s="17">
        <f>(P1279+'Advanced - Home'!$S$33)/2</f>
        <v>98.46191294387171</v>
      </c>
      <c r="R1279" s="31">
        <f t="shared" ref="R1279" si="12535">AVERAGE(H1279,L1278)</f>
        <v>0.51449999999999996</v>
      </c>
      <c r="S1279" s="31">
        <f t="shared" ref="S1279" si="12536">AVERAGE(I1279,M1278)</f>
        <v>0.23499999999999999</v>
      </c>
      <c r="T1279" s="31">
        <f t="shared" ref="T1279" si="12537">AVERAGE(J1279,N1278)</f>
        <v>0.1265</v>
      </c>
      <c r="U1279" s="31">
        <f t="shared" ref="U1279" si="12538">AVERAGE(K1279,O1278)</f>
        <v>0.23799999999999999</v>
      </c>
      <c r="V1279" s="17">
        <f>Q1279*Q1278/'Advanced - Road'!$S$33</f>
        <v>98.760440921547485</v>
      </c>
      <c r="W1279" s="17">
        <f t="shared" ref="W1279" si="12539">W1278</f>
        <v>98.763788271855475</v>
      </c>
      <c r="X1279" s="17">
        <f t="shared" si="12206"/>
        <v>0</v>
      </c>
      <c r="Y1279" s="19">
        <f>ROUND(Regression!$B$17+Regression!$B$18*Games!R1279+Regression!$B$19*Games!T1279+Regression!$B$20*Games!U1279+Regression!$B$21*Games!S1279+Regression!$B$22*Games!W1279,0)</f>
        <v>109</v>
      </c>
      <c r="Z1279" s="19">
        <f t="shared" ref="Z1279" si="12540">-Z1278</f>
        <v>-6</v>
      </c>
      <c r="AA1279" s="19">
        <f t="shared" ref="AA1279" si="12541">AA1278</f>
        <v>212</v>
      </c>
      <c r="AB1279" s="4"/>
      <c r="AC1279" s="4"/>
      <c r="AD1279" s="4">
        <f t="shared" si="12211"/>
        <v>109</v>
      </c>
    </row>
    <row r="1280" spans="1:30" x14ac:dyDescent="0.3">
      <c r="A1280" s="11" t="s">
        <v>133</v>
      </c>
      <c r="B1280" s="14" t="s">
        <v>74</v>
      </c>
      <c r="C1280" s="11" t="str">
        <f>VLOOKUP(B1280,'Team Lookup'!A:B,2,FALSE)</f>
        <v>Orlando Magic</v>
      </c>
      <c r="D1280" s="12"/>
      <c r="E1280" s="12"/>
      <c r="F1280" s="13" t="str">
        <f>B1281</f>
        <v>GSW</v>
      </c>
      <c r="G1280" s="11" t="str">
        <f t="shared" ref="G1280" si="12542">C1281</f>
        <v>Golden State Warriors</v>
      </c>
      <c r="H1280" s="32">
        <f>VLOOKUP($C1280,'Four Factors - Road'!$B:$O,7,FALSE)/100</f>
        <v>0.5</v>
      </c>
      <c r="I1280" s="32">
        <f>VLOOKUP($C1280,'Four Factors - Road'!$B:$O,8,FALSE)</f>
        <v>0.23400000000000001</v>
      </c>
      <c r="J1280" s="32">
        <f>VLOOKUP($C1280,'Four Factors - Road'!$B:$O,9,FALSE)/100</f>
        <v>0.13699999999999998</v>
      </c>
      <c r="K1280" s="32">
        <f>VLOOKUP($C1280,'Four Factors - Road'!$B:$O,10,FALSE)/100</f>
        <v>0.20199999999999999</v>
      </c>
      <c r="L1280" s="32">
        <f>VLOOKUP($C1280,'Four Factors - Road'!$B:$O,11,FALSE)/100</f>
        <v>0.52400000000000002</v>
      </c>
      <c r="M1280" s="32">
        <f>VLOOKUP($C1280,'Four Factors - Road'!$B:$O,12,FALSE)</f>
        <v>0.253</v>
      </c>
      <c r="N1280" s="32">
        <f>VLOOKUP($C1280,'Four Factors - Road'!$B:$O,13,FALSE)/100</f>
        <v>0.129</v>
      </c>
      <c r="O1280" s="32">
        <f>VLOOKUP($C1280,'Four Factors - Road'!$B:$O,14,FALSE)/100</f>
        <v>0.23300000000000001</v>
      </c>
      <c r="P1280" s="21">
        <f>VLOOKUP($C1280,'Advanced - Road'!B:T,18,FALSE)</f>
        <v>99.46</v>
      </c>
      <c r="Q1280" s="21">
        <f>(P1280+'Advanced - Road'!$S$33)/2</f>
        <v>99.160263459335624</v>
      </c>
      <c r="R1280" s="32">
        <f t="shared" ref="R1280" si="12543">AVERAGE(H1280,L1281)</f>
        <v>0.48850000000000005</v>
      </c>
      <c r="S1280" s="32">
        <f t="shared" ref="S1280" si="12544">AVERAGE(I1280,M1281)</f>
        <v>0.24399999999999999</v>
      </c>
      <c r="T1280" s="32">
        <f t="shared" ref="T1280" si="12545">AVERAGE(J1280,N1281)</f>
        <v>0.13949999999999999</v>
      </c>
      <c r="U1280" s="32">
        <f t="shared" ref="U1280" si="12546">AVERAGE(K1280,O1281)</f>
        <v>0.21849999999999997</v>
      </c>
      <c r="V1280" s="21">
        <f>Q1280*Q1281/'Advanced - Home'!$S$33</f>
        <v>101.09432740416794</v>
      </c>
      <c r="W1280" s="21">
        <f t="shared" ref="W1280" si="12547">AVERAGE(V1280:V1281)</f>
        <v>101.09090118221829</v>
      </c>
      <c r="X1280" s="21">
        <f t="shared" si="12206"/>
        <v>0</v>
      </c>
      <c r="Y1280" s="23">
        <f>ROUND(Regression!$B$17+Regression!$B$18*Games!R1280+Regression!$B$19*Games!T1280+Regression!$B$20*Games!U1280+Regression!$B$21*Games!S1280+Regression!$B$22*Games!W1280,0)</f>
        <v>105</v>
      </c>
      <c r="Z1280" s="23">
        <f t="shared" ref="Z1280" si="12548">Y1281-Y1280</f>
        <v>11</v>
      </c>
      <c r="AA1280" s="23">
        <f t="shared" ref="AA1280" si="12549">Y1280+Y1281</f>
        <v>221</v>
      </c>
      <c r="AB1280" s="22">
        <f t="shared" ref="AB1280" si="12550">D1280-Z1280</f>
        <v>-11</v>
      </c>
      <c r="AC1280" s="22">
        <f t="shared" ref="AC1280" si="12551">AA1280-E1280</f>
        <v>221</v>
      </c>
      <c r="AD1280" s="22">
        <f t="shared" si="12211"/>
        <v>105</v>
      </c>
    </row>
    <row r="1281" spans="1:30" x14ac:dyDescent="0.3">
      <c r="A1281" s="11" t="s">
        <v>134</v>
      </c>
      <c r="B1281" s="14" t="s">
        <v>55</v>
      </c>
      <c r="C1281" s="11" t="str">
        <f>VLOOKUP(B1281,'Team Lookup'!A:B,2,FALSE)</f>
        <v>Golden State Warriors</v>
      </c>
      <c r="D1281" s="15">
        <f t="shared" ref="D1281" si="12552">D1280*-1</f>
        <v>0</v>
      </c>
      <c r="E1281" s="15">
        <f t="shared" ref="E1281" si="12553">E1280</f>
        <v>0</v>
      </c>
      <c r="F1281" s="11" t="str">
        <f>B1280</f>
        <v>ORL</v>
      </c>
      <c r="G1281" s="11" t="str">
        <f t="shared" ref="G1281" si="12554">C1280</f>
        <v>Orlando Magic</v>
      </c>
      <c r="H1281" s="32">
        <f>VLOOKUP($C1281,'Four Factors - Home'!$B:$O,7,FALSE)/100</f>
        <v>0.59099999999999997</v>
      </c>
      <c r="I1281" s="32">
        <f>VLOOKUP($C1281,'Four Factors - Home'!$B:$O,8,FALSE)</f>
        <v>0.255</v>
      </c>
      <c r="J1281" s="32">
        <f>VLOOKUP($C1281,'Four Factors - Home'!$B:$O,9,FALSE)/100</f>
        <v>0.14099999999999999</v>
      </c>
      <c r="K1281" s="32">
        <f>VLOOKUP($C1281,'Four Factors - Home'!$B:$O,10,FALSE)/100</f>
        <v>0.22600000000000001</v>
      </c>
      <c r="L1281" s="32">
        <f>VLOOKUP($C1281,'Four Factors - Home'!$B:$O,11,FALSE)/100</f>
        <v>0.47700000000000004</v>
      </c>
      <c r="M1281" s="32">
        <f>VLOOKUP($C1281,'Four Factors - Home'!$B:$O,12,FALSE)</f>
        <v>0.254</v>
      </c>
      <c r="N1281" s="32">
        <f>VLOOKUP($C1281,'Four Factors - Home'!$B:$O,13,FALSE)/100</f>
        <v>0.14199999999999999</v>
      </c>
      <c r="O1281" s="32">
        <f>VLOOKUP($C1281,'Four Factors - Home'!$B:$O,14,FALSE)/100</f>
        <v>0.23499999999999999</v>
      </c>
      <c r="P1281" s="21">
        <f>VLOOKUP($C1281,'Advanced - Home'!B:T,18,FALSE)</f>
        <v>102.71</v>
      </c>
      <c r="Q1281" s="21">
        <f>(P1281+'Advanced - Home'!$S$33)/2</f>
        <v>100.7819129438717</v>
      </c>
      <c r="R1281" s="32">
        <f t="shared" ref="R1281" si="12555">AVERAGE(H1281,L1280)</f>
        <v>0.5575</v>
      </c>
      <c r="S1281" s="32">
        <f t="shared" ref="S1281" si="12556">AVERAGE(I1281,M1280)</f>
        <v>0.254</v>
      </c>
      <c r="T1281" s="32">
        <f t="shared" ref="T1281" si="12557">AVERAGE(J1281,N1280)</f>
        <v>0.13500000000000001</v>
      </c>
      <c r="U1281" s="32">
        <f t="shared" ref="U1281" si="12558">AVERAGE(K1281,O1280)</f>
        <v>0.22950000000000001</v>
      </c>
      <c r="V1281" s="21">
        <f>Q1281*Q1280/'Advanced - Road'!$S$33</f>
        <v>101.08747496026865</v>
      </c>
      <c r="W1281" s="21">
        <f t="shared" ref="W1281" si="12559">W1280</f>
        <v>101.09090118221829</v>
      </c>
      <c r="X1281" s="21">
        <f t="shared" si="12206"/>
        <v>0</v>
      </c>
      <c r="Y1281" s="23">
        <f>ROUND(Regression!$B$17+Regression!$B$18*Games!R1281+Regression!$B$19*Games!T1281+Regression!$B$20*Games!U1281+Regression!$B$21*Games!S1281+Regression!$B$22*Games!W1281,0)</f>
        <v>116</v>
      </c>
      <c r="Z1281" s="23">
        <f t="shared" ref="Z1281" si="12560">-Z1280</f>
        <v>-11</v>
      </c>
      <c r="AA1281" s="23">
        <f t="shared" ref="AA1281" si="12561">AA1280</f>
        <v>221</v>
      </c>
      <c r="AB1281" s="22"/>
      <c r="AC1281" s="22"/>
      <c r="AD1281" s="22">
        <f t="shared" si="12211"/>
        <v>116</v>
      </c>
    </row>
    <row r="1282" spans="1:30" x14ac:dyDescent="0.3">
      <c r="A1282" t="s">
        <v>133</v>
      </c>
      <c r="B1282" s="8" t="s">
        <v>74</v>
      </c>
      <c r="C1282" t="str">
        <f>VLOOKUP(B1282,'Team Lookup'!A:B,2,FALSE)</f>
        <v>Orlando Magic</v>
      </c>
      <c r="D1282" s="6"/>
      <c r="E1282" s="6"/>
      <c r="F1282" s="7" t="str">
        <f>B1283</f>
        <v>HOU</v>
      </c>
      <c r="G1282" t="str">
        <f t="shared" ref="G1282" si="12562">C1283</f>
        <v>Houston Rockets</v>
      </c>
      <c r="H1282" s="31">
        <f>VLOOKUP($C1282,'Four Factors - Road'!$B:$O,7,FALSE)/100</f>
        <v>0.5</v>
      </c>
      <c r="I1282" s="31">
        <f>VLOOKUP($C1282,'Four Factors - Road'!$B:$O,8,FALSE)</f>
        <v>0.23400000000000001</v>
      </c>
      <c r="J1282" s="31">
        <f>VLOOKUP($C1282,'Four Factors - Road'!$B:$O,9,FALSE)/100</f>
        <v>0.13699999999999998</v>
      </c>
      <c r="K1282" s="31">
        <f>VLOOKUP($C1282,'Four Factors - Road'!$B:$O,10,FALSE)/100</f>
        <v>0.20199999999999999</v>
      </c>
      <c r="L1282" s="31">
        <f>VLOOKUP($C1282,'Four Factors - Road'!$B:$O,11,FALSE)/100</f>
        <v>0.52400000000000002</v>
      </c>
      <c r="M1282" s="31">
        <f>VLOOKUP($C1282,'Four Factors - Road'!$B:$O,12,FALSE)</f>
        <v>0.253</v>
      </c>
      <c r="N1282" s="31">
        <f>VLOOKUP($C1282,'Four Factors - Road'!$B:$O,13,FALSE)/100</f>
        <v>0.129</v>
      </c>
      <c r="O1282" s="31">
        <f>VLOOKUP($C1282,'Four Factors - Road'!$B:$O,14,FALSE)/100</f>
        <v>0.23300000000000001</v>
      </c>
      <c r="P1282" s="17">
        <f>VLOOKUP($C1282,'Advanced - Road'!B:T,18,FALSE)</f>
        <v>99.46</v>
      </c>
      <c r="Q1282" s="17">
        <f>(P1282+'Advanced - Road'!$S$33)/2</f>
        <v>99.160263459335624</v>
      </c>
      <c r="R1282" s="31">
        <f t="shared" ref="R1282" si="12563">AVERAGE(H1282,L1283)</f>
        <v>0.50449999999999995</v>
      </c>
      <c r="S1282" s="31">
        <f t="shared" ref="S1282" si="12564">AVERAGE(I1282,M1283)</f>
        <v>0.23499999999999999</v>
      </c>
      <c r="T1282" s="31">
        <f t="shared" ref="T1282" si="12565">AVERAGE(J1282,N1283)</f>
        <v>0.14349999999999999</v>
      </c>
      <c r="U1282" s="31">
        <f t="shared" ref="U1282" si="12566">AVERAGE(K1282,O1283)</f>
        <v>0.22049999999999997</v>
      </c>
      <c r="V1282" s="17">
        <f>Q1282*Q1283/'Advanced - Home'!$S$33</f>
        <v>100.9388469187323</v>
      </c>
      <c r="W1282" s="17">
        <f t="shared" ref="W1282" si="12567">AVERAGE(V1282:V1283)</f>
        <v>100.93542596622422</v>
      </c>
      <c r="X1282" s="17">
        <f t="shared" si="12206"/>
        <v>0</v>
      </c>
      <c r="Y1282" s="19">
        <f>ROUND(Regression!$B$17+Regression!$B$18*Games!R1282+Regression!$B$19*Games!T1282+Regression!$B$20*Games!U1282+Regression!$B$21*Games!S1282+Regression!$B$22*Games!W1282,0)</f>
        <v>106</v>
      </c>
      <c r="Z1282" s="19">
        <f t="shared" ref="Z1282" si="12568">Y1283-Y1282</f>
        <v>8</v>
      </c>
      <c r="AA1282" s="19">
        <f t="shared" ref="AA1282" si="12569">Y1282+Y1283</f>
        <v>220</v>
      </c>
      <c r="AB1282" s="4">
        <f t="shared" ref="AB1282" si="12570">D1282-Z1282</f>
        <v>-8</v>
      </c>
      <c r="AC1282" s="4">
        <f t="shared" ref="AC1282" si="12571">AA1282-E1282</f>
        <v>220</v>
      </c>
      <c r="AD1282" s="4">
        <f t="shared" si="12211"/>
        <v>106</v>
      </c>
    </row>
    <row r="1283" spans="1:30" x14ac:dyDescent="0.3">
      <c r="A1283" t="s">
        <v>134</v>
      </c>
      <c r="B1283" s="8" t="s">
        <v>64</v>
      </c>
      <c r="C1283" t="str">
        <f>VLOOKUP(B1283,'Team Lookup'!A:B,2,FALSE)</f>
        <v>Houston Rockets</v>
      </c>
      <c r="D1283" s="9">
        <f t="shared" ref="D1283" si="12572">D1282*-1</f>
        <v>0</v>
      </c>
      <c r="E1283" s="9">
        <f t="shared" ref="E1283" si="12573">E1282</f>
        <v>0</v>
      </c>
      <c r="F1283" t="str">
        <f>B1282</f>
        <v>ORL</v>
      </c>
      <c r="G1283" t="str">
        <f t="shared" ref="G1283" si="12574">C1282</f>
        <v>Orlando Magic</v>
      </c>
      <c r="H1283" s="31">
        <f>VLOOKUP($C1283,'Four Factors - Home'!$B:$O,7,FALSE)/100</f>
        <v>0.54799999999999993</v>
      </c>
      <c r="I1283" s="31">
        <f>VLOOKUP($C1283,'Four Factors - Home'!$B:$O,8,FALSE)</f>
        <v>0.30199999999999999</v>
      </c>
      <c r="J1283" s="31">
        <f>VLOOKUP($C1283,'Four Factors - Home'!$B:$O,9,FALSE)/100</f>
        <v>0.13900000000000001</v>
      </c>
      <c r="K1283" s="31">
        <f>VLOOKUP($C1283,'Four Factors - Home'!$B:$O,10,FALSE)/100</f>
        <v>0.252</v>
      </c>
      <c r="L1283" s="31">
        <f>VLOOKUP($C1283,'Four Factors - Home'!$B:$O,11,FALSE)/100</f>
        <v>0.50900000000000001</v>
      </c>
      <c r="M1283" s="31">
        <f>VLOOKUP($C1283,'Four Factors - Home'!$B:$O,12,FALSE)</f>
        <v>0.23599999999999999</v>
      </c>
      <c r="N1283" s="31">
        <f>VLOOKUP($C1283,'Four Factors - Home'!$B:$O,13,FALSE)/100</f>
        <v>0.15</v>
      </c>
      <c r="O1283" s="31">
        <f>VLOOKUP($C1283,'Four Factors - Home'!$B:$O,14,FALSE)/100</f>
        <v>0.23899999999999999</v>
      </c>
      <c r="P1283" s="17">
        <f>VLOOKUP($C1283,'Advanced - Home'!B:T,18,FALSE)</f>
        <v>102.4</v>
      </c>
      <c r="Q1283" s="17">
        <f>(P1283+'Advanced - Home'!$S$33)/2</f>
        <v>100.6269129438717</v>
      </c>
      <c r="R1283" s="31">
        <f t="shared" ref="R1283" si="12575">AVERAGE(H1283,L1282)</f>
        <v>0.53600000000000003</v>
      </c>
      <c r="S1283" s="31">
        <f t="shared" ref="S1283" si="12576">AVERAGE(I1283,M1282)</f>
        <v>0.27749999999999997</v>
      </c>
      <c r="T1283" s="31">
        <f t="shared" ref="T1283" si="12577">AVERAGE(J1283,N1282)</f>
        <v>0.13400000000000001</v>
      </c>
      <c r="U1283" s="31">
        <f t="shared" ref="U1283" si="12578">AVERAGE(K1283,O1282)</f>
        <v>0.24249999999999999</v>
      </c>
      <c r="V1283" s="17">
        <f>Q1283*Q1282/'Advanced - Road'!$S$33</f>
        <v>100.93200501371615</v>
      </c>
      <c r="W1283" s="17">
        <f t="shared" ref="W1283" si="12579">W1282</f>
        <v>100.93542596622422</v>
      </c>
      <c r="X1283" s="17">
        <f t="shared" si="12206"/>
        <v>0</v>
      </c>
      <c r="Y1283" s="19">
        <f>ROUND(Regression!$B$17+Regression!$B$18*Games!R1283+Regression!$B$19*Games!T1283+Regression!$B$20*Games!U1283+Regression!$B$21*Games!S1283+Regression!$B$22*Games!W1283,0)</f>
        <v>114</v>
      </c>
      <c r="Z1283" s="19">
        <f t="shared" ref="Z1283" si="12580">-Z1282</f>
        <v>-8</v>
      </c>
      <c r="AA1283" s="19">
        <f t="shared" ref="AA1283" si="12581">AA1282</f>
        <v>220</v>
      </c>
      <c r="AB1283" s="4"/>
      <c r="AC1283" s="4"/>
      <c r="AD1283" s="4">
        <f t="shared" si="12211"/>
        <v>114</v>
      </c>
    </row>
    <row r="1284" spans="1:30" x14ac:dyDescent="0.3">
      <c r="A1284" s="11" t="s">
        <v>133</v>
      </c>
      <c r="B1284" s="14" t="s">
        <v>74</v>
      </c>
      <c r="C1284" s="11" t="str">
        <f>VLOOKUP(B1284,'Team Lookup'!A:B,2,FALSE)</f>
        <v>Orlando Magic</v>
      </c>
      <c r="D1284" s="12"/>
      <c r="E1284" s="12"/>
      <c r="F1284" s="13" t="str">
        <f>B1285</f>
        <v>IND</v>
      </c>
      <c r="G1284" s="11" t="str">
        <f t="shared" ref="G1284" si="12582">C1285</f>
        <v>Indiana Pacers</v>
      </c>
      <c r="H1284" s="32">
        <f>VLOOKUP($C1284,'Four Factors - Road'!$B:$O,7,FALSE)/100</f>
        <v>0.5</v>
      </c>
      <c r="I1284" s="32">
        <f>VLOOKUP($C1284,'Four Factors - Road'!$B:$O,8,FALSE)</f>
        <v>0.23400000000000001</v>
      </c>
      <c r="J1284" s="32">
        <f>VLOOKUP($C1284,'Four Factors - Road'!$B:$O,9,FALSE)/100</f>
        <v>0.13699999999999998</v>
      </c>
      <c r="K1284" s="32">
        <f>VLOOKUP($C1284,'Four Factors - Road'!$B:$O,10,FALSE)/100</f>
        <v>0.20199999999999999</v>
      </c>
      <c r="L1284" s="32">
        <f>VLOOKUP($C1284,'Four Factors - Road'!$B:$O,11,FALSE)/100</f>
        <v>0.52400000000000002</v>
      </c>
      <c r="M1284" s="32">
        <f>VLOOKUP($C1284,'Four Factors - Road'!$B:$O,12,FALSE)</f>
        <v>0.253</v>
      </c>
      <c r="N1284" s="32">
        <f>VLOOKUP($C1284,'Four Factors - Road'!$B:$O,13,FALSE)/100</f>
        <v>0.129</v>
      </c>
      <c r="O1284" s="32">
        <f>VLOOKUP($C1284,'Four Factors - Road'!$B:$O,14,FALSE)/100</f>
        <v>0.23300000000000001</v>
      </c>
      <c r="P1284" s="21">
        <f>VLOOKUP($C1284,'Advanced - Road'!B:T,18,FALSE)</f>
        <v>99.46</v>
      </c>
      <c r="Q1284" s="21">
        <f>(P1284+'Advanced - Road'!$S$33)/2</f>
        <v>99.160263459335624</v>
      </c>
      <c r="R1284" s="32">
        <f t="shared" ref="R1284" si="12583">AVERAGE(H1284,L1285)</f>
        <v>0.49850000000000005</v>
      </c>
      <c r="S1284" s="32">
        <f t="shared" ref="S1284" si="12584">AVERAGE(I1284,M1285)</f>
        <v>0.25750000000000001</v>
      </c>
      <c r="T1284" s="32">
        <f t="shared" ref="T1284" si="12585">AVERAGE(J1284,N1285)</f>
        <v>0.14349999999999999</v>
      </c>
      <c r="U1284" s="32">
        <f t="shared" ref="U1284" si="12586">AVERAGE(K1284,O1285)</f>
        <v>0.22049999999999997</v>
      </c>
      <c r="V1284" s="21">
        <f>Q1284*Q1285/'Advanced - Home'!$S$33</f>
        <v>99.05803459491402</v>
      </c>
      <c r="W1284" s="21">
        <f t="shared" ref="W1284" si="12587">AVERAGE(V1284:V1285)</f>
        <v>99.05467738565082</v>
      </c>
      <c r="X1284" s="21">
        <f t="shared" si="12206"/>
        <v>0</v>
      </c>
      <c r="Y1284" s="23">
        <f>ROUND(Regression!$B$17+Regression!$B$18*Games!R1284+Regression!$B$19*Games!T1284+Regression!$B$20*Games!U1284+Regression!$B$21*Games!S1284+Regression!$B$22*Games!W1284,0)</f>
        <v>104</v>
      </c>
      <c r="Z1284" s="23">
        <f t="shared" ref="Z1284" si="12588">Y1285-Y1284</f>
        <v>5</v>
      </c>
      <c r="AA1284" s="23">
        <f t="shared" ref="AA1284" si="12589">Y1284+Y1285</f>
        <v>213</v>
      </c>
      <c r="AB1284" s="22">
        <f t="shared" ref="AB1284" si="12590">D1284-Z1284</f>
        <v>-5</v>
      </c>
      <c r="AC1284" s="22">
        <f t="shared" ref="AC1284" si="12591">AA1284-E1284</f>
        <v>213</v>
      </c>
      <c r="AD1284" s="22">
        <f t="shared" si="12211"/>
        <v>104</v>
      </c>
    </row>
    <row r="1285" spans="1:30" x14ac:dyDescent="0.3">
      <c r="A1285" s="11" t="s">
        <v>134</v>
      </c>
      <c r="B1285" s="14" t="s">
        <v>65</v>
      </c>
      <c r="C1285" s="11" t="str">
        <f>VLOOKUP(B1285,'Team Lookup'!A:B,2,FALSE)</f>
        <v>Indiana Pacers</v>
      </c>
      <c r="D1285" s="15">
        <f t="shared" ref="D1285" si="12592">D1284*-1</f>
        <v>0</v>
      </c>
      <c r="E1285" s="15">
        <f t="shared" ref="E1285" si="12593">E1284</f>
        <v>0</v>
      </c>
      <c r="F1285" s="11" t="str">
        <f>B1284</f>
        <v>ORL</v>
      </c>
      <c r="G1285" s="11" t="str">
        <f t="shared" ref="G1285" si="12594">C1284</f>
        <v>Orlando Magic</v>
      </c>
      <c r="H1285" s="32">
        <f>VLOOKUP($C1285,'Four Factors - Home'!$B:$O,7,FALSE)/100</f>
        <v>0.52400000000000002</v>
      </c>
      <c r="I1285" s="32">
        <f>VLOOKUP($C1285,'Four Factors - Home'!$B:$O,8,FALSE)</f>
        <v>0.251</v>
      </c>
      <c r="J1285" s="32">
        <f>VLOOKUP($C1285,'Four Factors - Home'!$B:$O,9,FALSE)/100</f>
        <v>0.13200000000000001</v>
      </c>
      <c r="K1285" s="32">
        <f>VLOOKUP($C1285,'Four Factors - Home'!$B:$O,10,FALSE)/100</f>
        <v>0.19600000000000001</v>
      </c>
      <c r="L1285" s="32">
        <f>VLOOKUP($C1285,'Four Factors - Home'!$B:$O,11,FALSE)/100</f>
        <v>0.49700000000000005</v>
      </c>
      <c r="M1285" s="32">
        <f>VLOOKUP($C1285,'Four Factors - Home'!$B:$O,12,FALSE)</f>
        <v>0.28100000000000003</v>
      </c>
      <c r="N1285" s="32">
        <f>VLOOKUP($C1285,'Four Factors - Home'!$B:$O,13,FALSE)/100</f>
        <v>0.15</v>
      </c>
      <c r="O1285" s="32">
        <f>VLOOKUP($C1285,'Four Factors - Home'!$B:$O,14,FALSE)/100</f>
        <v>0.23899999999999999</v>
      </c>
      <c r="P1285" s="21">
        <f>VLOOKUP($C1285,'Advanced - Home'!B:T,18,FALSE)</f>
        <v>98.65</v>
      </c>
      <c r="Q1285" s="21">
        <f>(P1285+'Advanced - Home'!$S$33)/2</f>
        <v>98.751912943871702</v>
      </c>
      <c r="R1285" s="32">
        <f t="shared" ref="R1285" si="12595">AVERAGE(H1285,L1284)</f>
        <v>0.52400000000000002</v>
      </c>
      <c r="S1285" s="32">
        <f t="shared" ref="S1285" si="12596">AVERAGE(I1285,M1284)</f>
        <v>0.252</v>
      </c>
      <c r="T1285" s="32">
        <f t="shared" ref="T1285" si="12597">AVERAGE(J1285,N1284)</f>
        <v>0.1305</v>
      </c>
      <c r="U1285" s="32">
        <f t="shared" ref="U1285" si="12598">AVERAGE(K1285,O1284)</f>
        <v>0.21450000000000002</v>
      </c>
      <c r="V1285" s="21">
        <f>Q1285*Q1284/'Advanced - Road'!$S$33</f>
        <v>99.051320176387634</v>
      </c>
      <c r="W1285" s="21">
        <f t="shared" ref="W1285" si="12599">W1284</f>
        <v>99.05467738565082</v>
      </c>
      <c r="X1285" s="21">
        <f t="shared" si="12206"/>
        <v>0</v>
      </c>
      <c r="Y1285" s="23">
        <f>ROUND(Regression!$B$17+Regression!$B$18*Games!R1285+Regression!$B$19*Games!T1285+Regression!$B$20*Games!U1285+Regression!$B$21*Games!S1285+Regression!$B$22*Games!W1285,0)</f>
        <v>109</v>
      </c>
      <c r="Z1285" s="23">
        <f t="shared" ref="Z1285" si="12600">-Z1284</f>
        <v>-5</v>
      </c>
      <c r="AA1285" s="23">
        <f t="shared" ref="AA1285" si="12601">AA1284</f>
        <v>213</v>
      </c>
      <c r="AB1285" s="22"/>
      <c r="AC1285" s="22"/>
      <c r="AD1285" s="22">
        <f t="shared" si="12211"/>
        <v>109</v>
      </c>
    </row>
    <row r="1286" spans="1:30" x14ac:dyDescent="0.3">
      <c r="A1286" t="s">
        <v>133</v>
      </c>
      <c r="B1286" s="8" t="s">
        <v>74</v>
      </c>
      <c r="C1286" t="str">
        <f>VLOOKUP(B1286,'Team Lookup'!A:B,2,FALSE)</f>
        <v>Orlando Magic</v>
      </c>
      <c r="D1286" s="6"/>
      <c r="E1286" s="6"/>
      <c r="F1286" s="7" t="str">
        <f>B1287</f>
        <v>LAC</v>
      </c>
      <c r="G1286" t="str">
        <f t="shared" ref="G1286" si="12602">C1287</f>
        <v>LA Clippers</v>
      </c>
      <c r="H1286" s="31">
        <f>VLOOKUP($C1286,'Four Factors - Road'!$B:$O,7,FALSE)/100</f>
        <v>0.5</v>
      </c>
      <c r="I1286" s="31">
        <f>VLOOKUP($C1286,'Four Factors - Road'!$B:$O,8,FALSE)</f>
        <v>0.23400000000000001</v>
      </c>
      <c r="J1286" s="31">
        <f>VLOOKUP($C1286,'Four Factors - Road'!$B:$O,9,FALSE)/100</f>
        <v>0.13699999999999998</v>
      </c>
      <c r="K1286" s="31">
        <f>VLOOKUP($C1286,'Four Factors - Road'!$B:$O,10,FALSE)/100</f>
        <v>0.20199999999999999</v>
      </c>
      <c r="L1286" s="31">
        <f>VLOOKUP($C1286,'Four Factors - Road'!$B:$O,11,FALSE)/100</f>
        <v>0.52400000000000002</v>
      </c>
      <c r="M1286" s="31">
        <f>VLOOKUP($C1286,'Four Factors - Road'!$B:$O,12,FALSE)</f>
        <v>0.253</v>
      </c>
      <c r="N1286" s="31">
        <f>VLOOKUP($C1286,'Four Factors - Road'!$B:$O,13,FALSE)/100</f>
        <v>0.129</v>
      </c>
      <c r="O1286" s="31">
        <f>VLOOKUP($C1286,'Four Factors - Road'!$B:$O,14,FALSE)/100</f>
        <v>0.23300000000000001</v>
      </c>
      <c r="P1286" s="17">
        <f>VLOOKUP($C1286,'Advanced - Road'!B:T,18,FALSE)</f>
        <v>99.46</v>
      </c>
      <c r="Q1286" s="17">
        <f>(P1286+'Advanced - Road'!$S$33)/2</f>
        <v>99.160263459335624</v>
      </c>
      <c r="R1286" s="31">
        <f t="shared" ref="R1286" si="12603">AVERAGE(H1286,L1287)</f>
        <v>0.49149999999999999</v>
      </c>
      <c r="S1286" s="31">
        <f t="shared" ref="S1286" si="12604">AVERAGE(I1286,M1287)</f>
        <v>0.254</v>
      </c>
      <c r="T1286" s="31">
        <f t="shared" ref="T1286" si="12605">AVERAGE(J1286,N1287)</f>
        <v>0.14349999999999999</v>
      </c>
      <c r="U1286" s="31">
        <f t="shared" ref="U1286" si="12606">AVERAGE(K1286,O1287)</f>
        <v>0.22349999999999998</v>
      </c>
      <c r="V1286" s="17">
        <f>Q1286*Q1287/'Advanced - Home'!$S$33</f>
        <v>99.017910598672572</v>
      </c>
      <c r="W1286" s="17">
        <f t="shared" ref="W1286" si="12607">AVERAGE(V1286:V1287)</f>
        <v>99.014554749265272</v>
      </c>
      <c r="X1286" s="17">
        <f t="shared" si="12206"/>
        <v>0</v>
      </c>
      <c r="Y1286" s="19">
        <f>ROUND(Regression!$B$17+Regression!$B$18*Games!R1286+Regression!$B$19*Games!T1286+Regression!$B$20*Games!U1286+Regression!$B$21*Games!S1286+Regression!$B$22*Games!W1286,0)</f>
        <v>103</v>
      </c>
      <c r="Z1286" s="19">
        <f t="shared" ref="Z1286" si="12608">Y1287-Y1286</f>
        <v>8</v>
      </c>
      <c r="AA1286" s="19">
        <f t="shared" ref="AA1286" si="12609">Y1286+Y1287</f>
        <v>214</v>
      </c>
      <c r="AB1286" s="4">
        <f t="shared" ref="AB1286" si="12610">D1286-Z1286</f>
        <v>-8</v>
      </c>
      <c r="AC1286" s="4">
        <f t="shared" ref="AC1286" si="12611">AA1286-E1286</f>
        <v>214</v>
      </c>
      <c r="AD1286" s="4">
        <f t="shared" si="12211"/>
        <v>103</v>
      </c>
    </row>
    <row r="1287" spans="1:30" x14ac:dyDescent="0.3">
      <c r="A1287" t="s">
        <v>134</v>
      </c>
      <c r="B1287" s="8" t="s">
        <v>66</v>
      </c>
      <c r="C1287" t="str">
        <f>VLOOKUP(B1287,'Team Lookup'!A:B,2,FALSE)</f>
        <v>LA Clippers</v>
      </c>
      <c r="D1287" s="9">
        <f t="shared" ref="D1287" si="12612">D1286*-1</f>
        <v>0</v>
      </c>
      <c r="E1287" s="9">
        <f t="shared" ref="E1287" si="12613">E1286</f>
        <v>0</v>
      </c>
      <c r="F1287" t="str">
        <f>B1286</f>
        <v>ORL</v>
      </c>
      <c r="G1287" t="str">
        <f t="shared" ref="G1287" si="12614">C1286</f>
        <v>Orlando Magic</v>
      </c>
      <c r="H1287" s="31">
        <f>VLOOKUP($C1287,'Four Factors - Home'!$B:$O,7,FALSE)/100</f>
        <v>0.54100000000000004</v>
      </c>
      <c r="I1287" s="31">
        <f>VLOOKUP($C1287,'Four Factors - Home'!$B:$O,8,FALSE)</f>
        <v>0.3</v>
      </c>
      <c r="J1287" s="31">
        <f>VLOOKUP($C1287,'Four Factors - Home'!$B:$O,9,FALSE)/100</f>
        <v>0.14099999999999999</v>
      </c>
      <c r="K1287" s="31">
        <f>VLOOKUP($C1287,'Four Factors - Home'!$B:$O,10,FALSE)/100</f>
        <v>0.22</v>
      </c>
      <c r="L1287" s="31">
        <f>VLOOKUP($C1287,'Four Factors - Home'!$B:$O,11,FALSE)/100</f>
        <v>0.48299999999999998</v>
      </c>
      <c r="M1287" s="31">
        <f>VLOOKUP($C1287,'Four Factors - Home'!$B:$O,12,FALSE)</f>
        <v>0.27400000000000002</v>
      </c>
      <c r="N1287" s="31">
        <f>VLOOKUP($C1287,'Four Factors - Home'!$B:$O,13,FALSE)/100</f>
        <v>0.15</v>
      </c>
      <c r="O1287" s="31">
        <f>VLOOKUP($C1287,'Four Factors - Home'!$B:$O,14,FALSE)/100</f>
        <v>0.245</v>
      </c>
      <c r="P1287" s="17">
        <f>VLOOKUP($C1287,'Advanced - Home'!B:T,18,FALSE)</f>
        <v>98.57</v>
      </c>
      <c r="Q1287" s="17">
        <f>(P1287+'Advanced - Home'!$S$33)/2</f>
        <v>98.71191294387171</v>
      </c>
      <c r="R1287" s="31">
        <f t="shared" ref="R1287" si="12615">AVERAGE(H1287,L1286)</f>
        <v>0.53249999999999997</v>
      </c>
      <c r="S1287" s="31">
        <f t="shared" ref="S1287" si="12616">AVERAGE(I1287,M1286)</f>
        <v>0.27649999999999997</v>
      </c>
      <c r="T1287" s="31">
        <f t="shared" ref="T1287" si="12617">AVERAGE(J1287,N1286)</f>
        <v>0.13500000000000001</v>
      </c>
      <c r="U1287" s="31">
        <f t="shared" ref="U1287" si="12618">AVERAGE(K1287,O1286)</f>
        <v>0.22650000000000001</v>
      </c>
      <c r="V1287" s="17">
        <f>Q1287*Q1286/'Advanced - Road'!$S$33</f>
        <v>99.011198899857959</v>
      </c>
      <c r="W1287" s="17">
        <f t="shared" ref="W1287" si="12619">W1286</f>
        <v>99.014554749265272</v>
      </c>
      <c r="X1287" s="17">
        <f t="shared" si="12206"/>
        <v>0</v>
      </c>
      <c r="Y1287" s="19">
        <f>ROUND(Regression!$B$17+Regression!$B$18*Games!R1287+Regression!$B$19*Games!T1287+Regression!$B$20*Games!U1287+Regression!$B$21*Games!S1287+Regression!$B$22*Games!W1287,0)</f>
        <v>111</v>
      </c>
      <c r="Z1287" s="19">
        <f t="shared" ref="Z1287" si="12620">-Z1286</f>
        <v>-8</v>
      </c>
      <c r="AA1287" s="19">
        <f t="shared" ref="AA1287" si="12621">AA1286</f>
        <v>214</v>
      </c>
      <c r="AB1287" s="4"/>
      <c r="AC1287" s="4"/>
      <c r="AD1287" s="4">
        <f t="shared" si="12211"/>
        <v>111</v>
      </c>
    </row>
    <row r="1288" spans="1:30" x14ac:dyDescent="0.3">
      <c r="A1288" s="11" t="s">
        <v>133</v>
      </c>
      <c r="B1288" s="14" t="s">
        <v>74</v>
      </c>
      <c r="C1288" s="11" t="str">
        <f>VLOOKUP(B1288,'Team Lookup'!A:B,2,FALSE)</f>
        <v>Orlando Magic</v>
      </c>
      <c r="D1288" s="12"/>
      <c r="E1288" s="12"/>
      <c r="F1288" s="13" t="str">
        <f>B1289</f>
        <v>LAL</v>
      </c>
      <c r="G1288" s="11" t="str">
        <f t="shared" ref="G1288" si="12622">C1289</f>
        <v>Los Angeles Lakers</v>
      </c>
      <c r="H1288" s="32">
        <f>VLOOKUP($C1288,'Four Factors - Road'!$B:$O,7,FALSE)/100</f>
        <v>0.5</v>
      </c>
      <c r="I1288" s="32">
        <f>VLOOKUP($C1288,'Four Factors - Road'!$B:$O,8,FALSE)</f>
        <v>0.23400000000000001</v>
      </c>
      <c r="J1288" s="32">
        <f>VLOOKUP($C1288,'Four Factors - Road'!$B:$O,9,FALSE)/100</f>
        <v>0.13699999999999998</v>
      </c>
      <c r="K1288" s="32">
        <f>VLOOKUP($C1288,'Four Factors - Road'!$B:$O,10,FALSE)/100</f>
        <v>0.20199999999999999</v>
      </c>
      <c r="L1288" s="32">
        <f>VLOOKUP($C1288,'Four Factors - Road'!$B:$O,11,FALSE)/100</f>
        <v>0.52400000000000002</v>
      </c>
      <c r="M1288" s="32">
        <f>VLOOKUP($C1288,'Four Factors - Road'!$B:$O,12,FALSE)</f>
        <v>0.253</v>
      </c>
      <c r="N1288" s="32">
        <f>VLOOKUP($C1288,'Four Factors - Road'!$B:$O,13,FALSE)/100</f>
        <v>0.129</v>
      </c>
      <c r="O1288" s="32">
        <f>VLOOKUP($C1288,'Four Factors - Road'!$B:$O,14,FALSE)/100</f>
        <v>0.23300000000000001</v>
      </c>
      <c r="P1288" s="21">
        <f>VLOOKUP($C1288,'Advanced - Road'!B:T,18,FALSE)</f>
        <v>99.46</v>
      </c>
      <c r="Q1288" s="21">
        <f>(P1288+'Advanced - Road'!$S$33)/2</f>
        <v>99.160263459335624</v>
      </c>
      <c r="R1288" s="32">
        <f t="shared" ref="R1288" si="12623">AVERAGE(H1288,L1289)</f>
        <v>0.51550000000000007</v>
      </c>
      <c r="S1288" s="32">
        <f t="shared" ref="S1288" si="12624">AVERAGE(I1288,M1289)</f>
        <v>0.2505</v>
      </c>
      <c r="T1288" s="32">
        <f t="shared" ref="T1288" si="12625">AVERAGE(J1288,N1289)</f>
        <v>0.14099999999999999</v>
      </c>
      <c r="U1288" s="32">
        <f t="shared" ref="U1288" si="12626">AVERAGE(K1288,O1289)</f>
        <v>0.2165</v>
      </c>
      <c r="V1288" s="21">
        <f>Q1288*Q1289/'Advanced - Home'!$S$33</f>
        <v>99.825406023031903</v>
      </c>
      <c r="W1288" s="21">
        <f t="shared" ref="W1288" si="12627">AVERAGE(V1288:V1289)</f>
        <v>99.822022806524785</v>
      </c>
      <c r="X1288" s="21">
        <f t="shared" si="12206"/>
        <v>0</v>
      </c>
      <c r="Y1288" s="23">
        <f>ROUND(Regression!$B$17+Regression!$B$18*Games!R1288+Regression!$B$19*Games!T1288+Regression!$B$20*Games!U1288+Regression!$B$21*Games!S1288+Regression!$B$22*Games!W1288,0)</f>
        <v>107</v>
      </c>
      <c r="Z1288" s="23">
        <f t="shared" ref="Z1288" si="12628">Y1289-Y1288</f>
        <v>4</v>
      </c>
      <c r="AA1288" s="23">
        <f t="shared" ref="AA1288" si="12629">Y1288+Y1289</f>
        <v>218</v>
      </c>
      <c r="AB1288" s="22">
        <f t="shared" ref="AB1288" si="12630">D1288-Z1288</f>
        <v>-4</v>
      </c>
      <c r="AC1288" s="22">
        <f t="shared" ref="AC1288" si="12631">AA1288-E1288</f>
        <v>218</v>
      </c>
      <c r="AD1288" s="22">
        <f t="shared" si="12211"/>
        <v>107</v>
      </c>
    </row>
    <row r="1289" spans="1:30" x14ac:dyDescent="0.3">
      <c r="A1289" s="11" t="s">
        <v>134</v>
      </c>
      <c r="B1289" s="14" t="s">
        <v>67</v>
      </c>
      <c r="C1289" s="11" t="str">
        <f>VLOOKUP(B1289,'Team Lookup'!A:B,2,FALSE)</f>
        <v>Los Angeles Lakers</v>
      </c>
      <c r="D1289" s="15">
        <f t="shared" ref="D1289" si="12632">D1288*-1</f>
        <v>0</v>
      </c>
      <c r="E1289" s="15">
        <f t="shared" ref="E1289" si="12633">E1288</f>
        <v>0</v>
      </c>
      <c r="F1289" s="11" t="str">
        <f>B1288</f>
        <v>ORL</v>
      </c>
      <c r="G1289" s="11" t="str">
        <f t="shared" ref="G1289" si="12634">C1288</f>
        <v>Orlando Magic</v>
      </c>
      <c r="H1289" s="32">
        <f>VLOOKUP($C1289,'Four Factors - Home'!$B:$O,7,FALSE)/100</f>
        <v>0.51600000000000001</v>
      </c>
      <c r="I1289" s="32">
        <f>VLOOKUP($C1289,'Four Factors - Home'!$B:$O,8,FALSE)</f>
        <v>0.27200000000000002</v>
      </c>
      <c r="J1289" s="32">
        <f>VLOOKUP($C1289,'Four Factors - Home'!$B:$O,9,FALSE)/100</f>
        <v>0.14300000000000002</v>
      </c>
      <c r="K1289" s="32">
        <f>VLOOKUP($C1289,'Four Factors - Home'!$B:$O,10,FALSE)/100</f>
        <v>0.27300000000000002</v>
      </c>
      <c r="L1289" s="32">
        <f>VLOOKUP($C1289,'Four Factors - Home'!$B:$O,11,FALSE)/100</f>
        <v>0.53100000000000003</v>
      </c>
      <c r="M1289" s="32">
        <f>VLOOKUP($C1289,'Four Factors - Home'!$B:$O,12,FALSE)</f>
        <v>0.26700000000000002</v>
      </c>
      <c r="N1289" s="32">
        <f>VLOOKUP($C1289,'Four Factors - Home'!$B:$O,13,FALSE)/100</f>
        <v>0.14499999999999999</v>
      </c>
      <c r="O1289" s="32">
        <f>VLOOKUP($C1289,'Four Factors - Home'!$B:$O,14,FALSE)/100</f>
        <v>0.23100000000000001</v>
      </c>
      <c r="P1289" s="21">
        <f>VLOOKUP($C1289,'Advanced - Home'!B:T,18,FALSE)</f>
        <v>100.18</v>
      </c>
      <c r="Q1289" s="21">
        <f>(P1289+'Advanced - Home'!$S$33)/2</f>
        <v>99.516912943871716</v>
      </c>
      <c r="R1289" s="32">
        <f t="shared" ref="R1289" si="12635">AVERAGE(H1289,L1288)</f>
        <v>0.52</v>
      </c>
      <c r="S1289" s="32">
        <f t="shared" ref="S1289" si="12636">AVERAGE(I1289,M1288)</f>
        <v>0.26250000000000001</v>
      </c>
      <c r="T1289" s="32">
        <f t="shared" ref="T1289" si="12637">AVERAGE(J1289,N1288)</f>
        <v>0.13600000000000001</v>
      </c>
      <c r="U1289" s="32">
        <f t="shared" ref="U1289" si="12638">AVERAGE(K1289,O1288)</f>
        <v>0.253</v>
      </c>
      <c r="V1289" s="21">
        <f>Q1289*Q1288/'Advanced - Road'!$S$33</f>
        <v>99.818639590017682</v>
      </c>
      <c r="W1289" s="21">
        <f t="shared" ref="W1289" si="12639">W1288</f>
        <v>99.822022806524785</v>
      </c>
      <c r="X1289" s="21">
        <f t="shared" si="12206"/>
        <v>0</v>
      </c>
      <c r="Y1289" s="23">
        <f>ROUND(Regression!$B$17+Regression!$B$18*Games!R1289+Regression!$B$19*Games!T1289+Regression!$B$20*Games!U1289+Regression!$B$21*Games!S1289+Regression!$B$22*Games!W1289,0)</f>
        <v>111</v>
      </c>
      <c r="Z1289" s="23">
        <f t="shared" ref="Z1289" si="12640">-Z1288</f>
        <v>-4</v>
      </c>
      <c r="AA1289" s="23">
        <f t="shared" ref="AA1289" si="12641">AA1288</f>
        <v>218</v>
      </c>
      <c r="AB1289" s="22"/>
      <c r="AC1289" s="22"/>
      <c r="AD1289" s="22">
        <f t="shared" si="12211"/>
        <v>111</v>
      </c>
    </row>
    <row r="1290" spans="1:30" x14ac:dyDescent="0.3">
      <c r="A1290" t="s">
        <v>133</v>
      </c>
      <c r="B1290" s="5" t="s">
        <v>74</v>
      </c>
      <c r="C1290" t="str">
        <f>VLOOKUP(B1290,'Team Lookup'!A:B,2,FALSE)</f>
        <v>Orlando Magic</v>
      </c>
      <c r="D1290" s="6"/>
      <c r="E1290" s="6"/>
      <c r="F1290" s="7" t="str">
        <f>B1291</f>
        <v>MEM</v>
      </c>
      <c r="G1290" t="str">
        <f t="shared" ref="G1290" si="12642">C1291</f>
        <v>Memphis Grizzlies</v>
      </c>
      <c r="H1290" s="31">
        <f>VLOOKUP($C1290,'Four Factors - Road'!$B:$O,7,FALSE)/100</f>
        <v>0.5</v>
      </c>
      <c r="I1290" s="31">
        <f>VLOOKUP($C1290,'Four Factors - Road'!$B:$O,8,FALSE)</f>
        <v>0.23400000000000001</v>
      </c>
      <c r="J1290" s="31">
        <f>VLOOKUP($C1290,'Four Factors - Road'!$B:$O,9,FALSE)/100</f>
        <v>0.13699999999999998</v>
      </c>
      <c r="K1290" s="31">
        <f>VLOOKUP($C1290,'Four Factors - Road'!$B:$O,10,FALSE)/100</f>
        <v>0.20199999999999999</v>
      </c>
      <c r="L1290" s="31">
        <f>VLOOKUP($C1290,'Four Factors - Road'!$B:$O,11,FALSE)/100</f>
        <v>0.52400000000000002</v>
      </c>
      <c r="M1290" s="31">
        <f>VLOOKUP($C1290,'Four Factors - Road'!$B:$O,12,FALSE)</f>
        <v>0.253</v>
      </c>
      <c r="N1290" s="31">
        <f>VLOOKUP($C1290,'Four Factors - Road'!$B:$O,13,FALSE)/100</f>
        <v>0.129</v>
      </c>
      <c r="O1290" s="31">
        <f>VLOOKUP($C1290,'Four Factors - Road'!$B:$O,14,FALSE)/100</f>
        <v>0.23300000000000001</v>
      </c>
      <c r="P1290" s="17">
        <f>VLOOKUP($C1290,'Advanced - Road'!B:T,18,FALSE)</f>
        <v>99.46</v>
      </c>
      <c r="Q1290" s="17">
        <f>(P1290+'Advanced - Road'!$S$33)/2</f>
        <v>99.160263459335624</v>
      </c>
      <c r="R1290" s="31">
        <f t="shared" ref="R1290" si="12643">AVERAGE(H1290,L1291)</f>
        <v>0.48699999999999999</v>
      </c>
      <c r="S1290" s="31">
        <f t="shared" ref="S1290" si="12644">AVERAGE(I1290,M1291)</f>
        <v>0.29399999999999998</v>
      </c>
      <c r="T1290" s="31">
        <f t="shared" ref="T1290" si="12645">AVERAGE(J1290,N1291)</f>
        <v>0.14449999999999999</v>
      </c>
      <c r="U1290" s="31">
        <f t="shared" ref="U1290" si="12646">AVERAGE(K1290,O1291)</f>
        <v>0.20650000000000002</v>
      </c>
      <c r="V1290" s="17">
        <f>Q1290*Q1291/'Advanced - Home'!$S$33</f>
        <v>97.648679226932856</v>
      </c>
      <c r="W1290" s="17">
        <f t="shared" ref="W1290" si="12647">AVERAGE(V1290:V1291)</f>
        <v>97.645369782607816</v>
      </c>
      <c r="X1290" s="17">
        <f t="shared" si="12206"/>
        <v>0</v>
      </c>
      <c r="Y1290" s="19">
        <f>ROUND(Regression!$B$17+Regression!$B$18*Games!R1290+Regression!$B$19*Games!T1290+Regression!$B$20*Games!U1290+Regression!$B$21*Games!S1290+Regression!$B$22*Games!W1290,0)</f>
        <v>102</v>
      </c>
      <c r="Z1290" s="19">
        <f t="shared" ref="Z1290" si="12648">Y1291-Y1290</f>
        <v>3</v>
      </c>
      <c r="AA1290" s="19">
        <f t="shared" ref="AA1290" si="12649">Y1290+Y1291</f>
        <v>207</v>
      </c>
      <c r="AB1290" s="4">
        <f t="shared" ref="AB1290" si="12650">D1290-Z1290</f>
        <v>-3</v>
      </c>
      <c r="AC1290" s="4">
        <f t="shared" ref="AC1290" si="12651">AA1290-E1290</f>
        <v>207</v>
      </c>
      <c r="AD1290" s="4">
        <f t="shared" si="12211"/>
        <v>102</v>
      </c>
    </row>
    <row r="1291" spans="1:30" x14ac:dyDescent="0.3">
      <c r="A1291" t="s">
        <v>134</v>
      </c>
      <c r="B1291" s="8" t="s">
        <v>68</v>
      </c>
      <c r="C1291" t="str">
        <f>VLOOKUP(B1291,'Team Lookup'!A:B,2,FALSE)</f>
        <v>Memphis Grizzlies</v>
      </c>
      <c r="D1291" s="9">
        <f t="shared" ref="D1291" si="12652">D1290*-1</f>
        <v>0</v>
      </c>
      <c r="E1291" s="9">
        <f t="shared" ref="E1291" si="12653">E1290</f>
        <v>0</v>
      </c>
      <c r="F1291" t="str">
        <f>B1290</f>
        <v>ORL</v>
      </c>
      <c r="G1291" t="str">
        <f t="shared" ref="G1291" si="12654">C1290</f>
        <v>Orlando Magic</v>
      </c>
      <c r="H1291" s="31">
        <f>VLOOKUP($C1291,'Four Factors - Home'!$B:$O,7,FALSE)/100</f>
        <v>0.46299999999999997</v>
      </c>
      <c r="I1291" s="31">
        <f>VLOOKUP($C1291,'Four Factors - Home'!$B:$O,8,FALSE)</f>
        <v>0.29599999999999999</v>
      </c>
      <c r="J1291" s="31">
        <f>VLOOKUP($C1291,'Four Factors - Home'!$B:$O,9,FALSE)/100</f>
        <v>0.14400000000000002</v>
      </c>
      <c r="K1291" s="31">
        <f>VLOOKUP($C1291,'Four Factors - Home'!$B:$O,10,FALSE)/100</f>
        <v>0.27300000000000002</v>
      </c>
      <c r="L1291" s="31">
        <f>VLOOKUP($C1291,'Four Factors - Home'!$B:$O,11,FALSE)/100</f>
        <v>0.47399999999999998</v>
      </c>
      <c r="M1291" s="31">
        <f>VLOOKUP($C1291,'Four Factors - Home'!$B:$O,12,FALSE)</f>
        <v>0.35399999999999998</v>
      </c>
      <c r="N1291" s="31">
        <f>VLOOKUP($C1291,'Four Factors - Home'!$B:$O,13,FALSE)/100</f>
        <v>0.152</v>
      </c>
      <c r="O1291" s="31">
        <f>VLOOKUP($C1291,'Four Factors - Home'!$B:$O,14,FALSE)/100</f>
        <v>0.21100000000000002</v>
      </c>
      <c r="P1291" s="17">
        <f>VLOOKUP($C1291,'Advanced - Home'!B:T,18,FALSE)</f>
        <v>95.84</v>
      </c>
      <c r="Q1291" s="17">
        <f>(P1291+'Advanced - Home'!$S$33)/2</f>
        <v>97.3469129438717</v>
      </c>
      <c r="R1291" s="31">
        <f t="shared" ref="R1291" si="12655">AVERAGE(H1291,L1290)</f>
        <v>0.49349999999999999</v>
      </c>
      <c r="S1291" s="31">
        <f t="shared" ref="S1291" si="12656">AVERAGE(I1291,M1290)</f>
        <v>0.27449999999999997</v>
      </c>
      <c r="T1291" s="31">
        <f t="shared" ref="T1291" si="12657">AVERAGE(J1291,N1290)</f>
        <v>0.13650000000000001</v>
      </c>
      <c r="U1291" s="31">
        <f t="shared" ref="U1291" si="12658">AVERAGE(K1291,O1290)</f>
        <v>0.253</v>
      </c>
      <c r="V1291" s="17">
        <f>Q1291*Q1290/'Advanced - Road'!$S$33</f>
        <v>97.642060338282789</v>
      </c>
      <c r="W1291" s="17">
        <f t="shared" ref="W1291" si="12659">W1290</f>
        <v>97.645369782607816</v>
      </c>
      <c r="X1291" s="17">
        <f t="shared" si="12206"/>
        <v>0</v>
      </c>
      <c r="Y1291" s="19">
        <f>ROUND(Regression!$B$17+Regression!$B$18*Games!R1291+Regression!$B$19*Games!T1291+Regression!$B$20*Games!U1291+Regression!$B$21*Games!S1291+Regression!$B$22*Games!W1291,0)</f>
        <v>105</v>
      </c>
      <c r="Z1291" s="19">
        <f t="shared" ref="Z1291" si="12660">-Z1290</f>
        <v>-3</v>
      </c>
      <c r="AA1291" s="19">
        <f t="shared" ref="AA1291" si="12661">AA1290</f>
        <v>207</v>
      </c>
      <c r="AB1291" s="4"/>
      <c r="AC1291" s="4"/>
      <c r="AD1291" s="4">
        <f t="shared" si="12211"/>
        <v>105</v>
      </c>
    </row>
    <row r="1292" spans="1:30" x14ac:dyDescent="0.3">
      <c r="A1292" s="11" t="s">
        <v>133</v>
      </c>
      <c r="B1292" s="10" t="s">
        <v>74</v>
      </c>
      <c r="C1292" s="11" t="str">
        <f>VLOOKUP(B1292,'Team Lookup'!A:B,2,FALSE)</f>
        <v>Orlando Magic</v>
      </c>
      <c r="D1292" s="12"/>
      <c r="E1292" s="12"/>
      <c r="F1292" s="13" t="str">
        <f>B1293</f>
        <v>MIA</v>
      </c>
      <c r="G1292" s="11" t="str">
        <f t="shared" ref="G1292" si="12662">C1293</f>
        <v>Miami Heat</v>
      </c>
      <c r="H1292" s="32">
        <f>VLOOKUP($C1292,'Four Factors - Road'!$B:$O,7,FALSE)/100</f>
        <v>0.5</v>
      </c>
      <c r="I1292" s="32">
        <f>VLOOKUP($C1292,'Four Factors - Road'!$B:$O,8,FALSE)</f>
        <v>0.23400000000000001</v>
      </c>
      <c r="J1292" s="32">
        <f>VLOOKUP($C1292,'Four Factors - Road'!$B:$O,9,FALSE)/100</f>
        <v>0.13699999999999998</v>
      </c>
      <c r="K1292" s="32">
        <f>VLOOKUP($C1292,'Four Factors - Road'!$B:$O,10,FALSE)/100</f>
        <v>0.20199999999999999</v>
      </c>
      <c r="L1292" s="32">
        <f>VLOOKUP($C1292,'Four Factors - Road'!$B:$O,11,FALSE)/100</f>
        <v>0.52400000000000002</v>
      </c>
      <c r="M1292" s="32">
        <f>VLOOKUP($C1292,'Four Factors - Road'!$B:$O,12,FALSE)</f>
        <v>0.253</v>
      </c>
      <c r="N1292" s="32">
        <f>VLOOKUP($C1292,'Four Factors - Road'!$B:$O,13,FALSE)/100</f>
        <v>0.129</v>
      </c>
      <c r="O1292" s="32">
        <f>VLOOKUP($C1292,'Four Factors - Road'!$B:$O,14,FALSE)/100</f>
        <v>0.23300000000000001</v>
      </c>
      <c r="P1292" s="21">
        <f>VLOOKUP($C1292,'Advanced - Road'!B:T,18,FALSE)</f>
        <v>99.46</v>
      </c>
      <c r="Q1292" s="21">
        <f>(P1292+'Advanced - Road'!$S$33)/2</f>
        <v>99.160263459335624</v>
      </c>
      <c r="R1292" s="32">
        <f t="shared" ref="R1292" si="12663">AVERAGE(H1292,L1293)</f>
        <v>0.49399999999999999</v>
      </c>
      <c r="S1292" s="32">
        <f t="shared" ref="S1292" si="12664">AVERAGE(I1292,M1293)</f>
        <v>0.248</v>
      </c>
      <c r="T1292" s="32">
        <f t="shared" ref="T1292" si="12665">AVERAGE(J1292,N1293)</f>
        <v>0.13400000000000001</v>
      </c>
      <c r="U1292" s="32">
        <f t="shared" ref="U1292" si="12666">AVERAGE(K1292,O1293)</f>
        <v>0.21249999999999999</v>
      </c>
      <c r="V1292" s="21">
        <f>Q1292*Q1293/'Advanced - Home'!$S$33</f>
        <v>98.887507610887837</v>
      </c>
      <c r="W1292" s="21">
        <f t="shared" ref="W1292" si="12667">AVERAGE(V1292:V1293)</f>
        <v>98.884156181012173</v>
      </c>
      <c r="X1292" s="21">
        <f t="shared" si="12206"/>
        <v>0</v>
      </c>
      <c r="Y1292" s="23">
        <f>ROUND(Regression!$B$17+Regression!$B$18*Games!R1292+Regression!$B$19*Games!T1292+Regression!$B$20*Games!U1292+Regression!$B$21*Games!S1292+Regression!$B$22*Games!W1292,0)</f>
        <v>104</v>
      </c>
      <c r="Z1292" s="23">
        <f t="shared" ref="Z1292" si="12668">Y1293-Y1292</f>
        <v>5</v>
      </c>
      <c r="AA1292" s="23">
        <f t="shared" ref="AA1292" si="12669">Y1292+Y1293</f>
        <v>213</v>
      </c>
      <c r="AB1292" s="22">
        <f t="shared" ref="AB1292" si="12670">D1292-Z1292</f>
        <v>-5</v>
      </c>
      <c r="AC1292" s="22">
        <f t="shared" ref="AC1292" si="12671">AA1292-E1292</f>
        <v>213</v>
      </c>
      <c r="AD1292" s="22">
        <f t="shared" si="12211"/>
        <v>104</v>
      </c>
    </row>
    <row r="1293" spans="1:30" x14ac:dyDescent="0.3">
      <c r="A1293" s="11" t="s">
        <v>134</v>
      </c>
      <c r="B1293" s="14" t="s">
        <v>69</v>
      </c>
      <c r="C1293" s="11" t="str">
        <f>VLOOKUP(B1293,'Team Lookup'!A:B,2,FALSE)</f>
        <v>Miami Heat</v>
      </c>
      <c r="D1293" s="15">
        <f t="shared" ref="D1293" si="12672">D1292*-1</f>
        <v>0</v>
      </c>
      <c r="E1293" s="15">
        <f t="shared" ref="E1293" si="12673">E1292</f>
        <v>0</v>
      </c>
      <c r="F1293" s="11" t="str">
        <f>B1292</f>
        <v>ORL</v>
      </c>
      <c r="G1293" s="11" t="str">
        <f t="shared" ref="G1293" si="12674">C1292</f>
        <v>Orlando Magic</v>
      </c>
      <c r="H1293" s="32">
        <f>VLOOKUP($C1293,'Four Factors - Home'!$B:$O,7,FALSE)/100</f>
        <v>0.52500000000000002</v>
      </c>
      <c r="I1293" s="32">
        <f>VLOOKUP($C1293,'Four Factors - Home'!$B:$O,8,FALSE)</f>
        <v>0.27700000000000002</v>
      </c>
      <c r="J1293" s="32">
        <f>VLOOKUP($C1293,'Four Factors - Home'!$B:$O,9,FALSE)/100</f>
        <v>0.14000000000000001</v>
      </c>
      <c r="K1293" s="32">
        <f>VLOOKUP($C1293,'Four Factors - Home'!$B:$O,10,FALSE)/100</f>
        <v>0.217</v>
      </c>
      <c r="L1293" s="32">
        <f>VLOOKUP($C1293,'Four Factors - Home'!$B:$O,11,FALSE)/100</f>
        <v>0.48799999999999999</v>
      </c>
      <c r="M1293" s="32">
        <f>VLOOKUP($C1293,'Four Factors - Home'!$B:$O,12,FALSE)</f>
        <v>0.26200000000000001</v>
      </c>
      <c r="N1293" s="32">
        <f>VLOOKUP($C1293,'Four Factors - Home'!$B:$O,13,FALSE)/100</f>
        <v>0.13100000000000001</v>
      </c>
      <c r="O1293" s="32">
        <f>VLOOKUP($C1293,'Four Factors - Home'!$B:$O,14,FALSE)/100</f>
        <v>0.223</v>
      </c>
      <c r="P1293" s="21">
        <f>VLOOKUP($C1293,'Advanced - Home'!B:T,18,FALSE)</f>
        <v>98.31</v>
      </c>
      <c r="Q1293" s="21">
        <f>(P1293+'Advanced - Home'!$S$33)/2</f>
        <v>98.581912943871714</v>
      </c>
      <c r="R1293" s="32">
        <f t="shared" ref="R1293" si="12675">AVERAGE(H1293,L1292)</f>
        <v>0.52449999999999997</v>
      </c>
      <c r="S1293" s="32">
        <f t="shared" ref="S1293" si="12676">AVERAGE(I1293,M1292)</f>
        <v>0.26500000000000001</v>
      </c>
      <c r="T1293" s="32">
        <f t="shared" ref="T1293" si="12677">AVERAGE(J1293,N1292)</f>
        <v>0.13450000000000001</v>
      </c>
      <c r="U1293" s="32">
        <f t="shared" ref="U1293" si="12678">AVERAGE(K1293,O1292)</f>
        <v>0.22500000000000001</v>
      </c>
      <c r="V1293" s="21">
        <f>Q1293*Q1292/'Advanced - Road'!$S$33</f>
        <v>98.880804751136509</v>
      </c>
      <c r="W1293" s="21">
        <f t="shared" ref="W1293" si="12679">W1292</f>
        <v>98.884156181012173</v>
      </c>
      <c r="X1293" s="21">
        <f t="shared" si="12206"/>
        <v>0</v>
      </c>
      <c r="Y1293" s="23">
        <f>ROUND(Regression!$B$17+Regression!$B$18*Games!R1293+Regression!$B$19*Games!T1293+Regression!$B$20*Games!U1293+Regression!$B$21*Games!S1293+Regression!$B$22*Games!W1293,0)</f>
        <v>109</v>
      </c>
      <c r="Z1293" s="23">
        <f t="shared" ref="Z1293" si="12680">-Z1292</f>
        <v>-5</v>
      </c>
      <c r="AA1293" s="23">
        <f t="shared" ref="AA1293" si="12681">AA1292</f>
        <v>213</v>
      </c>
      <c r="AB1293" s="22"/>
      <c r="AC1293" s="22"/>
      <c r="AD1293" s="22">
        <f t="shared" si="12211"/>
        <v>109</v>
      </c>
    </row>
    <row r="1294" spans="1:30" x14ac:dyDescent="0.3">
      <c r="A1294" t="s">
        <v>133</v>
      </c>
      <c r="B1294" s="5" t="s">
        <v>74</v>
      </c>
      <c r="C1294" t="str">
        <f>VLOOKUP(B1294,'Team Lookup'!A:B,2,FALSE)</f>
        <v>Orlando Magic</v>
      </c>
      <c r="D1294" s="6"/>
      <c r="E1294" s="6"/>
      <c r="F1294" s="7" t="str">
        <f>B1295</f>
        <v>MIL</v>
      </c>
      <c r="G1294" t="str">
        <f t="shared" ref="G1294" si="12682">C1295</f>
        <v>Milwaukee Bucks</v>
      </c>
      <c r="H1294" s="31">
        <f>VLOOKUP($C1294,'Four Factors - Road'!$B:$O,7,FALSE)/100</f>
        <v>0.5</v>
      </c>
      <c r="I1294" s="31">
        <f>VLOOKUP($C1294,'Four Factors - Road'!$B:$O,8,FALSE)</f>
        <v>0.23400000000000001</v>
      </c>
      <c r="J1294" s="31">
        <f>VLOOKUP($C1294,'Four Factors - Road'!$B:$O,9,FALSE)/100</f>
        <v>0.13699999999999998</v>
      </c>
      <c r="K1294" s="31">
        <f>VLOOKUP($C1294,'Four Factors - Road'!$B:$O,10,FALSE)/100</f>
        <v>0.20199999999999999</v>
      </c>
      <c r="L1294" s="31">
        <f>VLOOKUP($C1294,'Four Factors - Road'!$B:$O,11,FALSE)/100</f>
        <v>0.52400000000000002</v>
      </c>
      <c r="M1294" s="31">
        <f>VLOOKUP($C1294,'Four Factors - Road'!$B:$O,12,FALSE)</f>
        <v>0.253</v>
      </c>
      <c r="N1294" s="31">
        <f>VLOOKUP($C1294,'Four Factors - Road'!$B:$O,13,FALSE)/100</f>
        <v>0.129</v>
      </c>
      <c r="O1294" s="31">
        <f>VLOOKUP($C1294,'Four Factors - Road'!$B:$O,14,FALSE)/100</f>
        <v>0.23300000000000001</v>
      </c>
      <c r="P1294" s="17">
        <f>VLOOKUP($C1294,'Advanced - Road'!B:T,18,FALSE)</f>
        <v>99.46</v>
      </c>
      <c r="Q1294" s="17">
        <f>(P1294+'Advanced - Road'!$S$33)/2</f>
        <v>99.160263459335624</v>
      </c>
      <c r="R1294" s="31">
        <f t="shared" ref="R1294" si="12683">AVERAGE(H1294,L1295)</f>
        <v>0.51049999999999995</v>
      </c>
      <c r="S1294" s="31">
        <f t="shared" ref="S1294" si="12684">AVERAGE(I1294,M1295)</f>
        <v>0.26850000000000002</v>
      </c>
      <c r="T1294" s="31">
        <f t="shared" ref="T1294" si="12685">AVERAGE(J1294,N1295)</f>
        <v>0.14799999999999999</v>
      </c>
      <c r="U1294" s="31">
        <f t="shared" ref="U1294" si="12686">AVERAGE(K1294,O1295)</f>
        <v>0.21699999999999997</v>
      </c>
      <c r="V1294" s="17">
        <f>Q1294*Q1295/'Advanced - Home'!$S$33</f>
        <v>99.098158591155467</v>
      </c>
      <c r="W1294" s="17">
        <f t="shared" ref="W1294" si="12687">AVERAGE(V1294:V1295)</f>
        <v>99.094800022036381</v>
      </c>
      <c r="X1294" s="17">
        <f t="shared" si="12206"/>
        <v>0</v>
      </c>
      <c r="Y1294" s="19">
        <f>ROUND(Regression!$B$17+Regression!$B$18*Games!R1294+Regression!$B$19*Games!T1294+Regression!$B$20*Games!U1294+Regression!$B$21*Games!S1294+Regression!$B$22*Games!W1294,0)</f>
        <v>106</v>
      </c>
      <c r="Z1294" s="19">
        <f t="shared" ref="Z1294" si="12688">Y1295-Y1294</f>
        <v>5</v>
      </c>
      <c r="AA1294" s="19">
        <f t="shared" ref="AA1294" si="12689">Y1294+Y1295</f>
        <v>217</v>
      </c>
      <c r="AB1294" s="4">
        <f t="shared" ref="AB1294" si="12690">D1294-Z1294</f>
        <v>-5</v>
      </c>
      <c r="AC1294" s="4">
        <f t="shared" ref="AC1294" si="12691">AA1294-E1294</f>
        <v>217</v>
      </c>
      <c r="AD1294" s="4">
        <f t="shared" si="12211"/>
        <v>106</v>
      </c>
    </row>
    <row r="1295" spans="1:30" x14ac:dyDescent="0.3">
      <c r="A1295" t="s">
        <v>134</v>
      </c>
      <c r="B1295" s="8" t="s">
        <v>70</v>
      </c>
      <c r="C1295" t="str">
        <f>VLOOKUP(B1295,'Team Lookup'!A:B,2,FALSE)</f>
        <v>Milwaukee Bucks</v>
      </c>
      <c r="D1295" s="9">
        <f t="shared" ref="D1295" si="12692">D1294*-1</f>
        <v>0</v>
      </c>
      <c r="E1295" s="9">
        <f t="shared" ref="E1295" si="12693">E1294</f>
        <v>0</v>
      </c>
      <c r="F1295" t="str">
        <f>B1294</f>
        <v>ORL</v>
      </c>
      <c r="G1295" t="str">
        <f t="shared" ref="G1295" si="12694">C1294</f>
        <v>Orlando Magic</v>
      </c>
      <c r="H1295" s="31">
        <f>VLOOKUP($C1295,'Four Factors - Home'!$B:$O,7,FALSE)/100</f>
        <v>0.53500000000000003</v>
      </c>
      <c r="I1295" s="31">
        <f>VLOOKUP($C1295,'Four Factors - Home'!$B:$O,8,FALSE)</f>
        <v>0.307</v>
      </c>
      <c r="J1295" s="31">
        <f>VLOOKUP($C1295,'Four Factors - Home'!$B:$O,9,FALSE)/100</f>
        <v>0.14199999999999999</v>
      </c>
      <c r="K1295" s="31">
        <f>VLOOKUP($C1295,'Four Factors - Home'!$B:$O,10,FALSE)/100</f>
        <v>0.21600000000000003</v>
      </c>
      <c r="L1295" s="31">
        <f>VLOOKUP($C1295,'Four Factors - Home'!$B:$O,11,FALSE)/100</f>
        <v>0.52100000000000002</v>
      </c>
      <c r="M1295" s="31">
        <f>VLOOKUP($C1295,'Four Factors - Home'!$B:$O,12,FALSE)</f>
        <v>0.30299999999999999</v>
      </c>
      <c r="N1295" s="31">
        <f>VLOOKUP($C1295,'Four Factors - Home'!$B:$O,13,FALSE)/100</f>
        <v>0.159</v>
      </c>
      <c r="O1295" s="31">
        <f>VLOOKUP($C1295,'Four Factors - Home'!$B:$O,14,FALSE)/100</f>
        <v>0.23199999999999998</v>
      </c>
      <c r="P1295" s="17">
        <f>VLOOKUP($C1295,'Advanced - Home'!B:T,18,FALSE)</f>
        <v>98.73</v>
      </c>
      <c r="Q1295" s="17">
        <f>(P1295+'Advanced - Home'!$S$33)/2</f>
        <v>98.791912943871708</v>
      </c>
      <c r="R1295" s="31">
        <f t="shared" ref="R1295" si="12695">AVERAGE(H1295,L1294)</f>
        <v>0.52950000000000008</v>
      </c>
      <c r="S1295" s="31">
        <f t="shared" ref="S1295" si="12696">AVERAGE(I1295,M1294)</f>
        <v>0.28000000000000003</v>
      </c>
      <c r="T1295" s="31">
        <f t="shared" ref="T1295" si="12697">AVERAGE(J1295,N1294)</f>
        <v>0.13550000000000001</v>
      </c>
      <c r="U1295" s="31">
        <f t="shared" ref="U1295" si="12698">AVERAGE(K1295,O1294)</f>
        <v>0.22450000000000003</v>
      </c>
      <c r="V1295" s="17">
        <f>Q1295*Q1294/'Advanced - Road'!$S$33</f>
        <v>99.091441452917294</v>
      </c>
      <c r="W1295" s="17">
        <f t="shared" ref="W1295" si="12699">W1294</f>
        <v>99.094800022036381</v>
      </c>
      <c r="X1295" s="17">
        <f t="shared" si="12206"/>
        <v>0</v>
      </c>
      <c r="Y1295" s="19">
        <f>ROUND(Regression!$B$17+Regression!$B$18*Games!R1295+Regression!$B$19*Games!T1295+Regression!$B$20*Games!U1295+Regression!$B$21*Games!S1295+Regression!$B$22*Games!W1295,0)</f>
        <v>111</v>
      </c>
      <c r="Z1295" s="19">
        <f t="shared" ref="Z1295" si="12700">-Z1294</f>
        <v>-5</v>
      </c>
      <c r="AA1295" s="19">
        <f t="shared" ref="AA1295" si="12701">AA1294</f>
        <v>217</v>
      </c>
      <c r="AB1295" s="4"/>
      <c r="AC1295" s="4"/>
      <c r="AD1295" s="4">
        <f t="shared" si="12211"/>
        <v>111</v>
      </c>
    </row>
    <row r="1296" spans="1:30" x14ac:dyDescent="0.3">
      <c r="A1296" s="11" t="s">
        <v>133</v>
      </c>
      <c r="B1296" s="10" t="s">
        <v>74</v>
      </c>
      <c r="C1296" s="11" t="str">
        <f>VLOOKUP(B1296,'Team Lookup'!A:B,2,FALSE)</f>
        <v>Orlando Magic</v>
      </c>
      <c r="D1296" s="12"/>
      <c r="E1296" s="12"/>
      <c r="F1296" s="13" t="str">
        <f>B1297</f>
        <v>MIN</v>
      </c>
      <c r="G1296" s="11" t="str">
        <f t="shared" ref="G1296" si="12702">C1297</f>
        <v>Minnesota Timberwolves</v>
      </c>
      <c r="H1296" s="32">
        <f>VLOOKUP($C1296,'Four Factors - Road'!$B:$O,7,FALSE)/100</f>
        <v>0.5</v>
      </c>
      <c r="I1296" s="32">
        <f>VLOOKUP($C1296,'Four Factors - Road'!$B:$O,8,FALSE)</f>
        <v>0.23400000000000001</v>
      </c>
      <c r="J1296" s="32">
        <f>VLOOKUP($C1296,'Four Factors - Road'!$B:$O,9,FALSE)/100</f>
        <v>0.13699999999999998</v>
      </c>
      <c r="K1296" s="32">
        <f>VLOOKUP($C1296,'Four Factors - Road'!$B:$O,10,FALSE)/100</f>
        <v>0.20199999999999999</v>
      </c>
      <c r="L1296" s="32">
        <f>VLOOKUP($C1296,'Four Factors - Road'!$B:$O,11,FALSE)/100</f>
        <v>0.52400000000000002</v>
      </c>
      <c r="M1296" s="32">
        <f>VLOOKUP($C1296,'Four Factors - Road'!$B:$O,12,FALSE)</f>
        <v>0.253</v>
      </c>
      <c r="N1296" s="32">
        <f>VLOOKUP($C1296,'Four Factors - Road'!$B:$O,13,FALSE)/100</f>
        <v>0.129</v>
      </c>
      <c r="O1296" s="32">
        <f>VLOOKUP($C1296,'Four Factors - Road'!$B:$O,14,FALSE)/100</f>
        <v>0.23300000000000001</v>
      </c>
      <c r="P1296" s="21">
        <f>VLOOKUP($C1296,'Advanced - Road'!B:T,18,FALSE)</f>
        <v>99.46</v>
      </c>
      <c r="Q1296" s="21">
        <f>(P1296+'Advanced - Road'!$S$33)/2</f>
        <v>99.160263459335624</v>
      </c>
      <c r="R1296" s="32">
        <f t="shared" ref="R1296" si="12703">AVERAGE(H1296,L1297)</f>
        <v>0.51500000000000001</v>
      </c>
      <c r="S1296" s="32">
        <f t="shared" ref="S1296" si="12704">AVERAGE(I1296,M1297)</f>
        <v>0.2535</v>
      </c>
      <c r="T1296" s="32">
        <f t="shared" ref="T1296" si="12705">AVERAGE(J1296,N1297)</f>
        <v>0.14449999999999999</v>
      </c>
      <c r="U1296" s="32">
        <f t="shared" ref="U1296" si="12706">AVERAGE(K1296,O1297)</f>
        <v>0.20949999999999999</v>
      </c>
      <c r="V1296" s="21">
        <f>Q1296*Q1297/'Advanced - Home'!$S$33</f>
        <v>98.04991918934742</v>
      </c>
      <c r="W1296" s="21">
        <f t="shared" ref="W1296" si="12707">AVERAGE(V1296:V1297)</f>
        <v>98.046596146463486</v>
      </c>
      <c r="X1296" s="21">
        <f t="shared" si="12206"/>
        <v>0</v>
      </c>
      <c r="Y1296" s="23">
        <f>ROUND(Regression!$B$17+Regression!$B$18*Games!R1296+Regression!$B$19*Games!T1296+Regression!$B$20*Games!U1296+Regression!$B$21*Games!S1296+Regression!$B$22*Games!W1296,0)</f>
        <v>105</v>
      </c>
      <c r="Z1296" s="23">
        <f t="shared" ref="Z1296" si="12708">Y1297-Y1296</f>
        <v>4</v>
      </c>
      <c r="AA1296" s="23">
        <f t="shared" ref="AA1296" si="12709">Y1296+Y1297</f>
        <v>214</v>
      </c>
      <c r="AB1296" s="22">
        <f t="shared" ref="AB1296" si="12710">D1296-Z1296</f>
        <v>-4</v>
      </c>
      <c r="AC1296" s="22">
        <f t="shared" ref="AC1296" si="12711">AA1296-E1296</f>
        <v>214</v>
      </c>
      <c r="AD1296" s="22">
        <f t="shared" si="12211"/>
        <v>105</v>
      </c>
    </row>
    <row r="1297" spans="1:30" x14ac:dyDescent="0.3">
      <c r="A1297" s="11" t="s">
        <v>134</v>
      </c>
      <c r="B1297" s="14" t="s">
        <v>34</v>
      </c>
      <c r="C1297" s="11" t="str">
        <f>VLOOKUP(B1297,'Team Lookup'!A:B,2,FALSE)</f>
        <v>Minnesota Timberwolves</v>
      </c>
      <c r="D1297" s="15">
        <f t="shared" ref="D1297" si="12712">D1296*-1</f>
        <v>0</v>
      </c>
      <c r="E1297" s="15">
        <f t="shared" ref="E1297" si="12713">E1296</f>
        <v>0</v>
      </c>
      <c r="F1297" s="11" t="str">
        <f>B1296</f>
        <v>ORL</v>
      </c>
      <c r="G1297" s="11" t="str">
        <f t="shared" ref="G1297" si="12714">C1296</f>
        <v>Orlando Magic</v>
      </c>
      <c r="H1297" s="32">
        <f>VLOOKUP($C1297,'Four Factors - Home'!$B:$O,7,FALSE)/100</f>
        <v>0.52400000000000002</v>
      </c>
      <c r="I1297" s="32">
        <f>VLOOKUP($C1297,'Four Factors - Home'!$B:$O,8,FALSE)</f>
        <v>0.29599999999999999</v>
      </c>
      <c r="J1297" s="32">
        <f>VLOOKUP($C1297,'Four Factors - Home'!$B:$O,9,FALSE)/100</f>
        <v>0.15</v>
      </c>
      <c r="K1297" s="32">
        <f>VLOOKUP($C1297,'Four Factors - Home'!$B:$O,10,FALSE)/100</f>
        <v>0.26899999999999996</v>
      </c>
      <c r="L1297" s="32">
        <f>VLOOKUP($C1297,'Four Factors - Home'!$B:$O,11,FALSE)/100</f>
        <v>0.53</v>
      </c>
      <c r="M1297" s="32">
        <f>VLOOKUP($C1297,'Four Factors - Home'!$B:$O,12,FALSE)</f>
        <v>0.27300000000000002</v>
      </c>
      <c r="N1297" s="32">
        <f>VLOOKUP($C1297,'Four Factors - Home'!$B:$O,13,FALSE)/100</f>
        <v>0.152</v>
      </c>
      <c r="O1297" s="32">
        <f>VLOOKUP($C1297,'Four Factors - Home'!$B:$O,14,FALSE)/100</f>
        <v>0.217</v>
      </c>
      <c r="P1297" s="21">
        <f>VLOOKUP($C1297,'Advanced - Home'!B:T,18,FALSE)</f>
        <v>96.64</v>
      </c>
      <c r="Q1297" s="21">
        <f>(P1297+'Advanced - Home'!$S$33)/2</f>
        <v>97.746912943871706</v>
      </c>
      <c r="R1297" s="32">
        <f t="shared" ref="R1297" si="12715">AVERAGE(H1297,L1296)</f>
        <v>0.52400000000000002</v>
      </c>
      <c r="S1297" s="32">
        <f t="shared" ref="S1297" si="12716">AVERAGE(I1297,M1296)</f>
        <v>0.27449999999999997</v>
      </c>
      <c r="T1297" s="32">
        <f t="shared" ref="T1297" si="12717">AVERAGE(J1297,N1296)</f>
        <v>0.13950000000000001</v>
      </c>
      <c r="U1297" s="32">
        <f t="shared" ref="U1297" si="12718">AVERAGE(K1297,O1296)</f>
        <v>0.251</v>
      </c>
      <c r="V1297" s="21">
        <f>Q1297*Q1296/'Advanced - Road'!$S$33</f>
        <v>98.043273103579537</v>
      </c>
      <c r="W1297" s="21">
        <f t="shared" ref="W1297" si="12719">W1296</f>
        <v>98.046596146463486</v>
      </c>
      <c r="X1297" s="21">
        <f t="shared" si="12206"/>
        <v>0</v>
      </c>
      <c r="Y1297" s="23">
        <f>ROUND(Regression!$B$17+Regression!$B$18*Games!R1297+Regression!$B$19*Games!T1297+Regression!$B$20*Games!U1297+Regression!$B$21*Games!S1297+Regression!$B$22*Games!W1297,0)</f>
        <v>109</v>
      </c>
      <c r="Z1297" s="23">
        <f t="shared" ref="Z1297" si="12720">-Z1296</f>
        <v>-4</v>
      </c>
      <c r="AA1297" s="23">
        <f t="shared" ref="AA1297" si="12721">AA1296</f>
        <v>214</v>
      </c>
      <c r="AB1297" s="22"/>
      <c r="AC1297" s="22"/>
      <c r="AD1297" s="22">
        <f t="shared" si="12211"/>
        <v>109</v>
      </c>
    </row>
    <row r="1298" spans="1:30" x14ac:dyDescent="0.3">
      <c r="A1298" t="s">
        <v>133</v>
      </c>
      <c r="B1298" s="8" t="s">
        <v>74</v>
      </c>
      <c r="C1298" t="str">
        <f>VLOOKUP(B1298,'Team Lookup'!A:B,2,FALSE)</f>
        <v>Orlando Magic</v>
      </c>
      <c r="D1298" s="6"/>
      <c r="E1298" s="6"/>
      <c r="F1298" s="7" t="str">
        <f>B1299</f>
        <v>NOP</v>
      </c>
      <c r="G1298" t="str">
        <f t="shared" ref="G1298" si="12722">C1299</f>
        <v>New Orleans Pelicans</v>
      </c>
      <c r="H1298" s="31">
        <f>VLOOKUP($C1298,'Four Factors - Road'!$B:$O,7,FALSE)/100</f>
        <v>0.5</v>
      </c>
      <c r="I1298" s="31">
        <f>VLOOKUP($C1298,'Four Factors - Road'!$B:$O,8,FALSE)</f>
        <v>0.23400000000000001</v>
      </c>
      <c r="J1298" s="31">
        <f>VLOOKUP($C1298,'Four Factors - Road'!$B:$O,9,FALSE)/100</f>
        <v>0.13699999999999998</v>
      </c>
      <c r="K1298" s="31">
        <f>VLOOKUP($C1298,'Four Factors - Road'!$B:$O,10,FALSE)/100</f>
        <v>0.20199999999999999</v>
      </c>
      <c r="L1298" s="31">
        <f>VLOOKUP($C1298,'Four Factors - Road'!$B:$O,11,FALSE)/100</f>
        <v>0.52400000000000002</v>
      </c>
      <c r="M1298" s="31">
        <f>VLOOKUP($C1298,'Four Factors - Road'!$B:$O,12,FALSE)</f>
        <v>0.253</v>
      </c>
      <c r="N1298" s="31">
        <f>VLOOKUP($C1298,'Four Factors - Road'!$B:$O,13,FALSE)/100</f>
        <v>0.129</v>
      </c>
      <c r="O1298" s="31">
        <f>VLOOKUP($C1298,'Four Factors - Road'!$B:$O,14,FALSE)/100</f>
        <v>0.23300000000000001</v>
      </c>
      <c r="P1298" s="17">
        <f>VLOOKUP($C1298,'Advanced - Road'!B:T,18,FALSE)</f>
        <v>99.46</v>
      </c>
      <c r="Q1298" s="17">
        <f>(P1298+'Advanced - Road'!$S$33)/2</f>
        <v>99.160263459335624</v>
      </c>
      <c r="R1298" s="31">
        <f t="shared" ref="R1298" si="12723">AVERAGE(H1298,L1299)</f>
        <v>0.50449999999999995</v>
      </c>
      <c r="S1298" s="31">
        <f t="shared" ref="S1298" si="12724">AVERAGE(I1298,M1299)</f>
        <v>0.23799999999999999</v>
      </c>
      <c r="T1298" s="31">
        <f t="shared" ref="T1298" si="12725">AVERAGE(J1298,N1299)</f>
        <v>0.13550000000000001</v>
      </c>
      <c r="U1298" s="31">
        <f t="shared" ref="U1298" si="12726">AVERAGE(K1298,O1299)</f>
        <v>0.21199999999999999</v>
      </c>
      <c r="V1298" s="17">
        <f>Q1298*Q1299/'Advanced - Home'!$S$33</f>
        <v>100.27178548121809</v>
      </c>
      <c r="W1298" s="17">
        <f t="shared" ref="W1298" si="12727">AVERAGE(V1298:V1299)</f>
        <v>100.2683871363142</v>
      </c>
      <c r="X1298" s="17">
        <f t="shared" si="12206"/>
        <v>0</v>
      </c>
      <c r="Y1298" s="19">
        <f>ROUND(Regression!$B$17+Regression!$B$18*Games!R1298+Regression!$B$19*Games!T1298+Regression!$B$20*Games!U1298+Regression!$B$21*Games!S1298+Regression!$B$22*Games!W1298,0)</f>
        <v>106</v>
      </c>
      <c r="Z1298" s="19">
        <f t="shared" ref="Z1298" si="12728">Y1299-Y1298</f>
        <v>3</v>
      </c>
      <c r="AA1298" s="19">
        <f t="shared" ref="AA1298" si="12729">Y1298+Y1299</f>
        <v>215</v>
      </c>
      <c r="AB1298" s="4">
        <f t="shared" ref="AB1298" si="12730">D1298-Z1298</f>
        <v>-3</v>
      </c>
      <c r="AC1298" s="4">
        <f t="shared" ref="AC1298" si="12731">AA1298-E1298</f>
        <v>215</v>
      </c>
      <c r="AD1298" s="4">
        <f t="shared" si="12211"/>
        <v>106</v>
      </c>
    </row>
    <row r="1299" spans="1:30" x14ac:dyDescent="0.3">
      <c r="A1299" t="s">
        <v>134</v>
      </c>
      <c r="B1299" s="8" t="s">
        <v>71</v>
      </c>
      <c r="C1299" t="str">
        <f>VLOOKUP(B1299,'Team Lookup'!A:B,2,FALSE)</f>
        <v>New Orleans Pelicans</v>
      </c>
      <c r="D1299" s="9">
        <f t="shared" ref="D1299" si="12732">D1298*-1</f>
        <v>0</v>
      </c>
      <c r="E1299" s="9">
        <f t="shared" ref="E1299" si="12733">E1298</f>
        <v>0</v>
      </c>
      <c r="F1299" t="str">
        <f>B1298</f>
        <v>ORL</v>
      </c>
      <c r="G1299" t="str">
        <f t="shared" ref="G1299" si="12734">C1298</f>
        <v>Orlando Magic</v>
      </c>
      <c r="H1299" s="31">
        <f>VLOOKUP($C1299,'Four Factors - Home'!$B:$O,7,FALSE)/100</f>
        <v>0.504</v>
      </c>
      <c r="I1299" s="31">
        <f>VLOOKUP($C1299,'Four Factors - Home'!$B:$O,8,FALSE)</f>
        <v>0.26200000000000001</v>
      </c>
      <c r="J1299" s="31">
        <f>VLOOKUP($C1299,'Four Factors - Home'!$B:$O,9,FALSE)/100</f>
        <v>0.121</v>
      </c>
      <c r="K1299" s="31">
        <f>VLOOKUP($C1299,'Four Factors - Home'!$B:$O,10,FALSE)/100</f>
        <v>0.184</v>
      </c>
      <c r="L1299" s="31">
        <f>VLOOKUP($C1299,'Four Factors - Home'!$B:$O,11,FALSE)/100</f>
        <v>0.50900000000000001</v>
      </c>
      <c r="M1299" s="31">
        <f>VLOOKUP($C1299,'Four Factors - Home'!$B:$O,12,FALSE)</f>
        <v>0.24199999999999999</v>
      </c>
      <c r="N1299" s="31">
        <f>VLOOKUP($C1299,'Four Factors - Home'!$B:$O,13,FALSE)/100</f>
        <v>0.13400000000000001</v>
      </c>
      <c r="O1299" s="31">
        <f>VLOOKUP($C1299,'Four Factors - Home'!$B:$O,14,FALSE)/100</f>
        <v>0.222</v>
      </c>
      <c r="P1299" s="17">
        <f>VLOOKUP($C1299,'Advanced - Home'!B:T,18,FALSE)</f>
        <v>101.07</v>
      </c>
      <c r="Q1299" s="17">
        <f>(P1299+'Advanced - Home'!$S$33)/2</f>
        <v>99.96191294387171</v>
      </c>
      <c r="R1299" s="31">
        <f t="shared" ref="R1299" si="12735">AVERAGE(H1299,L1298)</f>
        <v>0.51400000000000001</v>
      </c>
      <c r="S1299" s="31">
        <f t="shared" ref="S1299" si="12736">AVERAGE(I1299,M1298)</f>
        <v>0.25750000000000001</v>
      </c>
      <c r="T1299" s="31">
        <f t="shared" ref="T1299" si="12737">AVERAGE(J1299,N1298)</f>
        <v>0.125</v>
      </c>
      <c r="U1299" s="31">
        <f t="shared" ref="U1299" si="12738">AVERAGE(K1299,O1298)</f>
        <v>0.20850000000000002</v>
      </c>
      <c r="V1299" s="17">
        <f>Q1299*Q1298/'Advanced - Road'!$S$33</f>
        <v>100.2649887914103</v>
      </c>
      <c r="W1299" s="17">
        <f t="shared" ref="W1299" si="12739">W1298</f>
        <v>100.2683871363142</v>
      </c>
      <c r="X1299" s="17">
        <f t="shared" si="12206"/>
        <v>0</v>
      </c>
      <c r="Y1299" s="19">
        <f>ROUND(Regression!$B$17+Regression!$B$18*Games!R1299+Regression!$B$19*Games!T1299+Regression!$B$20*Games!U1299+Regression!$B$21*Games!S1299+Regression!$B$22*Games!W1299,0)</f>
        <v>109</v>
      </c>
      <c r="Z1299" s="19">
        <f t="shared" ref="Z1299" si="12740">-Z1298</f>
        <v>-3</v>
      </c>
      <c r="AA1299" s="19">
        <f t="shared" ref="AA1299" si="12741">AA1298</f>
        <v>215</v>
      </c>
      <c r="AB1299" s="4"/>
      <c r="AC1299" s="4"/>
      <c r="AD1299" s="4">
        <f t="shared" si="12211"/>
        <v>109</v>
      </c>
    </row>
    <row r="1300" spans="1:30" x14ac:dyDescent="0.3">
      <c r="A1300" s="11" t="s">
        <v>133</v>
      </c>
      <c r="B1300" s="14" t="s">
        <v>74</v>
      </c>
      <c r="C1300" s="11" t="str">
        <f>VLOOKUP(B1300,'Team Lookup'!A:B,2,FALSE)</f>
        <v>Orlando Magic</v>
      </c>
      <c r="D1300" s="12"/>
      <c r="E1300" s="12"/>
      <c r="F1300" s="13" t="str">
        <f>B1301</f>
        <v>NYK</v>
      </c>
      <c r="G1300" s="11" t="str">
        <f t="shared" ref="G1300" si="12742">C1301</f>
        <v>New York Knicks</v>
      </c>
      <c r="H1300" s="32">
        <f>VLOOKUP($C1300,'Four Factors - Road'!$B:$O,7,FALSE)/100</f>
        <v>0.5</v>
      </c>
      <c r="I1300" s="32">
        <f>VLOOKUP($C1300,'Four Factors - Road'!$B:$O,8,FALSE)</f>
        <v>0.23400000000000001</v>
      </c>
      <c r="J1300" s="32">
        <f>VLOOKUP($C1300,'Four Factors - Road'!$B:$O,9,FALSE)/100</f>
        <v>0.13699999999999998</v>
      </c>
      <c r="K1300" s="32">
        <f>VLOOKUP($C1300,'Four Factors - Road'!$B:$O,10,FALSE)/100</f>
        <v>0.20199999999999999</v>
      </c>
      <c r="L1300" s="32">
        <f>VLOOKUP($C1300,'Four Factors - Road'!$B:$O,11,FALSE)/100</f>
        <v>0.52400000000000002</v>
      </c>
      <c r="M1300" s="32">
        <f>VLOOKUP($C1300,'Four Factors - Road'!$B:$O,12,FALSE)</f>
        <v>0.253</v>
      </c>
      <c r="N1300" s="32">
        <f>VLOOKUP($C1300,'Four Factors - Road'!$B:$O,13,FALSE)/100</f>
        <v>0.129</v>
      </c>
      <c r="O1300" s="32">
        <f>VLOOKUP($C1300,'Four Factors - Road'!$B:$O,14,FALSE)/100</f>
        <v>0.23300000000000001</v>
      </c>
      <c r="P1300" s="21">
        <f>VLOOKUP($C1300,'Advanced - Road'!B:T,18,FALSE)</f>
        <v>99.46</v>
      </c>
      <c r="Q1300" s="21">
        <f>(P1300+'Advanced - Road'!$S$33)/2</f>
        <v>99.160263459335624</v>
      </c>
      <c r="R1300" s="32">
        <f t="shared" ref="R1300" si="12743">AVERAGE(H1300,L1301)</f>
        <v>0.50449999999999995</v>
      </c>
      <c r="S1300" s="32">
        <f t="shared" ref="S1300" si="12744">AVERAGE(I1300,M1301)</f>
        <v>0.248</v>
      </c>
      <c r="T1300" s="32">
        <f t="shared" ref="T1300" si="12745">AVERAGE(J1300,N1301)</f>
        <v>0.13350000000000001</v>
      </c>
      <c r="U1300" s="32">
        <f t="shared" ref="U1300" si="12746">AVERAGE(K1300,O1301)</f>
        <v>0.23599999999999999</v>
      </c>
      <c r="V1300" s="21">
        <f>Q1300*Q1301/'Advanced - Home'!$S$33</f>
        <v>98.957724604310371</v>
      </c>
      <c r="W1300" s="21">
        <f t="shared" ref="W1300" si="12747">AVERAGE(V1300:V1301)</f>
        <v>98.954370794686895</v>
      </c>
      <c r="X1300" s="21">
        <f t="shared" si="12206"/>
        <v>0</v>
      </c>
      <c r="Y1300" s="23">
        <f>ROUND(Regression!$B$17+Regression!$B$18*Games!R1300+Regression!$B$19*Games!T1300+Regression!$B$20*Games!U1300+Regression!$B$21*Games!S1300+Regression!$B$22*Games!W1300,0)</f>
        <v>107</v>
      </c>
      <c r="Z1300" s="23">
        <f t="shared" ref="Z1300" si="12748">Y1301-Y1300</f>
        <v>3</v>
      </c>
      <c r="AA1300" s="23">
        <f t="shared" ref="AA1300" si="12749">Y1300+Y1301</f>
        <v>217</v>
      </c>
      <c r="AB1300" s="22">
        <f t="shared" ref="AB1300" si="12750">D1300-Z1300</f>
        <v>-3</v>
      </c>
      <c r="AC1300" s="22">
        <f t="shared" ref="AC1300" si="12751">AA1300-E1300</f>
        <v>217</v>
      </c>
      <c r="AD1300" s="22">
        <f t="shared" si="12211"/>
        <v>107</v>
      </c>
    </row>
    <row r="1301" spans="1:30" x14ac:dyDescent="0.3">
      <c r="A1301" s="11" t="s">
        <v>134</v>
      </c>
      <c r="B1301" s="14" t="s">
        <v>72</v>
      </c>
      <c r="C1301" s="11" t="str">
        <f>VLOOKUP(B1301,'Team Lookup'!A:B,2,FALSE)</f>
        <v>New York Knicks</v>
      </c>
      <c r="D1301" s="15">
        <f t="shared" ref="D1301" si="12752">D1300*-1</f>
        <v>0</v>
      </c>
      <c r="E1301" s="15">
        <f t="shared" ref="E1301" si="12753">E1300</f>
        <v>0</v>
      </c>
      <c r="F1301" s="11" t="str">
        <f>B1300</f>
        <v>ORL</v>
      </c>
      <c r="G1301" s="11" t="str">
        <f t="shared" ref="G1301" si="12754">C1300</f>
        <v>Orlando Magic</v>
      </c>
      <c r="H1301" s="32">
        <f>VLOOKUP($C1301,'Four Factors - Home'!$B:$O,7,FALSE)/100</f>
        <v>0.52</v>
      </c>
      <c r="I1301" s="32">
        <f>VLOOKUP($C1301,'Four Factors - Home'!$B:$O,8,FALSE)</f>
        <v>0.22700000000000001</v>
      </c>
      <c r="J1301" s="32">
        <f>VLOOKUP($C1301,'Four Factors - Home'!$B:$O,9,FALSE)/100</f>
        <v>0.14300000000000002</v>
      </c>
      <c r="K1301" s="32">
        <f>VLOOKUP($C1301,'Four Factors - Home'!$B:$O,10,FALSE)/100</f>
        <v>0.27399999999999997</v>
      </c>
      <c r="L1301" s="32">
        <f>VLOOKUP($C1301,'Four Factors - Home'!$B:$O,11,FALSE)/100</f>
        <v>0.50900000000000001</v>
      </c>
      <c r="M1301" s="32">
        <f>VLOOKUP($C1301,'Four Factors - Home'!$B:$O,12,FALSE)</f>
        <v>0.26200000000000001</v>
      </c>
      <c r="N1301" s="32">
        <f>VLOOKUP($C1301,'Four Factors - Home'!$B:$O,13,FALSE)/100</f>
        <v>0.13</v>
      </c>
      <c r="O1301" s="32">
        <f>VLOOKUP($C1301,'Four Factors - Home'!$B:$O,14,FALSE)/100</f>
        <v>0.27</v>
      </c>
      <c r="P1301" s="21">
        <f>VLOOKUP($C1301,'Advanced - Home'!B:T,18,FALSE)</f>
        <v>98.45</v>
      </c>
      <c r="Q1301" s="21">
        <f>(P1301+'Advanced - Home'!$S$33)/2</f>
        <v>98.651912943871707</v>
      </c>
      <c r="R1301" s="32">
        <f t="shared" ref="R1301" si="12755">AVERAGE(H1301,L1300)</f>
        <v>0.52200000000000002</v>
      </c>
      <c r="S1301" s="32">
        <f t="shared" ref="S1301" si="12756">AVERAGE(I1301,M1300)</f>
        <v>0.24</v>
      </c>
      <c r="T1301" s="32">
        <f t="shared" ref="T1301" si="12757">AVERAGE(J1301,N1300)</f>
        <v>0.13600000000000001</v>
      </c>
      <c r="U1301" s="32">
        <f t="shared" ref="U1301" si="12758">AVERAGE(K1301,O1300)</f>
        <v>0.2535</v>
      </c>
      <c r="V1301" s="21">
        <f>Q1301*Q1300/'Advanced - Road'!$S$33</f>
        <v>98.951016985063433</v>
      </c>
      <c r="W1301" s="21">
        <f t="shared" ref="W1301" si="12759">W1300</f>
        <v>98.954370794686895</v>
      </c>
      <c r="X1301" s="21">
        <f t="shared" si="12206"/>
        <v>0</v>
      </c>
      <c r="Y1301" s="23">
        <f>ROUND(Regression!$B$17+Regression!$B$18*Games!R1301+Regression!$B$19*Games!T1301+Regression!$B$20*Games!U1301+Regression!$B$21*Games!S1301+Regression!$B$22*Games!W1301,0)</f>
        <v>110</v>
      </c>
      <c r="Z1301" s="23">
        <f t="shared" ref="Z1301" si="12760">-Z1300</f>
        <v>-3</v>
      </c>
      <c r="AA1301" s="23">
        <f t="shared" ref="AA1301" si="12761">AA1300</f>
        <v>217</v>
      </c>
      <c r="AB1301" s="22"/>
      <c r="AC1301" s="22"/>
      <c r="AD1301" s="22">
        <f t="shared" si="12211"/>
        <v>110</v>
      </c>
    </row>
    <row r="1302" spans="1:30" x14ac:dyDescent="0.3">
      <c r="A1302" t="s">
        <v>133</v>
      </c>
      <c r="B1302" s="8" t="s">
        <v>74</v>
      </c>
      <c r="C1302" t="str">
        <f>VLOOKUP(B1302,'Team Lookup'!A:B,2,FALSE)</f>
        <v>Orlando Magic</v>
      </c>
      <c r="D1302" s="6"/>
      <c r="E1302" s="6"/>
      <c r="F1302" s="7" t="str">
        <f>B1303</f>
        <v>OKC</v>
      </c>
      <c r="G1302" t="str">
        <f t="shared" ref="G1302" si="12762">C1303</f>
        <v>Oklahoma City Thunder</v>
      </c>
      <c r="H1302" s="31">
        <f>VLOOKUP($C1302,'Four Factors - Road'!$B:$O,7,FALSE)/100</f>
        <v>0.5</v>
      </c>
      <c r="I1302" s="31">
        <f>VLOOKUP($C1302,'Four Factors - Road'!$B:$O,8,FALSE)</f>
        <v>0.23400000000000001</v>
      </c>
      <c r="J1302" s="31">
        <f>VLOOKUP($C1302,'Four Factors - Road'!$B:$O,9,FALSE)/100</f>
        <v>0.13699999999999998</v>
      </c>
      <c r="K1302" s="31">
        <f>VLOOKUP($C1302,'Four Factors - Road'!$B:$O,10,FALSE)/100</f>
        <v>0.20199999999999999</v>
      </c>
      <c r="L1302" s="31">
        <f>VLOOKUP($C1302,'Four Factors - Road'!$B:$O,11,FALSE)/100</f>
        <v>0.52400000000000002</v>
      </c>
      <c r="M1302" s="31">
        <f>VLOOKUP($C1302,'Four Factors - Road'!$B:$O,12,FALSE)</f>
        <v>0.253</v>
      </c>
      <c r="N1302" s="31">
        <f>VLOOKUP($C1302,'Four Factors - Road'!$B:$O,13,FALSE)/100</f>
        <v>0.129</v>
      </c>
      <c r="O1302" s="31">
        <f>VLOOKUP($C1302,'Four Factors - Road'!$B:$O,14,FALSE)/100</f>
        <v>0.23300000000000001</v>
      </c>
      <c r="P1302" s="17">
        <f>VLOOKUP($C1302,'Advanced - Road'!B:T,18,FALSE)</f>
        <v>99.46</v>
      </c>
      <c r="Q1302" s="17">
        <f>(P1302+'Advanced - Road'!$S$33)/2</f>
        <v>99.160263459335624</v>
      </c>
      <c r="R1302" s="31">
        <f t="shared" ref="R1302" si="12763">AVERAGE(H1302,L1303)</f>
        <v>0.498</v>
      </c>
      <c r="S1302" s="31">
        <f t="shared" ref="S1302" si="12764">AVERAGE(I1302,M1303)</f>
        <v>0.2495</v>
      </c>
      <c r="T1302" s="31">
        <f t="shared" ref="T1302" si="12765">AVERAGE(J1302,N1303)</f>
        <v>0.13699999999999998</v>
      </c>
      <c r="U1302" s="31">
        <f t="shared" ref="U1302" si="12766">AVERAGE(K1302,O1303)</f>
        <v>0.21299999999999997</v>
      </c>
      <c r="V1302" s="17">
        <f>Q1302*Q1303/'Advanced - Home'!$S$33</f>
        <v>100.23667698450681</v>
      </c>
      <c r="W1302" s="17">
        <f t="shared" ref="W1302" si="12767">AVERAGE(V1302:V1303)</f>
        <v>100.23327982947683</v>
      </c>
      <c r="X1302" s="17">
        <f t="shared" si="12206"/>
        <v>0</v>
      </c>
      <c r="Y1302" s="19">
        <f>ROUND(Regression!$B$17+Regression!$B$18*Games!R1302+Regression!$B$19*Games!T1302+Regression!$B$20*Games!U1302+Regression!$B$21*Games!S1302+Regression!$B$22*Games!W1302,0)</f>
        <v>106</v>
      </c>
      <c r="Z1302" s="19">
        <f t="shared" ref="Z1302" si="12768">Y1303-Y1302</f>
        <v>5</v>
      </c>
      <c r="AA1302" s="19">
        <f t="shared" ref="AA1302" si="12769">Y1302+Y1303</f>
        <v>217</v>
      </c>
      <c r="AB1302" s="4">
        <f t="shared" ref="AB1302" si="12770">D1302-Z1302</f>
        <v>-5</v>
      </c>
      <c r="AC1302" s="4">
        <f t="shared" ref="AC1302" si="12771">AA1302-E1302</f>
        <v>217</v>
      </c>
      <c r="AD1302" s="4">
        <f t="shared" si="12211"/>
        <v>106</v>
      </c>
    </row>
    <row r="1303" spans="1:30" x14ac:dyDescent="0.3">
      <c r="A1303" t="s">
        <v>134</v>
      </c>
      <c r="B1303" s="8" t="s">
        <v>73</v>
      </c>
      <c r="C1303" t="str">
        <f>VLOOKUP(B1303,'Team Lookup'!A:B,2,FALSE)</f>
        <v>Oklahoma City Thunder</v>
      </c>
      <c r="D1303" s="9">
        <f t="shared" ref="D1303" si="12772">D1302*-1</f>
        <v>0</v>
      </c>
      <c r="E1303" s="9">
        <f t="shared" ref="E1303" si="12773">E1302</f>
        <v>0</v>
      </c>
      <c r="F1303" t="str">
        <f>B1302</f>
        <v>ORL</v>
      </c>
      <c r="G1303" t="str">
        <f t="shared" ref="G1303" si="12774">C1302</f>
        <v>Orlando Magic</v>
      </c>
      <c r="H1303" s="31">
        <f>VLOOKUP($C1303,'Four Factors - Home'!$B:$O,7,FALSE)/100</f>
        <v>0.51700000000000002</v>
      </c>
      <c r="I1303" s="31">
        <f>VLOOKUP($C1303,'Four Factors - Home'!$B:$O,8,FALSE)</f>
        <v>0.29799999999999999</v>
      </c>
      <c r="J1303" s="31">
        <f>VLOOKUP($C1303,'Four Factors - Home'!$B:$O,9,FALSE)/100</f>
        <v>0.14800000000000002</v>
      </c>
      <c r="K1303" s="31">
        <f>VLOOKUP($C1303,'Four Factors - Home'!$B:$O,10,FALSE)/100</f>
        <v>0.26600000000000001</v>
      </c>
      <c r="L1303" s="31">
        <f>VLOOKUP($C1303,'Four Factors - Home'!$B:$O,11,FALSE)/100</f>
        <v>0.496</v>
      </c>
      <c r="M1303" s="31">
        <f>VLOOKUP($C1303,'Four Factors - Home'!$B:$O,12,FALSE)</f>
        <v>0.26500000000000001</v>
      </c>
      <c r="N1303" s="31">
        <f>VLOOKUP($C1303,'Four Factors - Home'!$B:$O,13,FALSE)/100</f>
        <v>0.13699999999999998</v>
      </c>
      <c r="O1303" s="31">
        <f>VLOOKUP($C1303,'Four Factors - Home'!$B:$O,14,FALSE)/100</f>
        <v>0.22399999999999998</v>
      </c>
      <c r="P1303" s="17">
        <f>VLOOKUP($C1303,'Advanced - Home'!B:T,18,FALSE)</f>
        <v>101</v>
      </c>
      <c r="Q1303" s="17">
        <f>(P1303+'Advanced - Home'!$S$33)/2</f>
        <v>99.926912943871713</v>
      </c>
      <c r="R1303" s="31">
        <f t="shared" ref="R1303" si="12775">AVERAGE(H1303,L1302)</f>
        <v>0.52049999999999996</v>
      </c>
      <c r="S1303" s="31">
        <f t="shared" ref="S1303" si="12776">AVERAGE(I1303,M1302)</f>
        <v>0.27549999999999997</v>
      </c>
      <c r="T1303" s="31">
        <f t="shared" ref="T1303" si="12777">AVERAGE(J1303,N1302)</f>
        <v>0.13850000000000001</v>
      </c>
      <c r="U1303" s="31">
        <f t="shared" ref="U1303" si="12778">AVERAGE(K1303,O1302)</f>
        <v>0.2495</v>
      </c>
      <c r="V1303" s="17">
        <f>Q1303*Q1302/'Advanced - Road'!$S$33</f>
        <v>100.22988267444684</v>
      </c>
      <c r="W1303" s="17">
        <f t="shared" ref="W1303" si="12779">W1302</f>
        <v>100.23327982947683</v>
      </c>
      <c r="X1303" s="17">
        <f t="shared" si="12206"/>
        <v>0</v>
      </c>
      <c r="Y1303" s="19">
        <f>ROUND(Regression!$B$17+Regression!$B$18*Games!R1303+Regression!$B$19*Games!T1303+Regression!$B$20*Games!U1303+Regression!$B$21*Games!S1303+Regression!$B$22*Games!W1303,0)</f>
        <v>111</v>
      </c>
      <c r="Z1303" s="19">
        <f t="shared" ref="Z1303" si="12780">-Z1302</f>
        <v>-5</v>
      </c>
      <c r="AA1303" s="19">
        <f t="shared" ref="AA1303" si="12781">AA1302</f>
        <v>217</v>
      </c>
      <c r="AB1303" s="4"/>
      <c r="AC1303" s="4"/>
      <c r="AD1303" s="4">
        <f t="shared" si="12211"/>
        <v>111</v>
      </c>
    </row>
    <row r="1304" spans="1:30" x14ac:dyDescent="0.3">
      <c r="A1304" s="11" t="s">
        <v>133</v>
      </c>
      <c r="B1304" s="14" t="s">
        <v>74</v>
      </c>
      <c r="C1304" s="11" t="str">
        <f>VLOOKUP(B1304,'Team Lookup'!A:B,2,FALSE)</f>
        <v>Orlando Magic</v>
      </c>
      <c r="D1304" s="12"/>
      <c r="E1304" s="12"/>
      <c r="F1304" s="13" t="str">
        <f>B1305</f>
        <v>ORL</v>
      </c>
      <c r="G1304" s="11" t="str">
        <f t="shared" ref="G1304" si="12782">C1305</f>
        <v>Orlando Magic</v>
      </c>
      <c r="H1304" s="32">
        <f>VLOOKUP($C1304,'Four Factors - Road'!$B:$O,7,FALSE)/100</f>
        <v>0.5</v>
      </c>
      <c r="I1304" s="32">
        <f>VLOOKUP($C1304,'Four Factors - Road'!$B:$O,8,FALSE)</f>
        <v>0.23400000000000001</v>
      </c>
      <c r="J1304" s="32">
        <f>VLOOKUP($C1304,'Four Factors - Road'!$B:$O,9,FALSE)/100</f>
        <v>0.13699999999999998</v>
      </c>
      <c r="K1304" s="32">
        <f>VLOOKUP($C1304,'Four Factors - Road'!$B:$O,10,FALSE)/100</f>
        <v>0.20199999999999999</v>
      </c>
      <c r="L1304" s="32">
        <f>VLOOKUP($C1304,'Four Factors - Road'!$B:$O,11,FALSE)/100</f>
        <v>0.52400000000000002</v>
      </c>
      <c r="M1304" s="32">
        <f>VLOOKUP($C1304,'Four Factors - Road'!$B:$O,12,FALSE)</f>
        <v>0.253</v>
      </c>
      <c r="N1304" s="32">
        <f>VLOOKUP($C1304,'Four Factors - Road'!$B:$O,13,FALSE)/100</f>
        <v>0.129</v>
      </c>
      <c r="O1304" s="32">
        <f>VLOOKUP($C1304,'Four Factors - Road'!$B:$O,14,FALSE)/100</f>
        <v>0.23300000000000001</v>
      </c>
      <c r="P1304" s="21">
        <f>VLOOKUP($C1304,'Advanced - Road'!B:T,18,FALSE)</f>
        <v>99.46</v>
      </c>
      <c r="Q1304" s="21">
        <f>(P1304+'Advanced - Road'!$S$33)/2</f>
        <v>99.160263459335624</v>
      </c>
      <c r="R1304" s="32">
        <f t="shared" ref="R1304" si="12783">AVERAGE(H1304,L1305)</f>
        <v>0.50649999999999995</v>
      </c>
      <c r="S1304" s="32">
        <f t="shared" ref="S1304" si="12784">AVERAGE(I1304,M1305)</f>
        <v>0.2515</v>
      </c>
      <c r="T1304" s="32">
        <f t="shared" ref="T1304" si="12785">AVERAGE(J1304,N1305)</f>
        <v>0.13949999999999999</v>
      </c>
      <c r="U1304" s="32">
        <f t="shared" ref="U1304" si="12786">AVERAGE(K1304,O1305)</f>
        <v>0.2135</v>
      </c>
      <c r="V1304" s="21">
        <f>Q1304*Q1305/'Advanced - Home'!$S$33</f>
        <v>98.506329646593983</v>
      </c>
      <c r="W1304" s="21">
        <f t="shared" ref="W1304" si="12787">AVERAGE(V1304:V1305)</f>
        <v>98.502991135349276</v>
      </c>
      <c r="X1304" s="21">
        <f t="shared" si="12206"/>
        <v>0</v>
      </c>
      <c r="Y1304" s="23">
        <f>ROUND(Regression!$B$17+Regression!$B$18*Games!R1304+Regression!$B$19*Games!T1304+Regression!$B$20*Games!U1304+Regression!$B$21*Games!S1304+Regression!$B$22*Games!W1304,0)</f>
        <v>105</v>
      </c>
      <c r="Z1304" s="23">
        <f t="shared" ref="Z1304" si="12788">Y1305-Y1304</f>
        <v>1</v>
      </c>
      <c r="AA1304" s="23">
        <f t="shared" ref="AA1304" si="12789">Y1304+Y1305</f>
        <v>211</v>
      </c>
      <c r="AB1304" s="22">
        <f t="shared" ref="AB1304" si="12790">D1304-Z1304</f>
        <v>-1</v>
      </c>
      <c r="AC1304" s="22">
        <f t="shared" ref="AC1304" si="12791">AA1304-E1304</f>
        <v>211</v>
      </c>
      <c r="AD1304" s="22">
        <f t="shared" si="12211"/>
        <v>105</v>
      </c>
    </row>
    <row r="1305" spans="1:30" x14ac:dyDescent="0.3">
      <c r="A1305" s="11" t="s">
        <v>134</v>
      </c>
      <c r="B1305" s="14" t="s">
        <v>74</v>
      </c>
      <c r="C1305" s="11" t="str">
        <f>VLOOKUP(B1305,'Team Lookup'!A:B,2,FALSE)</f>
        <v>Orlando Magic</v>
      </c>
      <c r="D1305" s="15">
        <f t="shared" ref="D1305" si="12792">D1304*-1</f>
        <v>0</v>
      </c>
      <c r="E1305" s="15">
        <f t="shared" ref="E1305" si="12793">E1304</f>
        <v>0</v>
      </c>
      <c r="F1305" s="11" t="str">
        <f>B1304</f>
        <v>ORL</v>
      </c>
      <c r="G1305" s="11" t="str">
        <f t="shared" ref="G1305" si="12794">C1304</f>
        <v>Orlando Magic</v>
      </c>
      <c r="H1305" s="32">
        <f>VLOOKUP($C1305,'Four Factors - Home'!$B:$O,7,FALSE)/100</f>
        <v>0.47799999999999998</v>
      </c>
      <c r="I1305" s="32">
        <f>VLOOKUP($C1305,'Four Factors - Home'!$B:$O,8,FALSE)</f>
        <v>0.26</v>
      </c>
      <c r="J1305" s="32">
        <f>VLOOKUP($C1305,'Four Factors - Home'!$B:$O,9,FALSE)/100</f>
        <v>0.13500000000000001</v>
      </c>
      <c r="K1305" s="32">
        <f>VLOOKUP($C1305,'Four Factors - Home'!$B:$O,10,FALSE)/100</f>
        <v>0.23</v>
      </c>
      <c r="L1305" s="32">
        <f>VLOOKUP($C1305,'Four Factors - Home'!$B:$O,11,FALSE)/100</f>
        <v>0.51300000000000001</v>
      </c>
      <c r="M1305" s="32">
        <f>VLOOKUP($C1305,'Four Factors - Home'!$B:$O,12,FALSE)</f>
        <v>0.26900000000000002</v>
      </c>
      <c r="N1305" s="32">
        <f>VLOOKUP($C1305,'Four Factors - Home'!$B:$O,13,FALSE)/100</f>
        <v>0.14199999999999999</v>
      </c>
      <c r="O1305" s="32">
        <f>VLOOKUP($C1305,'Four Factors - Home'!$B:$O,14,FALSE)/100</f>
        <v>0.22500000000000001</v>
      </c>
      <c r="P1305" s="21">
        <f>VLOOKUP($C1305,'Advanced - Home'!B:T,18,FALSE)</f>
        <v>97.55</v>
      </c>
      <c r="Q1305" s="21">
        <f>(P1305+'Advanced - Home'!$S$33)/2</f>
        <v>98.201912943871704</v>
      </c>
      <c r="R1305" s="32">
        <f t="shared" ref="R1305" si="12795">AVERAGE(H1305,L1304)</f>
        <v>0.501</v>
      </c>
      <c r="S1305" s="32">
        <f t="shared" ref="S1305" si="12796">AVERAGE(I1305,M1304)</f>
        <v>0.25650000000000001</v>
      </c>
      <c r="T1305" s="32">
        <f t="shared" ref="T1305" si="12797">AVERAGE(J1305,N1304)</f>
        <v>0.13200000000000001</v>
      </c>
      <c r="U1305" s="32">
        <f t="shared" ref="U1305" si="12798">AVERAGE(K1305,O1304)</f>
        <v>0.23150000000000001</v>
      </c>
      <c r="V1305" s="21">
        <f>Q1305*Q1304/'Advanced - Road'!$S$33</f>
        <v>98.499652624104584</v>
      </c>
      <c r="W1305" s="21">
        <f t="shared" ref="W1305" si="12799">W1304</f>
        <v>98.502991135349276</v>
      </c>
      <c r="X1305" s="21">
        <f t="shared" si="12206"/>
        <v>0</v>
      </c>
      <c r="Y1305" s="23">
        <f>ROUND(Regression!$B$17+Regression!$B$18*Games!R1305+Regression!$B$19*Games!T1305+Regression!$B$20*Games!U1305+Regression!$B$21*Games!S1305+Regression!$B$22*Games!W1305,0)</f>
        <v>106</v>
      </c>
      <c r="Z1305" s="23">
        <f t="shared" ref="Z1305" si="12800">-Z1304</f>
        <v>-1</v>
      </c>
      <c r="AA1305" s="23">
        <f t="shared" ref="AA1305" si="12801">AA1304</f>
        <v>211</v>
      </c>
      <c r="AB1305" s="22"/>
      <c r="AC1305" s="22"/>
      <c r="AD1305" s="22">
        <f t="shared" si="12211"/>
        <v>106</v>
      </c>
    </row>
    <row r="1306" spans="1:30" x14ac:dyDescent="0.3">
      <c r="A1306" t="s">
        <v>133</v>
      </c>
      <c r="B1306" s="8" t="s">
        <v>74</v>
      </c>
      <c r="C1306" t="str">
        <f>VLOOKUP(B1306,'Team Lookup'!A:B,2,FALSE)</f>
        <v>Orlando Magic</v>
      </c>
      <c r="D1306" s="6"/>
      <c r="E1306" s="6"/>
      <c r="F1306" s="7" t="str">
        <f>B1307</f>
        <v>PHI</v>
      </c>
      <c r="G1306" t="str">
        <f t="shared" ref="G1306" si="12802">C1307</f>
        <v>Philadelphia 76ers</v>
      </c>
      <c r="H1306" s="31">
        <f>VLOOKUP($C1306,'Four Factors - Road'!$B:$O,7,FALSE)/100</f>
        <v>0.5</v>
      </c>
      <c r="I1306" s="31">
        <f>VLOOKUP($C1306,'Four Factors - Road'!$B:$O,8,FALSE)</f>
        <v>0.23400000000000001</v>
      </c>
      <c r="J1306" s="31">
        <f>VLOOKUP($C1306,'Four Factors - Road'!$B:$O,9,FALSE)/100</f>
        <v>0.13699999999999998</v>
      </c>
      <c r="K1306" s="31">
        <f>VLOOKUP($C1306,'Four Factors - Road'!$B:$O,10,FALSE)/100</f>
        <v>0.20199999999999999</v>
      </c>
      <c r="L1306" s="31">
        <f>VLOOKUP($C1306,'Four Factors - Road'!$B:$O,11,FALSE)/100</f>
        <v>0.52400000000000002</v>
      </c>
      <c r="M1306" s="31">
        <f>VLOOKUP($C1306,'Four Factors - Road'!$B:$O,12,FALSE)</f>
        <v>0.253</v>
      </c>
      <c r="N1306" s="31">
        <f>VLOOKUP($C1306,'Four Factors - Road'!$B:$O,13,FALSE)/100</f>
        <v>0.129</v>
      </c>
      <c r="O1306" s="31">
        <f>VLOOKUP($C1306,'Four Factors - Road'!$B:$O,14,FALSE)/100</f>
        <v>0.23300000000000001</v>
      </c>
      <c r="P1306" s="17">
        <f>VLOOKUP($C1306,'Advanced - Road'!B:T,18,FALSE)</f>
        <v>99.46</v>
      </c>
      <c r="Q1306" s="17">
        <f>(P1306+'Advanced - Road'!$S$33)/2</f>
        <v>99.160263459335624</v>
      </c>
      <c r="R1306" s="31">
        <f t="shared" ref="R1306" si="12803">AVERAGE(H1306,L1307)</f>
        <v>0.497</v>
      </c>
      <c r="S1306" s="31">
        <f t="shared" ref="S1306" si="12804">AVERAGE(I1306,M1307)</f>
        <v>0.27300000000000002</v>
      </c>
      <c r="T1306" s="31">
        <f t="shared" ref="T1306" si="12805">AVERAGE(J1306,N1307)</f>
        <v>0.14149999999999999</v>
      </c>
      <c r="U1306" s="31">
        <f t="shared" ref="U1306" si="12806">AVERAGE(K1306,O1307)</f>
        <v>0.21849999999999997</v>
      </c>
      <c r="V1306" s="17">
        <f>Q1306*Q1307/'Advanced - Home'!$S$33</f>
        <v>99.950793511286435</v>
      </c>
      <c r="W1306" s="17">
        <f t="shared" ref="W1306" si="12807">AVERAGE(V1306:V1307)</f>
        <v>99.947406045229684</v>
      </c>
      <c r="X1306" s="17">
        <f t="shared" si="12206"/>
        <v>0</v>
      </c>
      <c r="Y1306" s="19">
        <f>ROUND(Regression!$B$17+Regression!$B$18*Games!R1306+Regression!$B$19*Games!T1306+Regression!$B$20*Games!U1306+Regression!$B$21*Games!S1306+Regression!$B$22*Games!W1306,0)</f>
        <v>106</v>
      </c>
      <c r="Z1306" s="19">
        <f t="shared" ref="Z1306" si="12808">Y1307-Y1306</f>
        <v>1</v>
      </c>
      <c r="AA1306" s="19">
        <f t="shared" ref="AA1306" si="12809">Y1306+Y1307</f>
        <v>213</v>
      </c>
      <c r="AB1306" s="4">
        <f t="shared" ref="AB1306" si="12810">D1306-Z1306</f>
        <v>-1</v>
      </c>
      <c r="AC1306" s="4">
        <f t="shared" ref="AC1306" si="12811">AA1306-E1306</f>
        <v>213</v>
      </c>
      <c r="AD1306" s="4">
        <f t="shared" si="12211"/>
        <v>106</v>
      </c>
    </row>
    <row r="1307" spans="1:30" x14ac:dyDescent="0.3">
      <c r="A1307" t="s">
        <v>134</v>
      </c>
      <c r="B1307" s="8" t="s">
        <v>75</v>
      </c>
      <c r="C1307" t="str">
        <f>VLOOKUP(B1307,'Team Lookup'!A:B,2,FALSE)</f>
        <v>Philadelphia 76ers</v>
      </c>
      <c r="D1307" s="9">
        <f t="shared" ref="D1307" si="12812">D1306*-1</f>
        <v>0</v>
      </c>
      <c r="E1307" s="9">
        <f t="shared" ref="E1307" si="12813">E1306</f>
        <v>0</v>
      </c>
      <c r="F1307" t="str">
        <f>B1306</f>
        <v>ORL</v>
      </c>
      <c r="G1307" t="str">
        <f t="shared" ref="G1307" si="12814">C1306</f>
        <v>Orlando Magic</v>
      </c>
      <c r="H1307" s="31">
        <f>VLOOKUP($C1307,'Four Factors - Home'!$B:$O,7,FALSE)/100</f>
        <v>0.504</v>
      </c>
      <c r="I1307" s="31">
        <f>VLOOKUP($C1307,'Four Factors - Home'!$B:$O,8,FALSE)</f>
        <v>0.27</v>
      </c>
      <c r="J1307" s="31">
        <f>VLOOKUP($C1307,'Four Factors - Home'!$B:$O,9,FALSE)/100</f>
        <v>0.16300000000000001</v>
      </c>
      <c r="K1307" s="31">
        <f>VLOOKUP($C1307,'Four Factors - Home'!$B:$O,10,FALSE)/100</f>
        <v>0.21199999999999999</v>
      </c>
      <c r="L1307" s="31">
        <f>VLOOKUP($C1307,'Four Factors - Home'!$B:$O,11,FALSE)/100</f>
        <v>0.49399999999999999</v>
      </c>
      <c r="M1307" s="31">
        <f>VLOOKUP($C1307,'Four Factors - Home'!$B:$O,12,FALSE)</f>
        <v>0.312</v>
      </c>
      <c r="N1307" s="31">
        <f>VLOOKUP($C1307,'Four Factors - Home'!$B:$O,13,FALSE)/100</f>
        <v>0.14599999999999999</v>
      </c>
      <c r="O1307" s="31">
        <f>VLOOKUP($C1307,'Four Factors - Home'!$B:$O,14,FALSE)/100</f>
        <v>0.23499999999999999</v>
      </c>
      <c r="P1307" s="17">
        <f>VLOOKUP($C1307,'Advanced - Home'!B:T,18,FALSE)</f>
        <v>100.43</v>
      </c>
      <c r="Q1307" s="17">
        <f>(P1307+'Advanced - Home'!$S$33)/2</f>
        <v>99.641912943871716</v>
      </c>
      <c r="R1307" s="31">
        <f t="shared" ref="R1307" si="12815">AVERAGE(H1307,L1306)</f>
        <v>0.51400000000000001</v>
      </c>
      <c r="S1307" s="31">
        <f t="shared" ref="S1307" si="12816">AVERAGE(I1307,M1306)</f>
        <v>0.26150000000000001</v>
      </c>
      <c r="T1307" s="31">
        <f t="shared" ref="T1307" si="12817">AVERAGE(J1307,N1306)</f>
        <v>0.14600000000000002</v>
      </c>
      <c r="U1307" s="31">
        <f t="shared" ref="U1307" si="12818">AVERAGE(K1307,O1306)</f>
        <v>0.2225</v>
      </c>
      <c r="V1307" s="17">
        <f>Q1307*Q1306/'Advanced - Road'!$S$33</f>
        <v>99.944018579172919</v>
      </c>
      <c r="W1307" s="17">
        <f t="shared" ref="W1307" si="12819">W1306</f>
        <v>99.947406045229684</v>
      </c>
      <c r="X1307" s="17">
        <f t="shared" si="12206"/>
        <v>0</v>
      </c>
      <c r="Y1307" s="19">
        <f>ROUND(Regression!$B$17+Regression!$B$18*Games!R1307+Regression!$B$19*Games!T1307+Regression!$B$20*Games!U1307+Regression!$B$21*Games!S1307+Regression!$B$22*Games!W1307,0)</f>
        <v>107</v>
      </c>
      <c r="Z1307" s="19">
        <f t="shared" ref="Z1307" si="12820">-Z1306</f>
        <v>-1</v>
      </c>
      <c r="AA1307" s="19">
        <f t="shared" ref="AA1307" si="12821">AA1306</f>
        <v>213</v>
      </c>
      <c r="AB1307" s="4"/>
      <c r="AC1307" s="4"/>
      <c r="AD1307" s="4">
        <f t="shared" si="12211"/>
        <v>107</v>
      </c>
    </row>
    <row r="1308" spans="1:30" x14ac:dyDescent="0.3">
      <c r="A1308" s="11" t="s">
        <v>133</v>
      </c>
      <c r="B1308" s="14" t="s">
        <v>74</v>
      </c>
      <c r="C1308" s="11" t="str">
        <f>VLOOKUP(B1308,'Team Lookup'!A:B,2,FALSE)</f>
        <v>Orlando Magic</v>
      </c>
      <c r="D1308" s="12"/>
      <c r="E1308" s="12"/>
      <c r="F1308" s="13" t="str">
        <f>B1309</f>
        <v>PHO</v>
      </c>
      <c r="G1308" s="11" t="str">
        <f t="shared" ref="G1308" si="12822">C1309</f>
        <v>Phoenix Suns</v>
      </c>
      <c r="H1308" s="32">
        <f>VLOOKUP($C1308,'Four Factors - Road'!$B:$O,7,FALSE)/100</f>
        <v>0.5</v>
      </c>
      <c r="I1308" s="32">
        <f>VLOOKUP($C1308,'Four Factors - Road'!$B:$O,8,FALSE)</f>
        <v>0.23400000000000001</v>
      </c>
      <c r="J1308" s="32">
        <f>VLOOKUP($C1308,'Four Factors - Road'!$B:$O,9,FALSE)/100</f>
        <v>0.13699999999999998</v>
      </c>
      <c r="K1308" s="32">
        <f>VLOOKUP($C1308,'Four Factors - Road'!$B:$O,10,FALSE)/100</f>
        <v>0.20199999999999999</v>
      </c>
      <c r="L1308" s="32">
        <f>VLOOKUP($C1308,'Four Factors - Road'!$B:$O,11,FALSE)/100</f>
        <v>0.52400000000000002</v>
      </c>
      <c r="M1308" s="32">
        <f>VLOOKUP($C1308,'Four Factors - Road'!$B:$O,12,FALSE)</f>
        <v>0.253</v>
      </c>
      <c r="N1308" s="32">
        <f>VLOOKUP($C1308,'Four Factors - Road'!$B:$O,13,FALSE)/100</f>
        <v>0.129</v>
      </c>
      <c r="O1308" s="32">
        <f>VLOOKUP($C1308,'Four Factors - Road'!$B:$O,14,FALSE)/100</f>
        <v>0.23300000000000001</v>
      </c>
      <c r="P1308" s="21">
        <f>VLOOKUP($C1308,'Advanced - Road'!B:T,18,FALSE)</f>
        <v>99.46</v>
      </c>
      <c r="Q1308" s="21">
        <f>(P1308+'Advanced - Road'!$S$33)/2</f>
        <v>99.160263459335624</v>
      </c>
      <c r="R1308" s="32">
        <f t="shared" ref="R1308" si="12823">AVERAGE(H1308,L1309)</f>
        <v>0.51</v>
      </c>
      <c r="S1308" s="32">
        <f t="shared" ref="S1308" si="12824">AVERAGE(I1308,M1309)</f>
        <v>0.28150000000000003</v>
      </c>
      <c r="T1308" s="32">
        <f t="shared" ref="T1308" si="12825">AVERAGE(J1308,N1309)</f>
        <v>0.14149999999999999</v>
      </c>
      <c r="U1308" s="32">
        <f t="shared" ref="U1308" si="12826">AVERAGE(K1308,O1309)</f>
        <v>0.21199999999999999</v>
      </c>
      <c r="V1308" s="21">
        <f>Q1308*Q1309/'Advanced - Home'!$S$33</f>
        <v>100.49748296007628</v>
      </c>
      <c r="W1308" s="21">
        <f t="shared" ref="W1308" si="12827">AVERAGE(V1308:V1309)</f>
        <v>100.494076965983</v>
      </c>
      <c r="X1308" s="21">
        <f t="shared" si="12206"/>
        <v>0</v>
      </c>
      <c r="Y1308" s="23">
        <f>ROUND(Regression!$B$17+Regression!$B$18*Games!R1308+Regression!$B$19*Games!T1308+Regression!$B$20*Games!U1308+Regression!$B$21*Games!S1308+Regression!$B$22*Games!W1308,0)</f>
        <v>108</v>
      </c>
      <c r="Z1308" s="23">
        <f t="shared" ref="Z1308" si="12828">Y1309-Y1308</f>
        <v>2</v>
      </c>
      <c r="AA1308" s="23">
        <f t="shared" ref="AA1308" si="12829">Y1308+Y1309</f>
        <v>218</v>
      </c>
      <c r="AB1308" s="22">
        <f t="shared" ref="AB1308" si="12830">D1308-Z1308</f>
        <v>-2</v>
      </c>
      <c r="AC1308" s="22">
        <f t="shared" ref="AC1308" si="12831">AA1308-E1308</f>
        <v>218</v>
      </c>
      <c r="AD1308" s="22">
        <f t="shared" si="12211"/>
        <v>108</v>
      </c>
    </row>
    <row r="1309" spans="1:30" x14ac:dyDescent="0.3">
      <c r="A1309" s="11" t="s">
        <v>134</v>
      </c>
      <c r="B1309" s="14" t="s">
        <v>76</v>
      </c>
      <c r="C1309" s="11" t="str">
        <f>VLOOKUP(B1309,'Team Lookup'!A:B,2,FALSE)</f>
        <v>Phoenix Suns</v>
      </c>
      <c r="D1309" s="15">
        <f t="shared" ref="D1309" si="12832">D1308*-1</f>
        <v>0</v>
      </c>
      <c r="E1309" s="15">
        <f t="shared" ref="E1309" si="12833">E1308</f>
        <v>0</v>
      </c>
      <c r="F1309" s="11" t="str">
        <f>B1308</f>
        <v>ORL</v>
      </c>
      <c r="G1309" s="11" t="str">
        <f t="shared" ref="G1309" si="12834">C1308</f>
        <v>Orlando Magic</v>
      </c>
      <c r="H1309" s="32">
        <f>VLOOKUP($C1309,'Four Factors - Home'!$B:$O,7,FALSE)/100</f>
        <v>0.496</v>
      </c>
      <c r="I1309" s="32">
        <f>VLOOKUP($C1309,'Four Factors - Home'!$B:$O,8,FALSE)</f>
        <v>0.30099999999999999</v>
      </c>
      <c r="J1309" s="32">
        <f>VLOOKUP($C1309,'Four Factors - Home'!$B:$O,9,FALSE)/100</f>
        <v>0.152</v>
      </c>
      <c r="K1309" s="32">
        <f>VLOOKUP($C1309,'Four Factors - Home'!$B:$O,10,FALSE)/100</f>
        <v>0.27500000000000002</v>
      </c>
      <c r="L1309" s="32">
        <f>VLOOKUP($C1309,'Four Factors - Home'!$B:$O,11,FALSE)/100</f>
        <v>0.52</v>
      </c>
      <c r="M1309" s="32">
        <f>VLOOKUP($C1309,'Four Factors - Home'!$B:$O,12,FALSE)</f>
        <v>0.32900000000000001</v>
      </c>
      <c r="N1309" s="32">
        <f>VLOOKUP($C1309,'Four Factors - Home'!$B:$O,13,FALSE)/100</f>
        <v>0.14599999999999999</v>
      </c>
      <c r="O1309" s="32">
        <f>VLOOKUP($C1309,'Four Factors - Home'!$B:$O,14,FALSE)/100</f>
        <v>0.222</v>
      </c>
      <c r="P1309" s="21">
        <f>VLOOKUP($C1309,'Advanced - Home'!B:T,18,FALSE)</f>
        <v>101.52</v>
      </c>
      <c r="Q1309" s="21">
        <f>(P1309+'Advanced - Home'!$S$33)/2</f>
        <v>100.1869129438717</v>
      </c>
      <c r="R1309" s="32">
        <f t="shared" ref="R1309" si="12835">AVERAGE(H1309,L1308)</f>
        <v>0.51</v>
      </c>
      <c r="S1309" s="32">
        <f t="shared" ref="S1309" si="12836">AVERAGE(I1309,M1308)</f>
        <v>0.27700000000000002</v>
      </c>
      <c r="T1309" s="32">
        <f t="shared" ref="T1309" si="12837">AVERAGE(J1309,N1308)</f>
        <v>0.14050000000000001</v>
      </c>
      <c r="U1309" s="32">
        <f t="shared" ref="U1309" si="12838">AVERAGE(K1309,O1308)</f>
        <v>0.254</v>
      </c>
      <c r="V1309" s="21">
        <f>Q1309*Q1308/'Advanced - Road'!$S$33</f>
        <v>100.49067097188973</v>
      </c>
      <c r="W1309" s="21">
        <f t="shared" ref="W1309" si="12839">W1308</f>
        <v>100.494076965983</v>
      </c>
      <c r="X1309" s="21">
        <f t="shared" si="12206"/>
        <v>0</v>
      </c>
      <c r="Y1309" s="23">
        <f>ROUND(Regression!$B$17+Regression!$B$18*Games!R1309+Regression!$B$19*Games!T1309+Regression!$B$20*Games!U1309+Regression!$B$21*Games!S1309+Regression!$B$22*Games!W1309,0)</f>
        <v>110</v>
      </c>
      <c r="Z1309" s="23">
        <f t="shared" ref="Z1309" si="12840">-Z1308</f>
        <v>-2</v>
      </c>
      <c r="AA1309" s="23">
        <f t="shared" ref="AA1309" si="12841">AA1308</f>
        <v>218</v>
      </c>
      <c r="AB1309" s="22"/>
      <c r="AC1309" s="22"/>
      <c r="AD1309" s="22">
        <f t="shared" si="12211"/>
        <v>110</v>
      </c>
    </row>
    <row r="1310" spans="1:30" x14ac:dyDescent="0.3">
      <c r="A1310" t="s">
        <v>133</v>
      </c>
      <c r="B1310" s="8" t="s">
        <v>74</v>
      </c>
      <c r="C1310" t="str">
        <f>VLOOKUP(B1310,'Team Lookup'!A:B,2,FALSE)</f>
        <v>Orlando Magic</v>
      </c>
      <c r="D1310" s="6"/>
      <c r="E1310" s="6"/>
      <c r="F1310" s="7" t="str">
        <f>B1311</f>
        <v>POR</v>
      </c>
      <c r="G1310" t="str">
        <f t="shared" ref="G1310" si="12842">C1311</f>
        <v>Portland Trail Blazers</v>
      </c>
      <c r="H1310" s="31">
        <f>VLOOKUP($C1310,'Four Factors - Road'!$B:$O,7,FALSE)/100</f>
        <v>0.5</v>
      </c>
      <c r="I1310" s="31">
        <f>VLOOKUP($C1310,'Four Factors - Road'!$B:$O,8,FALSE)</f>
        <v>0.23400000000000001</v>
      </c>
      <c r="J1310" s="31">
        <f>VLOOKUP($C1310,'Four Factors - Road'!$B:$O,9,FALSE)/100</f>
        <v>0.13699999999999998</v>
      </c>
      <c r="K1310" s="31">
        <f>VLOOKUP($C1310,'Four Factors - Road'!$B:$O,10,FALSE)/100</f>
        <v>0.20199999999999999</v>
      </c>
      <c r="L1310" s="31">
        <f>VLOOKUP($C1310,'Four Factors - Road'!$B:$O,11,FALSE)/100</f>
        <v>0.52400000000000002</v>
      </c>
      <c r="M1310" s="31">
        <f>VLOOKUP($C1310,'Four Factors - Road'!$B:$O,12,FALSE)</f>
        <v>0.253</v>
      </c>
      <c r="N1310" s="31">
        <f>VLOOKUP($C1310,'Four Factors - Road'!$B:$O,13,FALSE)/100</f>
        <v>0.129</v>
      </c>
      <c r="O1310" s="31">
        <f>VLOOKUP($C1310,'Four Factors - Road'!$B:$O,14,FALSE)/100</f>
        <v>0.23300000000000001</v>
      </c>
      <c r="P1310" s="17">
        <f>VLOOKUP($C1310,'Advanced - Road'!B:T,18,FALSE)</f>
        <v>99.46</v>
      </c>
      <c r="Q1310" s="17">
        <f>(P1310+'Advanced - Road'!$S$33)/2</f>
        <v>99.160263459335624</v>
      </c>
      <c r="R1310" s="31">
        <f t="shared" ref="R1310" si="12843">AVERAGE(H1310,L1311)</f>
        <v>0.50150000000000006</v>
      </c>
      <c r="S1310" s="31">
        <f t="shared" ref="S1310" si="12844">AVERAGE(I1310,M1311)</f>
        <v>0.27850000000000003</v>
      </c>
      <c r="T1310" s="31">
        <f t="shared" ref="T1310" si="12845">AVERAGE(J1310,N1311)</f>
        <v>0.13300000000000001</v>
      </c>
      <c r="U1310" s="31">
        <f t="shared" ref="U1310" si="12846">AVERAGE(K1310,O1311)</f>
        <v>0.21549999999999997</v>
      </c>
      <c r="V1310" s="17">
        <f>Q1310*Q1311/'Advanced - Home'!$S$33</f>
        <v>99.253639076591128</v>
      </c>
      <c r="W1310" s="17">
        <f t="shared" ref="W1310" si="12847">AVERAGE(V1310:V1311)</f>
        <v>99.250275238030468</v>
      </c>
      <c r="X1310" s="17">
        <f t="shared" ref="X1310:X1373" si="12848">E1310/2-D1310/2</f>
        <v>0</v>
      </c>
      <c r="Y1310" s="19">
        <f>ROUND(Regression!$B$17+Regression!$B$18*Games!R1310+Regression!$B$19*Games!T1310+Regression!$B$20*Games!U1310+Regression!$B$21*Games!S1310+Regression!$B$22*Games!W1310,0)</f>
        <v>107</v>
      </c>
      <c r="Z1310" s="19">
        <f t="shared" ref="Z1310" si="12849">Y1311-Y1310</f>
        <v>3</v>
      </c>
      <c r="AA1310" s="19">
        <f t="shared" ref="AA1310" si="12850">Y1310+Y1311</f>
        <v>217</v>
      </c>
      <c r="AB1310" s="4">
        <f t="shared" ref="AB1310" si="12851">D1310-Z1310</f>
        <v>-3</v>
      </c>
      <c r="AC1310" s="4">
        <f t="shared" ref="AC1310" si="12852">AA1310-E1310</f>
        <v>217</v>
      </c>
      <c r="AD1310" s="4">
        <f t="shared" ref="AD1310:AD1373" si="12853">Y1310-X1310</f>
        <v>107</v>
      </c>
    </row>
    <row r="1311" spans="1:30" x14ac:dyDescent="0.3">
      <c r="A1311" t="s">
        <v>134</v>
      </c>
      <c r="B1311" s="8" t="s">
        <v>77</v>
      </c>
      <c r="C1311" t="str">
        <f>VLOOKUP(B1311,'Team Lookup'!A:B,2,FALSE)</f>
        <v>Portland Trail Blazers</v>
      </c>
      <c r="D1311" s="9">
        <f t="shared" ref="D1311" si="12854">D1310*-1</f>
        <v>0</v>
      </c>
      <c r="E1311" s="9">
        <f t="shared" ref="E1311" si="12855">E1310</f>
        <v>0</v>
      </c>
      <c r="F1311" t="str">
        <f>B1310</f>
        <v>ORL</v>
      </c>
      <c r="G1311" t="str">
        <f t="shared" ref="G1311" si="12856">C1310</f>
        <v>Orlando Magic</v>
      </c>
      <c r="H1311" s="31">
        <f>VLOOKUP($C1311,'Four Factors - Home'!$B:$O,7,FALSE)/100</f>
        <v>0.52500000000000002</v>
      </c>
      <c r="I1311" s="31">
        <f>VLOOKUP($C1311,'Four Factors - Home'!$B:$O,8,FALSE)</f>
        <v>0.26100000000000001</v>
      </c>
      <c r="J1311" s="31">
        <f>VLOOKUP($C1311,'Four Factors - Home'!$B:$O,9,FALSE)/100</f>
        <v>0.13500000000000001</v>
      </c>
      <c r="K1311" s="31">
        <f>VLOOKUP($C1311,'Four Factors - Home'!$B:$O,10,FALSE)/100</f>
        <v>0.23</v>
      </c>
      <c r="L1311" s="31">
        <f>VLOOKUP($C1311,'Four Factors - Home'!$B:$O,11,FALSE)/100</f>
        <v>0.503</v>
      </c>
      <c r="M1311" s="31">
        <f>VLOOKUP($C1311,'Four Factors - Home'!$B:$O,12,FALSE)</f>
        <v>0.32300000000000001</v>
      </c>
      <c r="N1311" s="31">
        <f>VLOOKUP($C1311,'Four Factors - Home'!$B:$O,13,FALSE)/100</f>
        <v>0.129</v>
      </c>
      <c r="O1311" s="31">
        <f>VLOOKUP($C1311,'Four Factors - Home'!$B:$O,14,FALSE)/100</f>
        <v>0.22899999999999998</v>
      </c>
      <c r="P1311" s="17">
        <f>VLOOKUP($C1311,'Advanced - Home'!B:T,18,FALSE)</f>
        <v>99.04</v>
      </c>
      <c r="Q1311" s="17">
        <f>(P1311+'Advanced - Home'!$S$33)/2</f>
        <v>98.946912943871709</v>
      </c>
      <c r="R1311" s="31">
        <f t="shared" ref="R1311" si="12857">AVERAGE(H1311,L1310)</f>
        <v>0.52449999999999997</v>
      </c>
      <c r="S1311" s="31">
        <f t="shared" ref="S1311" si="12858">AVERAGE(I1311,M1310)</f>
        <v>0.25700000000000001</v>
      </c>
      <c r="T1311" s="31">
        <f t="shared" ref="T1311" si="12859">AVERAGE(J1311,N1310)</f>
        <v>0.13200000000000001</v>
      </c>
      <c r="U1311" s="31">
        <f t="shared" ref="U1311" si="12860">AVERAGE(K1311,O1310)</f>
        <v>0.23150000000000001</v>
      </c>
      <c r="V1311" s="17">
        <f>Q1311*Q1310/'Advanced - Road'!$S$33</f>
        <v>99.246911399469795</v>
      </c>
      <c r="W1311" s="17">
        <f t="shared" ref="W1311" si="12861">W1310</f>
        <v>99.250275238030468</v>
      </c>
      <c r="X1311" s="17">
        <f t="shared" si="12848"/>
        <v>0</v>
      </c>
      <c r="Y1311" s="19">
        <f>ROUND(Regression!$B$17+Regression!$B$18*Games!R1311+Regression!$B$19*Games!T1311+Regression!$B$20*Games!U1311+Regression!$B$21*Games!S1311+Regression!$B$22*Games!W1311,0)</f>
        <v>110</v>
      </c>
      <c r="Z1311" s="19">
        <f t="shared" ref="Z1311" si="12862">-Z1310</f>
        <v>-3</v>
      </c>
      <c r="AA1311" s="19">
        <f t="shared" ref="AA1311" si="12863">AA1310</f>
        <v>217</v>
      </c>
      <c r="AB1311" s="4"/>
      <c r="AC1311" s="4"/>
      <c r="AD1311" s="4">
        <f t="shared" si="12853"/>
        <v>110</v>
      </c>
    </row>
    <row r="1312" spans="1:30" x14ac:dyDescent="0.3">
      <c r="A1312" s="11" t="s">
        <v>133</v>
      </c>
      <c r="B1312" s="14" t="s">
        <v>74</v>
      </c>
      <c r="C1312" s="11" t="str">
        <f>VLOOKUP(B1312,'Team Lookup'!A:B,2,FALSE)</f>
        <v>Orlando Magic</v>
      </c>
      <c r="D1312" s="12"/>
      <c r="E1312" s="12"/>
      <c r="F1312" s="13" t="str">
        <f>B1313</f>
        <v>SAC</v>
      </c>
      <c r="G1312" s="11" t="str">
        <f t="shared" ref="G1312" si="12864">C1313</f>
        <v>Sacramento Kings</v>
      </c>
      <c r="H1312" s="32">
        <f>VLOOKUP($C1312,'Four Factors - Road'!$B:$O,7,FALSE)/100</f>
        <v>0.5</v>
      </c>
      <c r="I1312" s="32">
        <f>VLOOKUP($C1312,'Four Factors - Road'!$B:$O,8,FALSE)</f>
        <v>0.23400000000000001</v>
      </c>
      <c r="J1312" s="32">
        <f>VLOOKUP($C1312,'Four Factors - Road'!$B:$O,9,FALSE)/100</f>
        <v>0.13699999999999998</v>
      </c>
      <c r="K1312" s="32">
        <f>VLOOKUP($C1312,'Four Factors - Road'!$B:$O,10,FALSE)/100</f>
        <v>0.20199999999999999</v>
      </c>
      <c r="L1312" s="32">
        <f>VLOOKUP($C1312,'Four Factors - Road'!$B:$O,11,FALSE)/100</f>
        <v>0.52400000000000002</v>
      </c>
      <c r="M1312" s="32">
        <f>VLOOKUP($C1312,'Four Factors - Road'!$B:$O,12,FALSE)</f>
        <v>0.253</v>
      </c>
      <c r="N1312" s="32">
        <f>VLOOKUP($C1312,'Four Factors - Road'!$B:$O,13,FALSE)/100</f>
        <v>0.129</v>
      </c>
      <c r="O1312" s="32">
        <f>VLOOKUP($C1312,'Four Factors - Road'!$B:$O,14,FALSE)/100</f>
        <v>0.23300000000000001</v>
      </c>
      <c r="P1312" s="21">
        <f>VLOOKUP($C1312,'Advanced - Road'!B:T,18,FALSE)</f>
        <v>99.46</v>
      </c>
      <c r="Q1312" s="21">
        <f>(P1312+'Advanced - Road'!$S$33)/2</f>
        <v>99.160263459335624</v>
      </c>
      <c r="R1312" s="32">
        <f t="shared" ref="R1312" si="12865">AVERAGE(H1312,L1313)</f>
        <v>0.51449999999999996</v>
      </c>
      <c r="S1312" s="32">
        <f t="shared" ref="S1312" si="12866">AVERAGE(I1312,M1313)</f>
        <v>0.26950000000000002</v>
      </c>
      <c r="T1312" s="32">
        <f t="shared" ref="T1312" si="12867">AVERAGE(J1312,N1313)</f>
        <v>0.14199999999999999</v>
      </c>
      <c r="U1312" s="32">
        <f t="shared" ref="U1312" si="12868">AVERAGE(K1312,O1313)</f>
        <v>0.21199999999999999</v>
      </c>
      <c r="V1312" s="21">
        <f>Q1312*Q1313/'Advanced - Home'!$S$33</f>
        <v>98.621686135788181</v>
      </c>
      <c r="W1312" s="21">
        <f t="shared" ref="W1312" si="12869">AVERAGE(V1312:V1313)</f>
        <v>98.618343714957788</v>
      </c>
      <c r="X1312" s="21">
        <f t="shared" si="12848"/>
        <v>0</v>
      </c>
      <c r="Y1312" s="23">
        <f>ROUND(Regression!$B$17+Regression!$B$18*Games!R1312+Regression!$B$19*Games!T1312+Regression!$B$20*Games!U1312+Regression!$B$21*Games!S1312+Regression!$B$22*Games!W1312,0)</f>
        <v>106</v>
      </c>
      <c r="Z1312" s="23">
        <f t="shared" ref="Z1312" si="12870">Y1313-Y1312</f>
        <v>2</v>
      </c>
      <c r="AA1312" s="23">
        <f t="shared" ref="AA1312" si="12871">Y1312+Y1313</f>
        <v>214</v>
      </c>
      <c r="AB1312" s="22">
        <f t="shared" ref="AB1312" si="12872">D1312-Z1312</f>
        <v>-2</v>
      </c>
      <c r="AC1312" s="22">
        <f t="shared" ref="AC1312" si="12873">AA1312-E1312</f>
        <v>214</v>
      </c>
      <c r="AD1312" s="22">
        <f t="shared" si="12853"/>
        <v>106</v>
      </c>
    </row>
    <row r="1313" spans="1:30" x14ac:dyDescent="0.3">
      <c r="A1313" s="11" t="s">
        <v>134</v>
      </c>
      <c r="B1313" s="14" t="s">
        <v>78</v>
      </c>
      <c r="C1313" s="11" t="str">
        <f>VLOOKUP(B1313,'Team Lookup'!A:B,2,FALSE)</f>
        <v>Sacramento Kings</v>
      </c>
      <c r="D1313" s="15">
        <f t="shared" ref="D1313" si="12874">D1312*-1</f>
        <v>0</v>
      </c>
      <c r="E1313" s="15">
        <f t="shared" ref="E1313" si="12875">E1312</f>
        <v>0</v>
      </c>
      <c r="F1313" s="11" t="str">
        <f>B1312</f>
        <v>ORL</v>
      </c>
      <c r="G1313" s="11" t="str">
        <f t="shared" ref="G1313" si="12876">C1312</f>
        <v>Orlando Magic</v>
      </c>
      <c r="H1313" s="32">
        <f>VLOOKUP($C1313,'Four Factors - Home'!$B:$O,7,FALSE)/100</f>
        <v>0.52700000000000002</v>
      </c>
      <c r="I1313" s="32">
        <f>VLOOKUP($C1313,'Four Factors - Home'!$B:$O,8,FALSE)</f>
        <v>0.30199999999999999</v>
      </c>
      <c r="J1313" s="32">
        <f>VLOOKUP($C1313,'Four Factors - Home'!$B:$O,9,FALSE)/100</f>
        <v>0.157</v>
      </c>
      <c r="K1313" s="32">
        <f>VLOOKUP($C1313,'Four Factors - Home'!$B:$O,10,FALSE)/100</f>
        <v>0.21100000000000002</v>
      </c>
      <c r="L1313" s="32">
        <f>VLOOKUP($C1313,'Four Factors - Home'!$B:$O,11,FALSE)/100</f>
        <v>0.52900000000000003</v>
      </c>
      <c r="M1313" s="32">
        <f>VLOOKUP($C1313,'Four Factors - Home'!$B:$O,12,FALSE)</f>
        <v>0.30499999999999999</v>
      </c>
      <c r="N1313" s="32">
        <f>VLOOKUP($C1313,'Four Factors - Home'!$B:$O,13,FALSE)/100</f>
        <v>0.14699999999999999</v>
      </c>
      <c r="O1313" s="32">
        <f>VLOOKUP($C1313,'Four Factors - Home'!$B:$O,14,FALSE)/100</f>
        <v>0.222</v>
      </c>
      <c r="P1313" s="21">
        <f>VLOOKUP($C1313,'Advanced - Home'!B:T,18,FALSE)</f>
        <v>97.78</v>
      </c>
      <c r="Q1313" s="21">
        <f>(P1313+'Advanced - Home'!$S$33)/2</f>
        <v>98.316912943871699</v>
      </c>
      <c r="R1313" s="32">
        <f t="shared" ref="R1313" si="12877">AVERAGE(H1313,L1312)</f>
        <v>0.52550000000000008</v>
      </c>
      <c r="S1313" s="32">
        <f t="shared" ref="S1313" si="12878">AVERAGE(I1313,M1312)</f>
        <v>0.27749999999999997</v>
      </c>
      <c r="T1313" s="32">
        <f t="shared" ref="T1313" si="12879">AVERAGE(J1313,N1312)</f>
        <v>0.14300000000000002</v>
      </c>
      <c r="U1313" s="32">
        <f t="shared" ref="U1313" si="12880">AVERAGE(K1313,O1312)</f>
        <v>0.22200000000000003</v>
      </c>
      <c r="V1313" s="21">
        <f>Q1313*Q1312/'Advanced - Road'!$S$33</f>
        <v>98.615001294127396</v>
      </c>
      <c r="W1313" s="21">
        <f t="shared" ref="W1313" si="12881">W1312</f>
        <v>98.618343714957788</v>
      </c>
      <c r="X1313" s="21">
        <f t="shared" si="12848"/>
        <v>0</v>
      </c>
      <c r="Y1313" s="23">
        <f>ROUND(Regression!$B$17+Regression!$B$18*Games!R1313+Regression!$B$19*Games!T1313+Regression!$B$20*Games!U1313+Regression!$B$21*Games!S1313+Regression!$B$22*Games!W1313,0)</f>
        <v>108</v>
      </c>
      <c r="Z1313" s="23">
        <f t="shared" ref="Z1313" si="12882">-Z1312</f>
        <v>-2</v>
      </c>
      <c r="AA1313" s="23">
        <f t="shared" ref="AA1313" si="12883">AA1312</f>
        <v>214</v>
      </c>
      <c r="AB1313" s="22"/>
      <c r="AC1313" s="22"/>
      <c r="AD1313" s="22">
        <f t="shared" si="12853"/>
        <v>108</v>
      </c>
    </row>
    <row r="1314" spans="1:30" x14ac:dyDescent="0.3">
      <c r="A1314" t="s">
        <v>133</v>
      </c>
      <c r="B1314" s="8" t="s">
        <v>74</v>
      </c>
      <c r="C1314" t="str">
        <f>VLOOKUP(B1314,'Team Lookup'!A:B,2,FALSE)</f>
        <v>Orlando Magic</v>
      </c>
      <c r="D1314" s="6"/>
      <c r="E1314" s="6"/>
      <c r="F1314" s="7" t="str">
        <f>B1315</f>
        <v>SAS</v>
      </c>
      <c r="G1314" t="str">
        <f t="shared" ref="G1314" si="12884">C1315</f>
        <v>San Antonio Spurs</v>
      </c>
      <c r="H1314" s="31">
        <f>VLOOKUP($C1314,'Four Factors - Road'!$B:$O,7,FALSE)/100</f>
        <v>0.5</v>
      </c>
      <c r="I1314" s="31">
        <f>VLOOKUP($C1314,'Four Factors - Road'!$B:$O,8,FALSE)</f>
        <v>0.23400000000000001</v>
      </c>
      <c r="J1314" s="31">
        <f>VLOOKUP($C1314,'Four Factors - Road'!$B:$O,9,FALSE)/100</f>
        <v>0.13699999999999998</v>
      </c>
      <c r="K1314" s="31">
        <f>VLOOKUP($C1314,'Four Factors - Road'!$B:$O,10,FALSE)/100</f>
        <v>0.20199999999999999</v>
      </c>
      <c r="L1314" s="31">
        <f>VLOOKUP($C1314,'Four Factors - Road'!$B:$O,11,FALSE)/100</f>
        <v>0.52400000000000002</v>
      </c>
      <c r="M1314" s="31">
        <f>VLOOKUP($C1314,'Four Factors - Road'!$B:$O,12,FALSE)</f>
        <v>0.253</v>
      </c>
      <c r="N1314" s="31">
        <f>VLOOKUP($C1314,'Four Factors - Road'!$B:$O,13,FALSE)/100</f>
        <v>0.129</v>
      </c>
      <c r="O1314" s="31">
        <f>VLOOKUP($C1314,'Four Factors - Road'!$B:$O,14,FALSE)/100</f>
        <v>0.23300000000000001</v>
      </c>
      <c r="P1314" s="17">
        <f>VLOOKUP($C1314,'Advanced - Road'!B:T,18,FALSE)</f>
        <v>99.46</v>
      </c>
      <c r="Q1314" s="17">
        <f>(P1314+'Advanced - Road'!$S$33)/2</f>
        <v>99.160263459335624</v>
      </c>
      <c r="R1314" s="31">
        <f t="shared" ref="R1314" si="12885">AVERAGE(H1314,L1315)</f>
        <v>0.49399999999999999</v>
      </c>
      <c r="S1314" s="31">
        <f t="shared" ref="S1314" si="12886">AVERAGE(I1314,M1315)</f>
        <v>0.24199999999999999</v>
      </c>
      <c r="T1314" s="31">
        <f t="shared" ref="T1314" si="12887">AVERAGE(J1314,N1315)</f>
        <v>0.14399999999999999</v>
      </c>
      <c r="U1314" s="31">
        <f t="shared" ref="U1314" si="12888">AVERAGE(K1314,O1315)</f>
        <v>0.20400000000000001</v>
      </c>
      <c r="V1314" s="17">
        <f>Q1314*Q1315/'Advanced - Home'!$S$33</f>
        <v>98.476236649412897</v>
      </c>
      <c r="W1314" s="17">
        <f t="shared" ref="W1314" si="12889">AVERAGE(V1314:V1315)</f>
        <v>98.472899158060116</v>
      </c>
      <c r="X1314" s="17">
        <f t="shared" si="12848"/>
        <v>0</v>
      </c>
      <c r="Y1314" s="19">
        <f>ROUND(Regression!$B$17+Regression!$B$18*Games!R1314+Regression!$B$19*Games!T1314+Regression!$B$20*Games!U1314+Regression!$B$21*Games!S1314+Regression!$B$22*Games!W1314,0)</f>
        <v>102</v>
      </c>
      <c r="Z1314" s="19">
        <f t="shared" ref="Z1314" si="12890">Y1315-Y1314</f>
        <v>8</v>
      </c>
      <c r="AA1314" s="19">
        <f t="shared" ref="AA1314" si="12891">Y1314+Y1315</f>
        <v>212</v>
      </c>
      <c r="AB1314" s="4">
        <f t="shared" ref="AB1314" si="12892">D1314-Z1314</f>
        <v>-8</v>
      </c>
      <c r="AC1314" s="4">
        <f t="shared" ref="AC1314" si="12893">AA1314-E1314</f>
        <v>212</v>
      </c>
      <c r="AD1314" s="4">
        <f t="shared" si="12853"/>
        <v>102</v>
      </c>
    </row>
    <row r="1315" spans="1:30" x14ac:dyDescent="0.3">
      <c r="A1315" t="s">
        <v>134</v>
      </c>
      <c r="B1315" s="8" t="s">
        <v>79</v>
      </c>
      <c r="C1315" t="str">
        <f>VLOOKUP(B1315,'Team Lookup'!A:B,2,FALSE)</f>
        <v>San Antonio Spurs</v>
      </c>
      <c r="D1315" s="9">
        <f t="shared" ref="D1315" si="12894">D1314*-1</f>
        <v>0</v>
      </c>
      <c r="E1315" s="9">
        <f t="shared" ref="E1315" si="12895">E1314</f>
        <v>0</v>
      </c>
      <c r="F1315" t="str">
        <f>B1314</f>
        <v>ORL</v>
      </c>
      <c r="G1315" t="str">
        <f t="shared" ref="G1315" si="12896">C1314</f>
        <v>Orlando Magic</v>
      </c>
      <c r="H1315" s="31">
        <f>VLOOKUP($C1315,'Four Factors - Home'!$B:$O,7,FALSE)/100</f>
        <v>0.53299999999999992</v>
      </c>
      <c r="I1315" s="31">
        <f>VLOOKUP($C1315,'Four Factors - Home'!$B:$O,8,FALSE)</f>
        <v>0.29299999999999998</v>
      </c>
      <c r="J1315" s="31">
        <f>VLOOKUP($C1315,'Four Factors - Home'!$B:$O,9,FALSE)/100</f>
        <v>0.13500000000000001</v>
      </c>
      <c r="K1315" s="31">
        <f>VLOOKUP($C1315,'Four Factors - Home'!$B:$O,10,FALSE)/100</f>
        <v>0.22500000000000001</v>
      </c>
      <c r="L1315" s="31">
        <f>VLOOKUP($C1315,'Four Factors - Home'!$B:$O,11,FALSE)/100</f>
        <v>0.48799999999999999</v>
      </c>
      <c r="M1315" s="31">
        <f>VLOOKUP($C1315,'Four Factors - Home'!$B:$O,12,FALSE)</f>
        <v>0.25</v>
      </c>
      <c r="N1315" s="31">
        <f>VLOOKUP($C1315,'Four Factors - Home'!$B:$O,13,FALSE)/100</f>
        <v>0.151</v>
      </c>
      <c r="O1315" s="31">
        <f>VLOOKUP($C1315,'Four Factors - Home'!$B:$O,14,FALSE)/100</f>
        <v>0.20600000000000002</v>
      </c>
      <c r="P1315" s="17">
        <f>VLOOKUP($C1315,'Advanced - Home'!B:T,18,FALSE)</f>
        <v>97.49</v>
      </c>
      <c r="Q1315" s="17">
        <f>(P1315+'Advanced - Home'!$S$33)/2</f>
        <v>98.171912943871703</v>
      </c>
      <c r="R1315" s="31">
        <f t="shared" ref="R1315" si="12897">AVERAGE(H1315,L1314)</f>
        <v>0.52849999999999997</v>
      </c>
      <c r="S1315" s="31">
        <f t="shared" ref="S1315" si="12898">AVERAGE(I1315,M1314)</f>
        <v>0.27300000000000002</v>
      </c>
      <c r="T1315" s="31">
        <f t="shared" ref="T1315" si="12899">AVERAGE(J1315,N1314)</f>
        <v>0.13200000000000001</v>
      </c>
      <c r="U1315" s="31">
        <f t="shared" ref="U1315" si="12900">AVERAGE(K1315,O1314)</f>
        <v>0.22900000000000001</v>
      </c>
      <c r="V1315" s="17">
        <f>Q1315*Q1314/'Advanced - Road'!$S$33</f>
        <v>98.469561666707335</v>
      </c>
      <c r="W1315" s="17">
        <f t="shared" ref="W1315" si="12901">W1314</f>
        <v>98.472899158060116</v>
      </c>
      <c r="X1315" s="17">
        <f t="shared" si="12848"/>
        <v>0</v>
      </c>
      <c r="Y1315" s="19">
        <f>ROUND(Regression!$B$17+Regression!$B$18*Games!R1315+Regression!$B$19*Games!T1315+Regression!$B$20*Games!U1315+Regression!$B$21*Games!S1315+Regression!$B$22*Games!W1315,0)</f>
        <v>110</v>
      </c>
      <c r="Z1315" s="19">
        <f t="shared" ref="Z1315" si="12902">-Z1314</f>
        <v>-8</v>
      </c>
      <c r="AA1315" s="19">
        <f t="shared" ref="AA1315" si="12903">AA1314</f>
        <v>212</v>
      </c>
      <c r="AB1315" s="4"/>
      <c r="AC1315" s="4"/>
      <c r="AD1315" s="4">
        <f t="shared" si="12853"/>
        <v>110</v>
      </c>
    </row>
    <row r="1316" spans="1:30" x14ac:dyDescent="0.3">
      <c r="A1316" s="11" t="s">
        <v>133</v>
      </c>
      <c r="B1316" s="14" t="s">
        <v>74</v>
      </c>
      <c r="C1316" s="11" t="str">
        <f>VLOOKUP(B1316,'Team Lookup'!A:B,2,FALSE)</f>
        <v>Orlando Magic</v>
      </c>
      <c r="D1316" s="12"/>
      <c r="E1316" s="12"/>
      <c r="F1316" s="13" t="str">
        <f>B1317</f>
        <v>TOR</v>
      </c>
      <c r="G1316" s="11" t="str">
        <f t="shared" ref="G1316" si="12904">C1317</f>
        <v>Toronto Raptors</v>
      </c>
      <c r="H1316" s="32">
        <f>VLOOKUP($C1316,'Four Factors - Road'!$B:$O,7,FALSE)/100</f>
        <v>0.5</v>
      </c>
      <c r="I1316" s="32">
        <f>VLOOKUP($C1316,'Four Factors - Road'!$B:$O,8,FALSE)</f>
        <v>0.23400000000000001</v>
      </c>
      <c r="J1316" s="32">
        <f>VLOOKUP($C1316,'Four Factors - Road'!$B:$O,9,FALSE)/100</f>
        <v>0.13699999999999998</v>
      </c>
      <c r="K1316" s="32">
        <f>VLOOKUP($C1316,'Four Factors - Road'!$B:$O,10,FALSE)/100</f>
        <v>0.20199999999999999</v>
      </c>
      <c r="L1316" s="32">
        <f>VLOOKUP($C1316,'Four Factors - Road'!$B:$O,11,FALSE)/100</f>
        <v>0.52400000000000002</v>
      </c>
      <c r="M1316" s="32">
        <f>VLOOKUP($C1316,'Four Factors - Road'!$B:$O,12,FALSE)</f>
        <v>0.253</v>
      </c>
      <c r="N1316" s="32">
        <f>VLOOKUP($C1316,'Four Factors - Road'!$B:$O,13,FALSE)/100</f>
        <v>0.129</v>
      </c>
      <c r="O1316" s="32">
        <f>VLOOKUP($C1316,'Four Factors - Road'!$B:$O,14,FALSE)/100</f>
        <v>0.23300000000000001</v>
      </c>
      <c r="P1316" s="21">
        <f>VLOOKUP($C1316,'Advanced - Road'!B:T,18,FALSE)</f>
        <v>99.46</v>
      </c>
      <c r="Q1316" s="21">
        <f>(P1316+'Advanced - Road'!$S$33)/2</f>
        <v>99.160263459335624</v>
      </c>
      <c r="R1316" s="32">
        <f t="shared" ref="R1316" si="12905">AVERAGE(H1316,L1317)</f>
        <v>0.502</v>
      </c>
      <c r="S1316" s="32">
        <f t="shared" ref="S1316" si="12906">AVERAGE(I1316,M1317)</f>
        <v>0.2515</v>
      </c>
      <c r="T1316" s="32">
        <f t="shared" ref="T1316" si="12907">AVERAGE(J1316,N1317)</f>
        <v>0.14099999999999999</v>
      </c>
      <c r="U1316" s="32">
        <f t="shared" ref="U1316" si="12908">AVERAGE(K1316,O1317)</f>
        <v>0.22499999999999998</v>
      </c>
      <c r="V1316" s="21">
        <f>Q1316*Q1317/'Advanced - Home'!$S$33</f>
        <v>98.501314147063809</v>
      </c>
      <c r="W1316" s="21">
        <f t="shared" ref="W1316" si="12909">AVERAGE(V1316:V1317)</f>
        <v>98.497975805801104</v>
      </c>
      <c r="X1316" s="21">
        <f t="shared" si="12848"/>
        <v>0</v>
      </c>
      <c r="Y1316" s="23">
        <f>ROUND(Regression!$B$17+Regression!$B$18*Games!R1316+Regression!$B$19*Games!T1316+Regression!$B$20*Games!U1316+Regression!$B$21*Games!S1316+Regression!$B$22*Games!W1316,0)</f>
        <v>105</v>
      </c>
      <c r="Z1316" s="23">
        <f t="shared" ref="Z1316" si="12910">Y1317-Y1316</f>
        <v>7</v>
      </c>
      <c r="AA1316" s="23">
        <f t="shared" ref="AA1316" si="12911">Y1316+Y1317</f>
        <v>217</v>
      </c>
      <c r="AB1316" s="22">
        <f t="shared" ref="AB1316" si="12912">D1316-Z1316</f>
        <v>-7</v>
      </c>
      <c r="AC1316" s="22">
        <f t="shared" ref="AC1316" si="12913">AA1316-E1316</f>
        <v>217</v>
      </c>
      <c r="AD1316" s="22">
        <f t="shared" si="12853"/>
        <v>105</v>
      </c>
    </row>
    <row r="1317" spans="1:30" x14ac:dyDescent="0.3">
      <c r="A1317" s="11" t="s">
        <v>134</v>
      </c>
      <c r="B1317" s="14" t="s">
        <v>80</v>
      </c>
      <c r="C1317" s="11" t="str">
        <f>VLOOKUP(B1317,'Team Lookup'!A:B,2,FALSE)</f>
        <v>Toronto Raptors</v>
      </c>
      <c r="D1317" s="15">
        <f t="shared" ref="D1317" si="12914">D1316*-1</f>
        <v>0</v>
      </c>
      <c r="E1317" s="15">
        <f t="shared" ref="E1317" si="12915">E1316</f>
        <v>0</v>
      </c>
      <c r="F1317" s="11" t="str">
        <f>B1316</f>
        <v>ORL</v>
      </c>
      <c r="G1317" s="11" t="str">
        <f t="shared" ref="G1317" si="12916">C1316</f>
        <v>Orlando Magic</v>
      </c>
      <c r="H1317" s="32">
        <f>VLOOKUP($C1317,'Four Factors - Home'!$B:$O,7,FALSE)/100</f>
        <v>0.52900000000000003</v>
      </c>
      <c r="I1317" s="32">
        <f>VLOOKUP($C1317,'Four Factors - Home'!$B:$O,8,FALSE)</f>
        <v>0.315</v>
      </c>
      <c r="J1317" s="32">
        <f>VLOOKUP($C1317,'Four Factors - Home'!$B:$O,9,FALSE)/100</f>
        <v>0.128</v>
      </c>
      <c r="K1317" s="32">
        <f>VLOOKUP($C1317,'Four Factors - Home'!$B:$O,10,FALSE)/100</f>
        <v>0.27100000000000002</v>
      </c>
      <c r="L1317" s="32">
        <f>VLOOKUP($C1317,'Four Factors - Home'!$B:$O,11,FALSE)/100</f>
        <v>0.504</v>
      </c>
      <c r="M1317" s="32">
        <f>VLOOKUP($C1317,'Four Factors - Home'!$B:$O,12,FALSE)</f>
        <v>0.26900000000000002</v>
      </c>
      <c r="N1317" s="32">
        <f>VLOOKUP($C1317,'Four Factors - Home'!$B:$O,13,FALSE)/100</f>
        <v>0.14499999999999999</v>
      </c>
      <c r="O1317" s="32">
        <f>VLOOKUP($C1317,'Four Factors - Home'!$B:$O,14,FALSE)/100</f>
        <v>0.248</v>
      </c>
      <c r="P1317" s="21">
        <f>VLOOKUP($C1317,'Advanced - Home'!B:T,18,FALSE)</f>
        <v>97.54</v>
      </c>
      <c r="Q1317" s="21">
        <f>(P1317+'Advanced - Home'!$S$33)/2</f>
        <v>98.196912943871709</v>
      </c>
      <c r="R1317" s="32">
        <f t="shared" ref="R1317" si="12917">AVERAGE(H1317,L1316)</f>
        <v>0.52649999999999997</v>
      </c>
      <c r="S1317" s="32">
        <f t="shared" ref="S1317" si="12918">AVERAGE(I1317,M1316)</f>
        <v>0.28400000000000003</v>
      </c>
      <c r="T1317" s="32">
        <f t="shared" ref="T1317" si="12919">AVERAGE(J1317,N1316)</f>
        <v>0.1285</v>
      </c>
      <c r="U1317" s="32">
        <f t="shared" ref="U1317" si="12920">AVERAGE(K1317,O1316)</f>
        <v>0.252</v>
      </c>
      <c r="V1317" s="21">
        <f>Q1317*Q1316/'Advanced - Road'!$S$33</f>
        <v>98.494637464538386</v>
      </c>
      <c r="W1317" s="21">
        <f t="shared" ref="W1317" si="12921">W1316</f>
        <v>98.497975805801104</v>
      </c>
      <c r="X1317" s="21">
        <f t="shared" si="12848"/>
        <v>0</v>
      </c>
      <c r="Y1317" s="23">
        <f>ROUND(Regression!$B$17+Regression!$B$18*Games!R1317+Regression!$B$19*Games!T1317+Regression!$B$20*Games!U1317+Regression!$B$21*Games!S1317+Regression!$B$22*Games!W1317,0)</f>
        <v>112</v>
      </c>
      <c r="Z1317" s="23">
        <f t="shared" ref="Z1317" si="12922">-Z1316</f>
        <v>-7</v>
      </c>
      <c r="AA1317" s="23">
        <f t="shared" ref="AA1317" si="12923">AA1316</f>
        <v>217</v>
      </c>
      <c r="AB1317" s="22"/>
      <c r="AC1317" s="22"/>
      <c r="AD1317" s="22">
        <f t="shared" si="12853"/>
        <v>112</v>
      </c>
    </row>
    <row r="1318" spans="1:30" x14ac:dyDescent="0.3">
      <c r="A1318" t="s">
        <v>133</v>
      </c>
      <c r="B1318" s="5" t="s">
        <v>74</v>
      </c>
      <c r="C1318" t="str">
        <f>VLOOKUP(B1318,'Team Lookup'!A:B,2,FALSE)</f>
        <v>Orlando Magic</v>
      </c>
      <c r="D1318" s="6"/>
      <c r="E1318" s="6"/>
      <c r="F1318" s="7" t="str">
        <f>B1319</f>
        <v>UTA</v>
      </c>
      <c r="G1318" t="str">
        <f t="shared" ref="G1318" si="12924">C1319</f>
        <v>Utah Jazz</v>
      </c>
      <c r="H1318" s="31">
        <f>VLOOKUP($C1318,'Four Factors - Road'!$B:$O,7,FALSE)/100</f>
        <v>0.5</v>
      </c>
      <c r="I1318" s="31">
        <f>VLOOKUP($C1318,'Four Factors - Road'!$B:$O,8,FALSE)</f>
        <v>0.23400000000000001</v>
      </c>
      <c r="J1318" s="31">
        <f>VLOOKUP($C1318,'Four Factors - Road'!$B:$O,9,FALSE)/100</f>
        <v>0.13699999999999998</v>
      </c>
      <c r="K1318" s="31">
        <f>VLOOKUP($C1318,'Four Factors - Road'!$B:$O,10,FALSE)/100</f>
        <v>0.20199999999999999</v>
      </c>
      <c r="L1318" s="31">
        <f>VLOOKUP($C1318,'Four Factors - Road'!$B:$O,11,FALSE)/100</f>
        <v>0.52400000000000002</v>
      </c>
      <c r="M1318" s="31">
        <f>VLOOKUP($C1318,'Four Factors - Road'!$B:$O,12,FALSE)</f>
        <v>0.253</v>
      </c>
      <c r="N1318" s="31">
        <f>VLOOKUP($C1318,'Four Factors - Road'!$B:$O,13,FALSE)/100</f>
        <v>0.129</v>
      </c>
      <c r="O1318" s="31">
        <f>VLOOKUP($C1318,'Four Factors - Road'!$B:$O,14,FALSE)/100</f>
        <v>0.23300000000000001</v>
      </c>
      <c r="P1318" s="17">
        <f>VLOOKUP($C1318,'Advanced - Road'!B:T,18,FALSE)</f>
        <v>99.46</v>
      </c>
      <c r="Q1318" s="17">
        <f>(P1318+'Advanced - Road'!$S$33)/2</f>
        <v>99.160263459335624</v>
      </c>
      <c r="R1318" s="31">
        <f t="shared" ref="R1318" si="12925">AVERAGE(H1318,L1319)</f>
        <v>0.49299999999999999</v>
      </c>
      <c r="S1318" s="31">
        <f t="shared" ref="S1318" si="12926">AVERAGE(I1318,M1319)</f>
        <v>0.23300000000000001</v>
      </c>
      <c r="T1318" s="31">
        <f t="shared" ref="T1318" si="12927">AVERAGE(J1318,N1319)</f>
        <v>0.13600000000000001</v>
      </c>
      <c r="U1318" s="31">
        <f t="shared" ref="U1318" si="12928">AVERAGE(K1318,O1319)</f>
        <v>0.20400000000000001</v>
      </c>
      <c r="V1318" s="17">
        <f>Q1318*Q1319/'Advanced - Home'!$S$33</f>
        <v>96.530222831702247</v>
      </c>
      <c r="W1318" s="17">
        <f t="shared" ref="W1318" si="12929">AVERAGE(V1318:V1319)</f>
        <v>96.526951293360156</v>
      </c>
      <c r="X1318" s="17">
        <f t="shared" si="12848"/>
        <v>0</v>
      </c>
      <c r="Y1318" s="19">
        <f>ROUND(Regression!$B$17+Regression!$B$18*Games!R1318+Regression!$B$19*Games!T1318+Regression!$B$20*Games!U1318+Regression!$B$21*Games!S1318+Regression!$B$22*Games!W1318,0)</f>
        <v>100</v>
      </c>
      <c r="Z1318" s="19">
        <f t="shared" ref="Z1318" si="12930">Y1319-Y1318</f>
        <v>7</v>
      </c>
      <c r="AA1318" s="19">
        <f t="shared" ref="AA1318" si="12931">Y1318+Y1319</f>
        <v>207</v>
      </c>
      <c r="AB1318" s="4">
        <f t="shared" ref="AB1318" si="12932">D1318-Z1318</f>
        <v>-7</v>
      </c>
      <c r="AC1318" s="4">
        <f t="shared" ref="AC1318" si="12933">AA1318-E1318</f>
        <v>207</v>
      </c>
      <c r="AD1318" s="4">
        <f t="shared" si="12853"/>
        <v>100</v>
      </c>
    </row>
    <row r="1319" spans="1:30" x14ac:dyDescent="0.3">
      <c r="A1319" t="s">
        <v>134</v>
      </c>
      <c r="B1319" s="8" t="s">
        <v>81</v>
      </c>
      <c r="C1319" t="str">
        <f>VLOOKUP(B1319,'Team Lookup'!A:B,2,FALSE)</f>
        <v>Utah Jazz</v>
      </c>
      <c r="D1319" s="9">
        <f t="shared" ref="D1319" si="12934">D1318*-1</f>
        <v>0</v>
      </c>
      <c r="E1319" s="9">
        <f t="shared" ref="E1319" si="12935">E1318</f>
        <v>0</v>
      </c>
      <c r="F1319" t="str">
        <f>B1318</f>
        <v>ORL</v>
      </c>
      <c r="G1319" t="str">
        <f t="shared" ref="G1319" si="12936">C1318</f>
        <v>Orlando Magic</v>
      </c>
      <c r="H1319" s="31">
        <f>VLOOKUP($C1319,'Four Factors - Home'!$B:$O,7,FALSE)/100</f>
        <v>0.52800000000000002</v>
      </c>
      <c r="I1319" s="31">
        <f>VLOOKUP($C1319,'Four Factors - Home'!$B:$O,8,FALSE)</f>
        <v>0.314</v>
      </c>
      <c r="J1319" s="31">
        <f>VLOOKUP($C1319,'Four Factors - Home'!$B:$O,9,FALSE)/100</f>
        <v>0.14499999999999999</v>
      </c>
      <c r="K1319" s="31">
        <f>VLOOKUP($C1319,'Four Factors - Home'!$B:$O,10,FALSE)/100</f>
        <v>0.214</v>
      </c>
      <c r="L1319" s="31">
        <f>VLOOKUP($C1319,'Four Factors - Home'!$B:$O,11,FALSE)/100</f>
        <v>0.48599999999999999</v>
      </c>
      <c r="M1319" s="31">
        <f>VLOOKUP($C1319,'Four Factors - Home'!$B:$O,12,FALSE)</f>
        <v>0.23200000000000001</v>
      </c>
      <c r="N1319" s="31">
        <f>VLOOKUP($C1319,'Four Factors - Home'!$B:$O,13,FALSE)/100</f>
        <v>0.13500000000000001</v>
      </c>
      <c r="O1319" s="31">
        <f>VLOOKUP($C1319,'Four Factors - Home'!$B:$O,14,FALSE)/100</f>
        <v>0.20600000000000002</v>
      </c>
      <c r="P1319" s="17">
        <f>VLOOKUP($C1319,'Advanced - Home'!B:T,18,FALSE)</f>
        <v>93.61</v>
      </c>
      <c r="Q1319" s="17">
        <f>(P1319+'Advanced - Home'!$S$33)/2</f>
        <v>96.231912943871706</v>
      </c>
      <c r="R1319" s="31">
        <f t="shared" ref="R1319" si="12937">AVERAGE(H1319,L1318)</f>
        <v>0.52600000000000002</v>
      </c>
      <c r="S1319" s="31">
        <f t="shared" ref="S1319" si="12938">AVERAGE(I1319,M1318)</f>
        <v>0.28349999999999997</v>
      </c>
      <c r="T1319" s="31">
        <f t="shared" ref="T1319" si="12939">AVERAGE(J1319,N1318)</f>
        <v>0.13700000000000001</v>
      </c>
      <c r="U1319" s="31">
        <f t="shared" ref="U1319" si="12940">AVERAGE(K1319,O1318)</f>
        <v>0.2235</v>
      </c>
      <c r="V1319" s="17">
        <f>Q1319*Q1318/'Advanced - Road'!$S$33</f>
        <v>96.52367975501808</v>
      </c>
      <c r="W1319" s="17">
        <f t="shared" ref="W1319" si="12941">W1318</f>
        <v>96.526951293360156</v>
      </c>
      <c r="X1319" s="17">
        <f t="shared" si="12848"/>
        <v>0</v>
      </c>
      <c r="Y1319" s="19">
        <f>ROUND(Regression!$B$17+Regression!$B$18*Games!R1319+Regression!$B$19*Games!T1319+Regression!$B$20*Games!U1319+Regression!$B$21*Games!S1319+Regression!$B$22*Games!W1319,0)</f>
        <v>107</v>
      </c>
      <c r="Z1319" s="19">
        <f t="shared" ref="Z1319" si="12942">-Z1318</f>
        <v>-7</v>
      </c>
      <c r="AA1319" s="19">
        <f t="shared" ref="AA1319" si="12943">AA1318</f>
        <v>207</v>
      </c>
      <c r="AB1319" s="4"/>
      <c r="AC1319" s="4"/>
      <c r="AD1319" s="4">
        <f t="shared" si="12853"/>
        <v>107</v>
      </c>
    </row>
    <row r="1320" spans="1:30" x14ac:dyDescent="0.3">
      <c r="A1320" s="11" t="s">
        <v>133</v>
      </c>
      <c r="B1320" s="10" t="s">
        <v>74</v>
      </c>
      <c r="C1320" s="11" t="str">
        <f>VLOOKUP(B1320,'Team Lookup'!A:B,2,FALSE)</f>
        <v>Orlando Magic</v>
      </c>
      <c r="D1320" s="12"/>
      <c r="E1320" s="12"/>
      <c r="F1320" s="13" t="str">
        <f>B1321</f>
        <v>WAS</v>
      </c>
      <c r="G1320" s="11" t="str">
        <f t="shared" ref="G1320" si="12944">C1321</f>
        <v>Washington Wizards</v>
      </c>
      <c r="H1320" s="32">
        <f>VLOOKUP($C1320,'Four Factors - Road'!$B:$O,7,FALSE)/100</f>
        <v>0.5</v>
      </c>
      <c r="I1320" s="32">
        <f>VLOOKUP($C1320,'Four Factors - Road'!$B:$O,8,FALSE)</f>
        <v>0.23400000000000001</v>
      </c>
      <c r="J1320" s="32">
        <f>VLOOKUP($C1320,'Four Factors - Road'!$B:$O,9,FALSE)/100</f>
        <v>0.13699999999999998</v>
      </c>
      <c r="K1320" s="32">
        <f>VLOOKUP($C1320,'Four Factors - Road'!$B:$O,10,FALSE)/100</f>
        <v>0.20199999999999999</v>
      </c>
      <c r="L1320" s="32">
        <f>VLOOKUP($C1320,'Four Factors - Road'!$B:$O,11,FALSE)/100</f>
        <v>0.52400000000000002</v>
      </c>
      <c r="M1320" s="32">
        <f>VLOOKUP($C1320,'Four Factors - Road'!$B:$O,12,FALSE)</f>
        <v>0.253</v>
      </c>
      <c r="N1320" s="32">
        <f>VLOOKUP($C1320,'Four Factors - Road'!$B:$O,13,FALSE)/100</f>
        <v>0.129</v>
      </c>
      <c r="O1320" s="32">
        <f>VLOOKUP($C1320,'Four Factors - Road'!$B:$O,14,FALSE)/100</f>
        <v>0.23300000000000001</v>
      </c>
      <c r="P1320" s="21">
        <f>VLOOKUP($C1320,'Advanced - Road'!B:T,18,FALSE)</f>
        <v>99.46</v>
      </c>
      <c r="Q1320" s="21">
        <f>(P1320+'Advanced - Road'!$S$33)/2</f>
        <v>99.160263459335624</v>
      </c>
      <c r="R1320" s="32">
        <f t="shared" ref="R1320" si="12945">AVERAGE(H1320,L1321)</f>
        <v>0.50550000000000006</v>
      </c>
      <c r="S1320" s="32">
        <f t="shared" ref="S1320" si="12946">AVERAGE(I1320,M1321)</f>
        <v>0.26100000000000001</v>
      </c>
      <c r="T1320" s="32">
        <f t="shared" ref="T1320" si="12947">AVERAGE(J1320,N1321)</f>
        <v>0.14799999999999999</v>
      </c>
      <c r="U1320" s="32">
        <f t="shared" ref="U1320" si="12948">AVERAGE(K1320,O1321)</f>
        <v>0.22649999999999998</v>
      </c>
      <c r="V1320" s="21">
        <f>Q1320*Q1321/'Advanced - Home'!$S$33</f>
        <v>99.308809571423112</v>
      </c>
      <c r="W1320" s="21">
        <f t="shared" ref="W1320" si="12949">AVERAGE(V1320:V1321)</f>
        <v>99.305443863060589</v>
      </c>
      <c r="X1320" s="21">
        <f t="shared" si="12848"/>
        <v>0</v>
      </c>
      <c r="Y1320" s="23">
        <f>ROUND(Regression!$B$17+Regression!$B$18*Games!R1320+Regression!$B$19*Games!T1320+Regression!$B$20*Games!U1320+Regression!$B$21*Games!S1320+Regression!$B$22*Games!W1320,0)</f>
        <v>105</v>
      </c>
      <c r="Z1320" s="23">
        <f t="shared" ref="Z1320" si="12950">Y1321-Y1320</f>
        <v>6</v>
      </c>
      <c r="AA1320" s="23">
        <f t="shared" ref="AA1320" si="12951">Y1320+Y1321</f>
        <v>216</v>
      </c>
      <c r="AB1320" s="22">
        <f t="shared" ref="AB1320" si="12952">D1320-Z1320</f>
        <v>-6</v>
      </c>
      <c r="AC1320" s="22">
        <f t="shared" ref="AC1320" si="12953">AA1320-E1320</f>
        <v>216</v>
      </c>
      <c r="AD1320" s="22">
        <f t="shared" si="12853"/>
        <v>105</v>
      </c>
    </row>
    <row r="1321" spans="1:30" x14ac:dyDescent="0.3">
      <c r="A1321" s="11" t="s">
        <v>134</v>
      </c>
      <c r="B1321" s="14" t="s">
        <v>82</v>
      </c>
      <c r="C1321" s="11" t="str">
        <f>VLOOKUP(B1321,'Team Lookup'!A:B,2,FALSE)</f>
        <v>Washington Wizards</v>
      </c>
      <c r="D1321" s="15">
        <f t="shared" ref="D1321" si="12954">D1320*-1</f>
        <v>0</v>
      </c>
      <c r="E1321" s="15">
        <f t="shared" ref="E1321" si="12955">E1320</f>
        <v>0</v>
      </c>
      <c r="F1321" s="11" t="str">
        <f>B1320</f>
        <v>ORL</v>
      </c>
      <c r="G1321" s="11" t="str">
        <f t="shared" ref="G1321" si="12956">C1320</f>
        <v>Orlando Magic</v>
      </c>
      <c r="H1321" s="32">
        <f>VLOOKUP($C1321,'Four Factors - Home'!$B:$O,7,FALSE)/100</f>
        <v>0.54700000000000004</v>
      </c>
      <c r="I1321" s="32">
        <f>VLOOKUP($C1321,'Four Factors - Home'!$B:$O,8,FALSE)</f>
        <v>0.26400000000000001</v>
      </c>
      <c r="J1321" s="32">
        <f>VLOOKUP($C1321,'Four Factors - Home'!$B:$O,9,FALSE)/100</f>
        <v>0.14899999999999999</v>
      </c>
      <c r="K1321" s="32">
        <f>VLOOKUP($C1321,'Four Factors - Home'!$B:$O,10,FALSE)/100</f>
        <v>0.252</v>
      </c>
      <c r="L1321" s="32">
        <f>VLOOKUP($C1321,'Four Factors - Home'!$B:$O,11,FALSE)/100</f>
        <v>0.51100000000000001</v>
      </c>
      <c r="M1321" s="32">
        <f>VLOOKUP($C1321,'Four Factors - Home'!$B:$O,12,FALSE)</f>
        <v>0.28799999999999998</v>
      </c>
      <c r="N1321" s="32">
        <f>VLOOKUP($C1321,'Four Factors - Home'!$B:$O,13,FALSE)/100</f>
        <v>0.159</v>
      </c>
      <c r="O1321" s="32">
        <f>VLOOKUP($C1321,'Four Factors - Home'!$B:$O,14,FALSE)/100</f>
        <v>0.251</v>
      </c>
      <c r="P1321" s="21">
        <f>VLOOKUP($C1321,'Advanced - Home'!B:T,18,FALSE)</f>
        <v>99.15</v>
      </c>
      <c r="Q1321" s="21">
        <f>(P1321+'Advanced - Home'!$S$33)/2</f>
        <v>99.001912943871702</v>
      </c>
      <c r="R1321" s="32">
        <f t="shared" ref="R1321" si="12957">AVERAGE(H1321,L1320)</f>
        <v>0.53550000000000009</v>
      </c>
      <c r="S1321" s="32">
        <f t="shared" ref="S1321" si="12958">AVERAGE(I1321,M1320)</f>
        <v>0.25850000000000001</v>
      </c>
      <c r="T1321" s="32">
        <f t="shared" ref="T1321" si="12959">AVERAGE(J1321,N1320)</f>
        <v>0.13900000000000001</v>
      </c>
      <c r="U1321" s="32">
        <f t="shared" ref="U1321" si="12960">AVERAGE(K1321,O1320)</f>
        <v>0.24249999999999999</v>
      </c>
      <c r="V1321" s="21">
        <f>Q1321*Q1320/'Advanced - Road'!$S$33</f>
        <v>99.30207815469808</v>
      </c>
      <c r="W1321" s="21">
        <f t="shared" ref="W1321" si="12961">W1320</f>
        <v>99.305443863060589</v>
      </c>
      <c r="X1321" s="21">
        <f t="shared" si="12848"/>
        <v>0</v>
      </c>
      <c r="Y1321" s="23">
        <f>ROUND(Regression!$B$17+Regression!$B$18*Games!R1321+Regression!$B$19*Games!T1321+Regression!$B$20*Games!U1321+Regression!$B$21*Games!S1321+Regression!$B$22*Games!W1321,0)</f>
        <v>111</v>
      </c>
      <c r="Z1321" s="23">
        <f t="shared" ref="Z1321" si="12962">-Z1320</f>
        <v>-6</v>
      </c>
      <c r="AA1321" s="23">
        <f t="shared" ref="AA1321" si="12963">AA1320</f>
        <v>216</v>
      </c>
      <c r="AB1321" s="22"/>
      <c r="AC1321" s="22"/>
      <c r="AD1321" s="22">
        <f t="shared" si="12853"/>
        <v>111</v>
      </c>
    </row>
    <row r="1322" spans="1:30" x14ac:dyDescent="0.3">
      <c r="A1322" t="s">
        <v>133</v>
      </c>
      <c r="B1322" s="5" t="s">
        <v>75</v>
      </c>
      <c r="C1322" t="str">
        <f>VLOOKUP(B1322,'Team Lookup'!A:B,2,FALSE)</f>
        <v>Philadelphia 76ers</v>
      </c>
      <c r="D1322" s="6"/>
      <c r="E1322" s="6"/>
      <c r="F1322" s="7" t="str">
        <f>B1323</f>
        <v>ATL</v>
      </c>
      <c r="G1322" t="str">
        <f t="shared" ref="G1322" si="12964">C1323</f>
        <v>Atlanta Hawks</v>
      </c>
      <c r="H1322" s="31">
        <f>VLOOKUP($C1322,'Four Factors - Road'!$B:$O,7,FALSE)/100</f>
        <v>0.495</v>
      </c>
      <c r="I1322" s="31">
        <f>VLOOKUP($C1322,'Four Factors - Road'!$B:$O,8,FALSE)</f>
        <v>0.255</v>
      </c>
      <c r="J1322" s="31">
        <f>VLOOKUP($C1322,'Four Factors - Road'!$B:$O,9,FALSE)/100</f>
        <v>0.16500000000000001</v>
      </c>
      <c r="K1322" s="31">
        <f>VLOOKUP($C1322,'Four Factors - Road'!$B:$O,10,FALSE)/100</f>
        <v>0.22399999999999998</v>
      </c>
      <c r="L1322" s="31">
        <f>VLOOKUP($C1322,'Four Factors - Road'!$B:$O,11,FALSE)/100</f>
        <v>0.52900000000000003</v>
      </c>
      <c r="M1322" s="31">
        <f>VLOOKUP($C1322,'Four Factors - Road'!$B:$O,12,FALSE)</f>
        <v>0.28599999999999998</v>
      </c>
      <c r="N1322" s="31">
        <f>VLOOKUP($C1322,'Four Factors - Road'!$B:$O,13,FALSE)/100</f>
        <v>0.155</v>
      </c>
      <c r="O1322" s="31">
        <f>VLOOKUP($C1322,'Four Factors - Road'!$B:$O,14,FALSE)/100</f>
        <v>0.252</v>
      </c>
      <c r="P1322" s="17">
        <f>VLOOKUP($C1322,'Advanced - Road'!B:T,18,FALSE)</f>
        <v>101.12</v>
      </c>
      <c r="Q1322" s="17">
        <f>(P1322+'Advanced - Road'!$S$33)/2</f>
        <v>99.990263459335637</v>
      </c>
      <c r="R1322" s="31">
        <f t="shared" ref="R1322" si="12965">AVERAGE(H1322,L1323)</f>
        <v>0.50649999999999995</v>
      </c>
      <c r="S1322" s="31">
        <f t="shared" ref="S1322" si="12966">AVERAGE(I1322,M1323)</f>
        <v>0.23649999999999999</v>
      </c>
      <c r="T1322" s="31">
        <f t="shared" ref="T1322" si="12967">AVERAGE(J1322,N1323)</f>
        <v>0.161</v>
      </c>
      <c r="U1322" s="31">
        <f t="shared" ref="U1322" si="12968">AVERAGE(K1322,O1323)</f>
        <v>0.23549999999999999</v>
      </c>
      <c r="V1322" s="17">
        <f>Q1322*Q1323/'Advanced - Home'!$S$33</f>
        <v>99.99844348540563</v>
      </c>
      <c r="W1322" s="17">
        <f t="shared" ref="W1322" si="12969">AVERAGE(V1322:V1323)</f>
        <v>99.99505440442752</v>
      </c>
      <c r="X1322" s="17">
        <f t="shared" si="12848"/>
        <v>0</v>
      </c>
      <c r="Y1322" s="19">
        <f>ROUND(Regression!$B$17+Regression!$B$18*Games!R1322+Regression!$B$19*Games!T1322+Regression!$B$20*Games!U1322+Regression!$B$21*Games!S1322+Regression!$B$22*Games!W1322,0)</f>
        <v>104</v>
      </c>
      <c r="Z1322" s="19">
        <f t="shared" ref="Z1322" si="12970">Y1323-Y1322</f>
        <v>6</v>
      </c>
      <c r="AA1322" s="19">
        <f t="shared" ref="AA1322" si="12971">Y1322+Y1323</f>
        <v>214</v>
      </c>
      <c r="AB1322" s="4">
        <f t="shared" ref="AB1322" si="12972">D1322-Z1322</f>
        <v>-6</v>
      </c>
      <c r="AC1322" s="4">
        <f t="shared" ref="AC1322" si="12973">AA1322-E1322</f>
        <v>214</v>
      </c>
      <c r="AD1322" s="4">
        <f t="shared" si="12853"/>
        <v>104</v>
      </c>
    </row>
    <row r="1323" spans="1:30" x14ac:dyDescent="0.3">
      <c r="A1323" t="s">
        <v>134</v>
      </c>
      <c r="B1323" s="8" t="s">
        <v>56</v>
      </c>
      <c r="C1323" t="str">
        <f>VLOOKUP(B1323,'Team Lookup'!A:B,2,FALSE)</f>
        <v>Atlanta Hawks</v>
      </c>
      <c r="D1323" s="9">
        <f t="shared" ref="D1323" si="12974">D1322*-1</f>
        <v>0</v>
      </c>
      <c r="E1323" s="9">
        <f t="shared" ref="E1323" si="12975">E1322</f>
        <v>0</v>
      </c>
      <c r="F1323" t="str">
        <f>B1322</f>
        <v>PHI</v>
      </c>
      <c r="G1323" t="str">
        <f t="shared" ref="G1323" si="12976">C1322</f>
        <v>Philadelphia 76ers</v>
      </c>
      <c r="H1323" s="31">
        <f>VLOOKUP($C1323,'Four Factors - Home'!$B:$O,7,FALSE)/100</f>
        <v>0.51100000000000001</v>
      </c>
      <c r="I1323" s="31">
        <f>VLOOKUP($C1323,'Four Factors - Home'!$B:$O,8,FALSE)</f>
        <v>0.28199999999999997</v>
      </c>
      <c r="J1323" s="31">
        <f>VLOOKUP($C1323,'Four Factors - Home'!$B:$O,9,FALSE)/100</f>
        <v>0.14800000000000002</v>
      </c>
      <c r="K1323" s="31">
        <f>VLOOKUP($C1323,'Four Factors - Home'!$B:$O,10,FALSE)/100</f>
        <v>0.249</v>
      </c>
      <c r="L1323" s="31">
        <f>VLOOKUP($C1323,'Four Factors - Home'!$B:$O,11,FALSE)/100</f>
        <v>0.51800000000000002</v>
      </c>
      <c r="M1323" s="31">
        <f>VLOOKUP($C1323,'Four Factors - Home'!$B:$O,12,FALSE)</f>
        <v>0.218</v>
      </c>
      <c r="N1323" s="31">
        <f>VLOOKUP($C1323,'Four Factors - Home'!$B:$O,13,FALSE)/100</f>
        <v>0.157</v>
      </c>
      <c r="O1323" s="31">
        <f>VLOOKUP($C1323,'Four Factors - Home'!$B:$O,14,FALSE)/100</f>
        <v>0.247</v>
      </c>
      <c r="P1323" s="17">
        <f>VLOOKUP($C1323,'Advanced - Home'!B:T,18,FALSE)</f>
        <v>98.87</v>
      </c>
      <c r="Q1323" s="17">
        <f>(P1323+'Advanced - Home'!$S$33)/2</f>
        <v>98.861912943871715</v>
      </c>
      <c r="R1323" s="31">
        <f t="shared" ref="R1323" si="12977">AVERAGE(H1323,L1322)</f>
        <v>0.52</v>
      </c>
      <c r="S1323" s="31">
        <f t="shared" ref="S1323" si="12978">AVERAGE(I1323,M1322)</f>
        <v>0.28399999999999997</v>
      </c>
      <c r="T1323" s="31">
        <f t="shared" ref="T1323" si="12979">AVERAGE(J1323,N1322)</f>
        <v>0.15150000000000002</v>
      </c>
      <c r="U1323" s="31">
        <f t="shared" ref="U1323" si="12980">AVERAGE(K1323,O1322)</f>
        <v>0.2505</v>
      </c>
      <c r="V1323" s="17">
        <f>Q1323*Q1322/'Advanced - Road'!$S$33</f>
        <v>99.991665323449411</v>
      </c>
      <c r="W1323" s="17">
        <f t="shared" ref="W1323" si="12981">W1322</f>
        <v>99.99505440442752</v>
      </c>
      <c r="X1323" s="17">
        <f t="shared" si="12848"/>
        <v>0</v>
      </c>
      <c r="Y1323" s="19">
        <f>ROUND(Regression!$B$17+Regression!$B$18*Games!R1323+Regression!$B$19*Games!T1323+Regression!$B$20*Games!U1323+Regression!$B$21*Games!S1323+Regression!$B$22*Games!W1323,0)</f>
        <v>110</v>
      </c>
      <c r="Z1323" s="19">
        <f t="shared" ref="Z1323" si="12982">-Z1322</f>
        <v>-6</v>
      </c>
      <c r="AA1323" s="19">
        <f t="shared" ref="AA1323" si="12983">AA1322</f>
        <v>214</v>
      </c>
      <c r="AB1323" s="4"/>
      <c r="AC1323" s="4"/>
      <c r="AD1323" s="4">
        <f t="shared" si="12853"/>
        <v>110</v>
      </c>
    </row>
    <row r="1324" spans="1:30" x14ac:dyDescent="0.3">
      <c r="A1324" s="11" t="s">
        <v>133</v>
      </c>
      <c r="B1324" s="10" t="s">
        <v>75</v>
      </c>
      <c r="C1324" s="11" t="str">
        <f>VLOOKUP(B1324,'Team Lookup'!A:B,2,FALSE)</f>
        <v>Philadelphia 76ers</v>
      </c>
      <c r="D1324" s="12"/>
      <c r="E1324" s="12"/>
      <c r="F1324" s="13" t="str">
        <f>B1325</f>
        <v>BRK</v>
      </c>
      <c r="G1324" s="11" t="str">
        <f t="shared" ref="G1324" si="12984">C1325</f>
        <v>Brooklyn Nets</v>
      </c>
      <c r="H1324" s="32">
        <f>VLOOKUP($C1324,'Four Factors - Road'!$B:$O,7,FALSE)/100</f>
        <v>0.495</v>
      </c>
      <c r="I1324" s="32">
        <f>VLOOKUP($C1324,'Four Factors - Road'!$B:$O,8,FALSE)</f>
        <v>0.255</v>
      </c>
      <c r="J1324" s="32">
        <f>VLOOKUP($C1324,'Four Factors - Road'!$B:$O,9,FALSE)/100</f>
        <v>0.16500000000000001</v>
      </c>
      <c r="K1324" s="32">
        <f>VLOOKUP($C1324,'Four Factors - Road'!$B:$O,10,FALSE)/100</f>
        <v>0.22399999999999998</v>
      </c>
      <c r="L1324" s="32">
        <f>VLOOKUP($C1324,'Four Factors - Road'!$B:$O,11,FALSE)/100</f>
        <v>0.52900000000000003</v>
      </c>
      <c r="M1324" s="32">
        <f>VLOOKUP($C1324,'Four Factors - Road'!$B:$O,12,FALSE)</f>
        <v>0.28599999999999998</v>
      </c>
      <c r="N1324" s="32">
        <f>VLOOKUP($C1324,'Four Factors - Road'!$B:$O,13,FALSE)/100</f>
        <v>0.155</v>
      </c>
      <c r="O1324" s="32">
        <f>VLOOKUP($C1324,'Four Factors - Road'!$B:$O,14,FALSE)/100</f>
        <v>0.252</v>
      </c>
      <c r="P1324" s="21">
        <f>VLOOKUP($C1324,'Advanced - Road'!B:T,18,FALSE)</f>
        <v>101.12</v>
      </c>
      <c r="Q1324" s="21">
        <f>(P1324+'Advanced - Road'!$S$33)/2</f>
        <v>99.990263459335637</v>
      </c>
      <c r="R1324" s="32">
        <f t="shared" ref="R1324" si="12985">AVERAGE(H1324,L1325)</f>
        <v>0.50150000000000006</v>
      </c>
      <c r="S1324" s="32">
        <f t="shared" ref="S1324" si="12986">AVERAGE(I1324,M1325)</f>
        <v>0.26150000000000001</v>
      </c>
      <c r="T1324" s="32">
        <f t="shared" ref="T1324" si="12987">AVERAGE(J1324,N1325)</f>
        <v>0.14700000000000002</v>
      </c>
      <c r="U1324" s="32">
        <f t="shared" ref="U1324" si="12988">AVERAGE(K1324,O1325)</f>
        <v>0.23599999999999999</v>
      </c>
      <c r="V1324" s="21">
        <f>Q1324*Q1325/'Advanced - Home'!$S$33</f>
        <v>102.16304522824528</v>
      </c>
      <c r="W1324" s="21">
        <f t="shared" ref="W1324" si="12989">AVERAGE(V1324:V1325)</f>
        <v>102.15958278601937</v>
      </c>
      <c r="X1324" s="21">
        <f t="shared" si="12848"/>
        <v>0</v>
      </c>
      <c r="Y1324" s="23">
        <f>ROUND(Regression!$B$17+Regression!$B$18*Games!R1324+Regression!$B$19*Games!T1324+Regression!$B$20*Games!U1324+Regression!$B$21*Games!S1324+Regression!$B$22*Games!W1324,0)</f>
        <v>108</v>
      </c>
      <c r="Z1324" s="23">
        <f t="shared" ref="Z1324" si="12990">Y1325-Y1324</f>
        <v>0</v>
      </c>
      <c r="AA1324" s="23">
        <f t="shared" ref="AA1324" si="12991">Y1324+Y1325</f>
        <v>216</v>
      </c>
      <c r="AB1324" s="22">
        <f t="shared" ref="AB1324" si="12992">D1324-Z1324</f>
        <v>0</v>
      </c>
      <c r="AC1324" s="22">
        <f t="shared" ref="AC1324" si="12993">AA1324-E1324</f>
        <v>216</v>
      </c>
      <c r="AD1324" s="22">
        <f t="shared" si="12853"/>
        <v>108</v>
      </c>
    </row>
    <row r="1325" spans="1:30" x14ac:dyDescent="0.3">
      <c r="A1325" s="11" t="s">
        <v>134</v>
      </c>
      <c r="B1325" s="14" t="s">
        <v>57</v>
      </c>
      <c r="C1325" s="11" t="str">
        <f>VLOOKUP(B1325,'Team Lookup'!A:B,2,FALSE)</f>
        <v>Brooklyn Nets</v>
      </c>
      <c r="D1325" s="15">
        <f t="shared" ref="D1325" si="12994">D1324*-1</f>
        <v>0</v>
      </c>
      <c r="E1325" s="15">
        <f t="shared" ref="E1325" si="12995">E1324</f>
        <v>0</v>
      </c>
      <c r="F1325" s="11" t="str">
        <f>B1324</f>
        <v>PHI</v>
      </c>
      <c r="G1325" s="11" t="str">
        <f t="shared" ref="G1325" si="12996">C1324</f>
        <v>Philadelphia 76ers</v>
      </c>
      <c r="H1325" s="32">
        <f>VLOOKUP($C1325,'Four Factors - Home'!$B:$O,7,FALSE)/100</f>
        <v>0.49700000000000005</v>
      </c>
      <c r="I1325" s="32">
        <f>VLOOKUP($C1325,'Four Factors - Home'!$B:$O,8,FALSE)</f>
        <v>0.27</v>
      </c>
      <c r="J1325" s="32">
        <f>VLOOKUP($C1325,'Four Factors - Home'!$B:$O,9,FALSE)/100</f>
        <v>0.16699999999999998</v>
      </c>
      <c r="K1325" s="32">
        <f>VLOOKUP($C1325,'Four Factors - Home'!$B:$O,10,FALSE)/100</f>
        <v>0.20600000000000002</v>
      </c>
      <c r="L1325" s="32">
        <f>VLOOKUP($C1325,'Four Factors - Home'!$B:$O,11,FALSE)/100</f>
        <v>0.50800000000000001</v>
      </c>
      <c r="M1325" s="32">
        <f>VLOOKUP($C1325,'Four Factors - Home'!$B:$O,12,FALSE)</f>
        <v>0.26800000000000002</v>
      </c>
      <c r="N1325" s="32">
        <f>VLOOKUP($C1325,'Four Factors - Home'!$B:$O,13,FALSE)/100</f>
        <v>0.129</v>
      </c>
      <c r="O1325" s="32">
        <f>VLOOKUP($C1325,'Four Factors - Home'!$B:$O,14,FALSE)/100</f>
        <v>0.248</v>
      </c>
      <c r="P1325" s="21">
        <f>VLOOKUP($C1325,'Advanced - Home'!B:T,18,FALSE)</f>
        <v>103.15</v>
      </c>
      <c r="Q1325" s="21">
        <f>(P1325+'Advanced - Home'!$S$33)/2</f>
        <v>101.0019129438717</v>
      </c>
      <c r="R1325" s="32">
        <f t="shared" ref="R1325" si="12997">AVERAGE(H1325,L1324)</f>
        <v>0.51300000000000001</v>
      </c>
      <c r="S1325" s="32">
        <f t="shared" ref="S1325" si="12998">AVERAGE(I1325,M1324)</f>
        <v>0.27800000000000002</v>
      </c>
      <c r="T1325" s="32">
        <f t="shared" ref="T1325" si="12999">AVERAGE(J1325,N1324)</f>
        <v>0.16099999999999998</v>
      </c>
      <c r="U1325" s="32">
        <f t="shared" ref="U1325" si="13000">AVERAGE(K1325,O1324)</f>
        <v>0.22900000000000001</v>
      </c>
      <c r="V1325" s="21">
        <f>Q1325*Q1324/'Advanced - Road'!$S$33</f>
        <v>102.15612034379346</v>
      </c>
      <c r="W1325" s="21">
        <f t="shared" ref="W1325" si="13001">W1324</f>
        <v>102.15958278601937</v>
      </c>
      <c r="X1325" s="21">
        <f t="shared" si="12848"/>
        <v>0</v>
      </c>
      <c r="Y1325" s="23">
        <f>ROUND(Regression!$B$17+Regression!$B$18*Games!R1325+Regression!$B$19*Games!T1325+Regression!$B$20*Games!U1325+Regression!$B$21*Games!S1325+Regression!$B$22*Games!W1325,0)</f>
        <v>108</v>
      </c>
      <c r="Z1325" s="23">
        <f t="shared" ref="Z1325" si="13002">-Z1324</f>
        <v>0</v>
      </c>
      <c r="AA1325" s="23">
        <f t="shared" ref="AA1325" si="13003">AA1324</f>
        <v>216</v>
      </c>
      <c r="AB1325" s="22"/>
      <c r="AC1325" s="22"/>
      <c r="AD1325" s="22">
        <f t="shared" si="12853"/>
        <v>108</v>
      </c>
    </row>
    <row r="1326" spans="1:30" x14ac:dyDescent="0.3">
      <c r="A1326" t="s">
        <v>133</v>
      </c>
      <c r="B1326" s="8" t="s">
        <v>75</v>
      </c>
      <c r="C1326" t="str">
        <f>VLOOKUP(B1326,'Team Lookup'!A:B,2,FALSE)</f>
        <v>Philadelphia 76ers</v>
      </c>
      <c r="D1326" s="6"/>
      <c r="E1326" s="6"/>
      <c r="F1326" s="7" t="str">
        <f>B1327</f>
        <v>BOS</v>
      </c>
      <c r="G1326" t="str">
        <f t="shared" ref="G1326" si="13004">C1327</f>
        <v>Boston Celtics</v>
      </c>
      <c r="H1326" s="31">
        <f>VLOOKUP($C1326,'Four Factors - Road'!$B:$O,7,FALSE)/100</f>
        <v>0.495</v>
      </c>
      <c r="I1326" s="31">
        <f>VLOOKUP($C1326,'Four Factors - Road'!$B:$O,8,FALSE)</f>
        <v>0.255</v>
      </c>
      <c r="J1326" s="31">
        <f>VLOOKUP($C1326,'Four Factors - Road'!$B:$O,9,FALSE)/100</f>
        <v>0.16500000000000001</v>
      </c>
      <c r="K1326" s="31">
        <f>VLOOKUP($C1326,'Four Factors - Road'!$B:$O,10,FALSE)/100</f>
        <v>0.22399999999999998</v>
      </c>
      <c r="L1326" s="31">
        <f>VLOOKUP($C1326,'Four Factors - Road'!$B:$O,11,FALSE)/100</f>
        <v>0.52900000000000003</v>
      </c>
      <c r="M1326" s="31">
        <f>VLOOKUP($C1326,'Four Factors - Road'!$B:$O,12,FALSE)</f>
        <v>0.28599999999999998</v>
      </c>
      <c r="N1326" s="31">
        <f>VLOOKUP($C1326,'Four Factors - Road'!$B:$O,13,FALSE)/100</f>
        <v>0.155</v>
      </c>
      <c r="O1326" s="31">
        <f>VLOOKUP($C1326,'Four Factors - Road'!$B:$O,14,FALSE)/100</f>
        <v>0.252</v>
      </c>
      <c r="P1326" s="17">
        <f>VLOOKUP($C1326,'Advanced - Road'!B:T,18,FALSE)</f>
        <v>101.12</v>
      </c>
      <c r="Q1326" s="17">
        <f>(P1326+'Advanced - Road'!$S$33)/2</f>
        <v>99.990263459335637</v>
      </c>
      <c r="R1326" s="31">
        <f t="shared" ref="R1326" si="13005">AVERAGE(H1326,L1327)</f>
        <v>0.4995</v>
      </c>
      <c r="S1326" s="31">
        <f t="shared" ref="S1326" si="13006">AVERAGE(I1326,M1327)</f>
        <v>0.25950000000000001</v>
      </c>
      <c r="T1326" s="31">
        <f t="shared" ref="T1326" si="13007">AVERAGE(J1326,N1327)</f>
        <v>0.151</v>
      </c>
      <c r="U1326" s="31">
        <f t="shared" ref="U1326" si="13008">AVERAGE(K1326,O1327)</f>
        <v>0.23849999999999999</v>
      </c>
      <c r="V1326" s="17">
        <f>Q1326*Q1327/'Advanced - Home'!$S$33</f>
        <v>100.43338682625657</v>
      </c>
      <c r="W1326" s="17">
        <f t="shared" ref="W1326" si="13009">AVERAGE(V1326:V1327)</f>
        <v>100.42998300446698</v>
      </c>
      <c r="X1326" s="17">
        <f t="shared" si="12848"/>
        <v>0</v>
      </c>
      <c r="Y1326" s="19">
        <f>ROUND(Regression!$B$17+Regression!$B$18*Games!R1326+Regression!$B$19*Games!T1326+Regression!$B$20*Games!U1326+Regression!$B$21*Games!S1326+Regression!$B$22*Games!W1326,0)</f>
        <v>106</v>
      </c>
      <c r="Z1326" s="19">
        <f t="shared" ref="Z1326" si="13010">Y1327-Y1326</f>
        <v>5</v>
      </c>
      <c r="AA1326" s="19">
        <f t="shared" ref="AA1326" si="13011">Y1326+Y1327</f>
        <v>217</v>
      </c>
      <c r="AB1326" s="4">
        <f t="shared" ref="AB1326" si="13012">D1326-Z1326</f>
        <v>-5</v>
      </c>
      <c r="AC1326" s="4">
        <f t="shared" ref="AC1326" si="13013">AA1326-E1326</f>
        <v>217</v>
      </c>
      <c r="AD1326" s="4">
        <f t="shared" si="12853"/>
        <v>106</v>
      </c>
    </row>
    <row r="1327" spans="1:30" x14ac:dyDescent="0.3">
      <c r="A1327" t="s">
        <v>134</v>
      </c>
      <c r="B1327" s="8" t="s">
        <v>58</v>
      </c>
      <c r="C1327" t="str">
        <f>VLOOKUP(B1327,'Team Lookup'!A:B,2,FALSE)</f>
        <v>Boston Celtics</v>
      </c>
      <c r="D1327" s="9">
        <f t="shared" ref="D1327" si="13014">D1326*-1</f>
        <v>0</v>
      </c>
      <c r="E1327" s="9">
        <f t="shared" ref="E1327" si="13015">E1326</f>
        <v>0</v>
      </c>
      <c r="F1327" t="str">
        <f>B1326</f>
        <v>PHI</v>
      </c>
      <c r="G1327" t="str">
        <f t="shared" ref="G1327" si="13016">C1326</f>
        <v>Philadelphia 76ers</v>
      </c>
      <c r="H1327" s="31">
        <f>VLOOKUP($C1327,'Four Factors - Home'!$B:$O,7,FALSE)/100</f>
        <v>0.53100000000000003</v>
      </c>
      <c r="I1327" s="31">
        <f>VLOOKUP($C1327,'Four Factors - Home'!$B:$O,8,FALSE)</f>
        <v>0.26600000000000001</v>
      </c>
      <c r="J1327" s="31">
        <f>VLOOKUP($C1327,'Four Factors - Home'!$B:$O,9,FALSE)/100</f>
        <v>0.13800000000000001</v>
      </c>
      <c r="K1327" s="31">
        <f>VLOOKUP($C1327,'Four Factors - Home'!$B:$O,10,FALSE)/100</f>
        <v>0.22500000000000001</v>
      </c>
      <c r="L1327" s="31">
        <f>VLOOKUP($C1327,'Four Factors - Home'!$B:$O,11,FALSE)/100</f>
        <v>0.504</v>
      </c>
      <c r="M1327" s="31">
        <f>VLOOKUP($C1327,'Four Factors - Home'!$B:$O,12,FALSE)</f>
        <v>0.26400000000000001</v>
      </c>
      <c r="N1327" s="31">
        <f>VLOOKUP($C1327,'Four Factors - Home'!$B:$O,13,FALSE)/100</f>
        <v>0.13699999999999998</v>
      </c>
      <c r="O1327" s="31">
        <f>VLOOKUP($C1327,'Four Factors - Home'!$B:$O,14,FALSE)/100</f>
        <v>0.253</v>
      </c>
      <c r="P1327" s="17">
        <f>VLOOKUP($C1327,'Advanced - Home'!B:T,18,FALSE)</f>
        <v>99.73</v>
      </c>
      <c r="Q1327" s="17">
        <f>(P1327+'Advanced - Home'!$S$33)/2</f>
        <v>99.291912943871708</v>
      </c>
      <c r="R1327" s="31">
        <f t="shared" ref="R1327" si="13017">AVERAGE(H1327,L1326)</f>
        <v>0.53</v>
      </c>
      <c r="S1327" s="31">
        <f t="shared" ref="S1327" si="13018">AVERAGE(I1327,M1326)</f>
        <v>0.27600000000000002</v>
      </c>
      <c r="T1327" s="31">
        <f t="shared" ref="T1327" si="13019">AVERAGE(J1327,N1326)</f>
        <v>0.14650000000000002</v>
      </c>
      <c r="U1327" s="31">
        <f t="shared" ref="U1327" si="13020">AVERAGE(K1327,O1326)</f>
        <v>0.23849999999999999</v>
      </c>
      <c r="V1327" s="17">
        <f>Q1327*Q1326/'Advanced - Road'!$S$33</f>
        <v>100.4265791826774</v>
      </c>
      <c r="W1327" s="17">
        <f t="shared" ref="W1327" si="13021">W1326</f>
        <v>100.42998300446698</v>
      </c>
      <c r="X1327" s="17">
        <f t="shared" si="12848"/>
        <v>0</v>
      </c>
      <c r="Y1327" s="19">
        <f>ROUND(Regression!$B$17+Regression!$B$18*Games!R1327+Regression!$B$19*Games!T1327+Regression!$B$20*Games!U1327+Regression!$B$21*Games!S1327+Regression!$B$22*Games!W1327,0)</f>
        <v>111</v>
      </c>
      <c r="Z1327" s="19">
        <f t="shared" ref="Z1327" si="13022">-Z1326</f>
        <v>-5</v>
      </c>
      <c r="AA1327" s="19">
        <f t="shared" ref="AA1327" si="13023">AA1326</f>
        <v>217</v>
      </c>
      <c r="AB1327" s="4"/>
      <c r="AC1327" s="4"/>
      <c r="AD1327" s="4">
        <f t="shared" si="12853"/>
        <v>111</v>
      </c>
    </row>
    <row r="1328" spans="1:30" x14ac:dyDescent="0.3">
      <c r="A1328" s="11" t="s">
        <v>133</v>
      </c>
      <c r="B1328" s="14" t="s">
        <v>75</v>
      </c>
      <c r="C1328" s="11" t="str">
        <f>VLOOKUP(B1328,'Team Lookup'!A:B,2,FALSE)</f>
        <v>Philadelphia 76ers</v>
      </c>
      <c r="D1328" s="12"/>
      <c r="E1328" s="12"/>
      <c r="F1328" s="13" t="str">
        <f>B1329</f>
        <v>CHO</v>
      </c>
      <c r="G1328" s="11" t="str">
        <f t="shared" ref="G1328" si="13024">C1329</f>
        <v>Charlotte Hornets</v>
      </c>
      <c r="H1328" s="32">
        <f>VLOOKUP($C1328,'Four Factors - Road'!$B:$O,7,FALSE)/100</f>
        <v>0.495</v>
      </c>
      <c r="I1328" s="32">
        <f>VLOOKUP($C1328,'Four Factors - Road'!$B:$O,8,FALSE)</f>
        <v>0.255</v>
      </c>
      <c r="J1328" s="32">
        <f>VLOOKUP($C1328,'Four Factors - Road'!$B:$O,9,FALSE)/100</f>
        <v>0.16500000000000001</v>
      </c>
      <c r="K1328" s="32">
        <f>VLOOKUP($C1328,'Four Factors - Road'!$B:$O,10,FALSE)/100</f>
        <v>0.22399999999999998</v>
      </c>
      <c r="L1328" s="32">
        <f>VLOOKUP($C1328,'Four Factors - Road'!$B:$O,11,FALSE)/100</f>
        <v>0.52900000000000003</v>
      </c>
      <c r="M1328" s="32">
        <f>VLOOKUP($C1328,'Four Factors - Road'!$B:$O,12,FALSE)</f>
        <v>0.28599999999999998</v>
      </c>
      <c r="N1328" s="32">
        <f>VLOOKUP($C1328,'Four Factors - Road'!$B:$O,13,FALSE)/100</f>
        <v>0.155</v>
      </c>
      <c r="O1328" s="32">
        <f>VLOOKUP($C1328,'Four Factors - Road'!$B:$O,14,FALSE)/100</f>
        <v>0.252</v>
      </c>
      <c r="P1328" s="21">
        <f>VLOOKUP($C1328,'Advanced - Road'!B:T,18,FALSE)</f>
        <v>101.12</v>
      </c>
      <c r="Q1328" s="21">
        <f>(P1328+'Advanced - Road'!$S$33)/2</f>
        <v>99.990263459335637</v>
      </c>
      <c r="R1328" s="32">
        <f t="shared" ref="R1328" si="13025">AVERAGE(H1328,L1329)</f>
        <v>0.499</v>
      </c>
      <c r="S1328" s="32">
        <f t="shared" ref="S1328" si="13026">AVERAGE(I1328,M1329)</f>
        <v>0.22600000000000001</v>
      </c>
      <c r="T1328" s="32">
        <f t="shared" ref="T1328" si="13027">AVERAGE(J1328,N1329)</f>
        <v>0.14750000000000002</v>
      </c>
      <c r="U1328" s="32">
        <f t="shared" ref="U1328" si="13028">AVERAGE(K1328,O1329)</f>
        <v>0.21</v>
      </c>
      <c r="V1328" s="21">
        <f>Q1328*Q1329/'Advanced - Home'!$S$33</f>
        <v>100.07936317672672</v>
      </c>
      <c r="W1328" s="21">
        <f t="shared" ref="W1328" si="13029">AVERAGE(V1328:V1329)</f>
        <v>100.07597135327205</v>
      </c>
      <c r="X1328" s="21">
        <f t="shared" si="12848"/>
        <v>0</v>
      </c>
      <c r="Y1328" s="23">
        <f>ROUND(Regression!$B$17+Regression!$B$18*Games!R1328+Regression!$B$19*Games!T1328+Regression!$B$20*Games!U1328+Regression!$B$21*Games!S1328+Regression!$B$22*Games!W1328,0)</f>
        <v>103</v>
      </c>
      <c r="Z1328" s="23">
        <f t="shared" ref="Z1328" si="13030">Y1329-Y1328</f>
        <v>7</v>
      </c>
      <c r="AA1328" s="23">
        <f t="shared" ref="AA1328" si="13031">Y1328+Y1329</f>
        <v>213</v>
      </c>
      <c r="AB1328" s="22">
        <f t="shared" ref="AB1328" si="13032">D1328-Z1328</f>
        <v>-7</v>
      </c>
      <c r="AC1328" s="22">
        <f t="shared" ref="AC1328" si="13033">AA1328-E1328</f>
        <v>213</v>
      </c>
      <c r="AD1328" s="22">
        <f t="shared" si="12853"/>
        <v>103</v>
      </c>
    </row>
    <row r="1329" spans="1:30" x14ac:dyDescent="0.3">
      <c r="A1329" s="11" t="s">
        <v>134</v>
      </c>
      <c r="B1329" s="14" t="s">
        <v>59</v>
      </c>
      <c r="C1329" s="11" t="str">
        <f>VLOOKUP(B1329,'Team Lookup'!A:B,2,FALSE)</f>
        <v>Charlotte Hornets</v>
      </c>
      <c r="D1329" s="15">
        <f t="shared" ref="D1329" si="13034">D1328*-1</f>
        <v>0</v>
      </c>
      <c r="E1329" s="15">
        <f t="shared" ref="E1329" si="13035">E1328</f>
        <v>0</v>
      </c>
      <c r="F1329" s="11" t="str">
        <f>B1328</f>
        <v>PHI</v>
      </c>
      <c r="G1329" s="11" t="str">
        <f t="shared" ref="G1329" si="13036">C1328</f>
        <v>Philadelphia 76ers</v>
      </c>
      <c r="H1329" s="32">
        <f>VLOOKUP($C1329,'Four Factors - Home'!$B:$O,7,FALSE)/100</f>
        <v>0.499</v>
      </c>
      <c r="I1329" s="32">
        <f>VLOOKUP($C1329,'Four Factors - Home'!$B:$O,8,FALSE)</f>
        <v>0.307</v>
      </c>
      <c r="J1329" s="32">
        <f>VLOOKUP($C1329,'Four Factors - Home'!$B:$O,9,FALSE)/100</f>
        <v>0.11900000000000001</v>
      </c>
      <c r="K1329" s="32">
        <f>VLOOKUP($C1329,'Four Factors - Home'!$B:$O,10,FALSE)/100</f>
        <v>0.20499999999999999</v>
      </c>
      <c r="L1329" s="32">
        <f>VLOOKUP($C1329,'Four Factors - Home'!$B:$O,11,FALSE)/100</f>
        <v>0.503</v>
      </c>
      <c r="M1329" s="32">
        <f>VLOOKUP($C1329,'Four Factors - Home'!$B:$O,12,FALSE)</f>
        <v>0.19700000000000001</v>
      </c>
      <c r="N1329" s="32">
        <f>VLOOKUP($C1329,'Four Factors - Home'!$B:$O,13,FALSE)/100</f>
        <v>0.13</v>
      </c>
      <c r="O1329" s="32">
        <f>VLOOKUP($C1329,'Four Factors - Home'!$B:$O,14,FALSE)/100</f>
        <v>0.19600000000000001</v>
      </c>
      <c r="P1329" s="21">
        <f>VLOOKUP($C1329,'Advanced - Home'!B:T,18,FALSE)</f>
        <v>99.03</v>
      </c>
      <c r="Q1329" s="21">
        <f>(P1329+'Advanced - Home'!$S$33)/2</f>
        <v>98.941912943871699</v>
      </c>
      <c r="R1329" s="32">
        <f t="shared" ref="R1329" si="13037">AVERAGE(H1329,L1328)</f>
        <v>0.51400000000000001</v>
      </c>
      <c r="S1329" s="32">
        <f t="shared" ref="S1329" si="13038">AVERAGE(I1329,M1328)</f>
        <v>0.29649999999999999</v>
      </c>
      <c r="T1329" s="32">
        <f t="shared" ref="T1329" si="13039">AVERAGE(J1329,N1328)</f>
        <v>0.13700000000000001</v>
      </c>
      <c r="U1329" s="32">
        <f t="shared" ref="U1329" si="13040">AVERAGE(K1329,O1328)</f>
        <v>0.22849999999999998</v>
      </c>
      <c r="V1329" s="21">
        <f>Q1329*Q1328/'Advanced - Road'!$S$33</f>
        <v>100.07257952981739</v>
      </c>
      <c r="W1329" s="21">
        <f t="shared" ref="W1329" si="13041">W1328</f>
        <v>100.07597135327205</v>
      </c>
      <c r="X1329" s="21">
        <f t="shared" si="12848"/>
        <v>0</v>
      </c>
      <c r="Y1329" s="23">
        <f>ROUND(Regression!$B$17+Regression!$B$18*Games!R1329+Regression!$B$19*Games!T1329+Regression!$B$20*Games!U1329+Regression!$B$21*Games!S1329+Regression!$B$22*Games!W1329,0)</f>
        <v>110</v>
      </c>
      <c r="Z1329" s="23">
        <f t="shared" ref="Z1329" si="13042">-Z1328</f>
        <v>-7</v>
      </c>
      <c r="AA1329" s="23">
        <f t="shared" ref="AA1329" si="13043">AA1328</f>
        <v>213</v>
      </c>
      <c r="AB1329" s="22"/>
      <c r="AC1329" s="22"/>
      <c r="AD1329" s="22">
        <f t="shared" si="12853"/>
        <v>110</v>
      </c>
    </row>
    <row r="1330" spans="1:30" x14ac:dyDescent="0.3">
      <c r="A1330" t="s">
        <v>133</v>
      </c>
      <c r="B1330" s="8" t="s">
        <v>75</v>
      </c>
      <c r="C1330" t="str">
        <f>VLOOKUP(B1330,'Team Lookup'!A:B,2,FALSE)</f>
        <v>Philadelphia 76ers</v>
      </c>
      <c r="D1330" s="6"/>
      <c r="E1330" s="6"/>
      <c r="F1330" s="7" t="str">
        <f>B1331</f>
        <v>CHI</v>
      </c>
      <c r="G1330" t="str">
        <f t="shared" ref="G1330" si="13044">C1331</f>
        <v>Chicago Bulls</v>
      </c>
      <c r="H1330" s="31">
        <f>VLOOKUP($C1330,'Four Factors - Road'!$B:$O,7,FALSE)/100</f>
        <v>0.495</v>
      </c>
      <c r="I1330" s="31">
        <f>VLOOKUP($C1330,'Four Factors - Road'!$B:$O,8,FALSE)</f>
        <v>0.255</v>
      </c>
      <c r="J1330" s="31">
        <f>VLOOKUP($C1330,'Four Factors - Road'!$B:$O,9,FALSE)/100</f>
        <v>0.16500000000000001</v>
      </c>
      <c r="K1330" s="31">
        <f>VLOOKUP($C1330,'Four Factors - Road'!$B:$O,10,FALSE)/100</f>
        <v>0.22399999999999998</v>
      </c>
      <c r="L1330" s="31">
        <f>VLOOKUP($C1330,'Four Factors - Road'!$B:$O,11,FALSE)/100</f>
        <v>0.52900000000000003</v>
      </c>
      <c r="M1330" s="31">
        <f>VLOOKUP($C1330,'Four Factors - Road'!$B:$O,12,FALSE)</f>
        <v>0.28599999999999998</v>
      </c>
      <c r="N1330" s="31">
        <f>VLOOKUP($C1330,'Four Factors - Road'!$B:$O,13,FALSE)/100</f>
        <v>0.155</v>
      </c>
      <c r="O1330" s="31">
        <f>VLOOKUP($C1330,'Four Factors - Road'!$B:$O,14,FALSE)/100</f>
        <v>0.252</v>
      </c>
      <c r="P1330" s="17">
        <f>VLOOKUP($C1330,'Advanced - Road'!B:T,18,FALSE)</f>
        <v>101.12</v>
      </c>
      <c r="Q1330" s="17">
        <f>(P1330+'Advanced - Road'!$S$33)/2</f>
        <v>99.990263459335637</v>
      </c>
      <c r="R1330" s="31">
        <f t="shared" ref="R1330" si="13045">AVERAGE(H1330,L1331)</f>
        <v>0.50600000000000001</v>
      </c>
      <c r="S1330" s="31">
        <f t="shared" ref="S1330" si="13046">AVERAGE(I1330,M1331)</f>
        <v>0.23799999999999999</v>
      </c>
      <c r="T1330" s="31">
        <f t="shared" ref="T1330" si="13047">AVERAGE(J1330,N1331)</f>
        <v>0.15000000000000002</v>
      </c>
      <c r="U1330" s="31">
        <f t="shared" ref="U1330" si="13048">AVERAGE(K1330,O1331)</f>
        <v>0.21399999999999997</v>
      </c>
      <c r="V1330" s="17">
        <f>Q1330*Q1331/'Advanced - Home'!$S$33</f>
        <v>99.234763898562633</v>
      </c>
      <c r="W1330" s="17">
        <f t="shared" ref="W1330" si="13049">AVERAGE(V1330:V1331)</f>
        <v>99.231400699706995</v>
      </c>
      <c r="X1330" s="17">
        <f t="shared" si="12848"/>
        <v>0</v>
      </c>
      <c r="Y1330" s="19">
        <f>ROUND(Regression!$B$17+Regression!$B$18*Games!R1330+Regression!$B$19*Games!T1330+Regression!$B$20*Games!U1330+Regression!$B$21*Games!S1330+Regression!$B$22*Games!W1330,0)</f>
        <v>104</v>
      </c>
      <c r="Z1330" s="19">
        <f t="shared" ref="Z1330" si="13050">Y1331-Y1330</f>
        <v>5</v>
      </c>
      <c r="AA1330" s="19">
        <f t="shared" ref="AA1330" si="13051">Y1330+Y1331</f>
        <v>213</v>
      </c>
      <c r="AB1330" s="4">
        <f t="shared" ref="AB1330" si="13052">D1330-Z1330</f>
        <v>-5</v>
      </c>
      <c r="AC1330" s="4">
        <f t="shared" ref="AC1330" si="13053">AA1330-E1330</f>
        <v>213</v>
      </c>
      <c r="AD1330" s="4">
        <f t="shared" si="12853"/>
        <v>104</v>
      </c>
    </row>
    <row r="1331" spans="1:30" x14ac:dyDescent="0.3">
      <c r="A1331" t="s">
        <v>134</v>
      </c>
      <c r="B1331" s="8" t="s">
        <v>60</v>
      </c>
      <c r="C1331" t="str">
        <f>VLOOKUP(B1331,'Team Lookup'!A:B,2,FALSE)</f>
        <v>Chicago Bulls</v>
      </c>
      <c r="D1331" s="9">
        <f t="shared" ref="D1331" si="13054">D1330*-1</f>
        <v>0</v>
      </c>
      <c r="E1331" s="9">
        <f t="shared" ref="E1331" si="13055">E1330</f>
        <v>0</v>
      </c>
      <c r="F1331" t="str">
        <f>B1330</f>
        <v>PHI</v>
      </c>
      <c r="G1331" t="str">
        <f t="shared" ref="G1331" si="13056">C1330</f>
        <v>Philadelphia 76ers</v>
      </c>
      <c r="H1331" s="31">
        <f>VLOOKUP($C1331,'Four Factors - Home'!$B:$O,7,FALSE)/100</f>
        <v>0.47100000000000003</v>
      </c>
      <c r="I1331" s="31">
        <f>VLOOKUP($C1331,'Four Factors - Home'!$B:$O,8,FALSE)</f>
        <v>0.29599999999999999</v>
      </c>
      <c r="J1331" s="31">
        <f>VLOOKUP($C1331,'Four Factors - Home'!$B:$O,9,FALSE)/100</f>
        <v>0.129</v>
      </c>
      <c r="K1331" s="31">
        <f>VLOOKUP($C1331,'Four Factors - Home'!$B:$O,10,FALSE)/100</f>
        <v>0.30199999999999999</v>
      </c>
      <c r="L1331" s="31">
        <f>VLOOKUP($C1331,'Four Factors - Home'!$B:$O,11,FALSE)/100</f>
        <v>0.51700000000000002</v>
      </c>
      <c r="M1331" s="31">
        <f>VLOOKUP($C1331,'Four Factors - Home'!$B:$O,12,FALSE)</f>
        <v>0.221</v>
      </c>
      <c r="N1331" s="31">
        <f>VLOOKUP($C1331,'Four Factors - Home'!$B:$O,13,FALSE)/100</f>
        <v>0.13500000000000001</v>
      </c>
      <c r="O1331" s="31">
        <f>VLOOKUP($C1331,'Four Factors - Home'!$B:$O,14,FALSE)/100</f>
        <v>0.20399999999999999</v>
      </c>
      <c r="P1331" s="17">
        <f>VLOOKUP($C1331,'Advanced - Home'!B:T,18,FALSE)</f>
        <v>97.36</v>
      </c>
      <c r="Q1331" s="17">
        <f>(P1331+'Advanced - Home'!$S$33)/2</f>
        <v>98.106912943871706</v>
      </c>
      <c r="R1331" s="31">
        <f t="shared" ref="R1331" si="13057">AVERAGE(H1331,L1330)</f>
        <v>0.5</v>
      </c>
      <c r="S1331" s="31">
        <f t="shared" ref="S1331" si="13058">AVERAGE(I1331,M1330)</f>
        <v>0.29099999999999998</v>
      </c>
      <c r="T1331" s="31">
        <f t="shared" ref="T1331" si="13059">AVERAGE(J1331,N1330)</f>
        <v>0.14200000000000002</v>
      </c>
      <c r="U1331" s="31">
        <f t="shared" ref="U1331" si="13060">AVERAGE(K1331,O1330)</f>
        <v>0.27700000000000002</v>
      </c>
      <c r="V1331" s="17">
        <f>Q1331*Q1330/'Advanced - Road'!$S$33</f>
        <v>99.228037500851357</v>
      </c>
      <c r="W1331" s="17">
        <f t="shared" ref="W1331" si="13061">W1330</f>
        <v>99.231400699706995</v>
      </c>
      <c r="X1331" s="17">
        <f t="shared" si="12848"/>
        <v>0</v>
      </c>
      <c r="Y1331" s="19">
        <f>ROUND(Regression!$B$17+Regression!$B$18*Games!R1331+Regression!$B$19*Games!T1331+Regression!$B$20*Games!U1331+Regression!$B$21*Games!S1331+Regression!$B$22*Games!W1331,0)</f>
        <v>109</v>
      </c>
      <c r="Z1331" s="19">
        <f t="shared" ref="Z1331" si="13062">-Z1330</f>
        <v>-5</v>
      </c>
      <c r="AA1331" s="19">
        <f t="shared" ref="AA1331" si="13063">AA1330</f>
        <v>213</v>
      </c>
      <c r="AB1331" s="4"/>
      <c r="AC1331" s="4"/>
      <c r="AD1331" s="4">
        <f t="shared" si="12853"/>
        <v>109</v>
      </c>
    </row>
    <row r="1332" spans="1:30" x14ac:dyDescent="0.3">
      <c r="A1332" s="11" t="s">
        <v>133</v>
      </c>
      <c r="B1332" s="14" t="s">
        <v>75</v>
      </c>
      <c r="C1332" s="11" t="str">
        <f>VLOOKUP(B1332,'Team Lookup'!A:B,2,FALSE)</f>
        <v>Philadelphia 76ers</v>
      </c>
      <c r="D1332" s="12"/>
      <c r="E1332" s="12"/>
      <c r="F1332" s="13" t="str">
        <f>B1333</f>
        <v>CLE</v>
      </c>
      <c r="G1332" s="11" t="str">
        <f t="shared" ref="G1332" si="13064">C1333</f>
        <v>Cleveland Cavaliers</v>
      </c>
      <c r="H1332" s="32">
        <f>VLOOKUP($C1332,'Four Factors - Road'!$B:$O,7,FALSE)/100</f>
        <v>0.495</v>
      </c>
      <c r="I1332" s="32">
        <f>VLOOKUP($C1332,'Four Factors - Road'!$B:$O,8,FALSE)</f>
        <v>0.255</v>
      </c>
      <c r="J1332" s="32">
        <f>VLOOKUP($C1332,'Four Factors - Road'!$B:$O,9,FALSE)/100</f>
        <v>0.16500000000000001</v>
      </c>
      <c r="K1332" s="32">
        <f>VLOOKUP($C1332,'Four Factors - Road'!$B:$O,10,FALSE)/100</f>
        <v>0.22399999999999998</v>
      </c>
      <c r="L1332" s="32">
        <f>VLOOKUP($C1332,'Four Factors - Road'!$B:$O,11,FALSE)/100</f>
        <v>0.52900000000000003</v>
      </c>
      <c r="M1332" s="32">
        <f>VLOOKUP($C1332,'Four Factors - Road'!$B:$O,12,FALSE)</f>
        <v>0.28599999999999998</v>
      </c>
      <c r="N1332" s="32">
        <f>VLOOKUP($C1332,'Four Factors - Road'!$B:$O,13,FALSE)/100</f>
        <v>0.155</v>
      </c>
      <c r="O1332" s="32">
        <f>VLOOKUP($C1332,'Four Factors - Road'!$B:$O,14,FALSE)/100</f>
        <v>0.252</v>
      </c>
      <c r="P1332" s="21">
        <f>VLOOKUP($C1332,'Advanced - Road'!B:T,18,FALSE)</f>
        <v>101.12</v>
      </c>
      <c r="Q1332" s="21">
        <f>(P1332+'Advanced - Road'!$S$33)/2</f>
        <v>99.990263459335637</v>
      </c>
      <c r="R1332" s="32">
        <f t="shared" ref="R1332" si="13065">AVERAGE(H1332,L1333)</f>
        <v>0.4975</v>
      </c>
      <c r="S1332" s="32">
        <f t="shared" ref="S1332" si="13066">AVERAGE(I1332,M1333)</f>
        <v>0.23499999999999999</v>
      </c>
      <c r="T1332" s="32">
        <f t="shared" ref="T1332" si="13067">AVERAGE(J1332,N1333)</f>
        <v>0.14650000000000002</v>
      </c>
      <c r="U1332" s="32">
        <f t="shared" ref="U1332" si="13068">AVERAGE(K1332,O1333)</f>
        <v>0.23249999999999998</v>
      </c>
      <c r="V1332" s="21">
        <f>Q1332*Q1333/'Advanced - Home'!$S$33</f>
        <v>100.01867340823588</v>
      </c>
      <c r="W1332" s="21">
        <f t="shared" ref="W1332" si="13069">AVERAGE(V1332:V1333)</f>
        <v>100.01528364163863</v>
      </c>
      <c r="X1332" s="21">
        <f t="shared" si="12848"/>
        <v>0</v>
      </c>
      <c r="Y1332" s="23">
        <f>ROUND(Regression!$B$17+Regression!$B$18*Games!R1332+Regression!$B$19*Games!T1332+Regression!$B$20*Games!U1332+Regression!$B$21*Games!S1332+Regression!$B$22*Games!W1332,0)</f>
        <v>104</v>
      </c>
      <c r="Z1332" s="23">
        <f t="shared" ref="Z1332" si="13070">Y1333-Y1332</f>
        <v>10</v>
      </c>
      <c r="AA1332" s="23">
        <f t="shared" ref="AA1332" si="13071">Y1332+Y1333</f>
        <v>218</v>
      </c>
      <c r="AB1332" s="22">
        <f t="shared" ref="AB1332" si="13072">D1332-Z1332</f>
        <v>-10</v>
      </c>
      <c r="AC1332" s="22">
        <f t="shared" ref="AC1332" si="13073">AA1332-E1332</f>
        <v>218</v>
      </c>
      <c r="AD1332" s="22">
        <f t="shared" si="12853"/>
        <v>104</v>
      </c>
    </row>
    <row r="1333" spans="1:30" x14ac:dyDescent="0.3">
      <c r="A1333" s="11" t="s">
        <v>134</v>
      </c>
      <c r="B1333" s="14" t="s">
        <v>54</v>
      </c>
      <c r="C1333" s="11" t="str">
        <f>VLOOKUP(B1333,'Team Lookup'!A:B,2,FALSE)</f>
        <v>Cleveland Cavaliers</v>
      </c>
      <c r="D1333" s="15">
        <f t="shared" ref="D1333" si="13074">D1332*-1</f>
        <v>0</v>
      </c>
      <c r="E1333" s="15">
        <f t="shared" ref="E1333" si="13075">E1332</f>
        <v>0</v>
      </c>
      <c r="F1333" s="11" t="str">
        <f>B1332</f>
        <v>PHI</v>
      </c>
      <c r="G1333" s="11" t="str">
        <f t="shared" ref="G1333" si="13076">C1332</f>
        <v>Philadelphia 76ers</v>
      </c>
      <c r="H1333" s="32">
        <f>VLOOKUP($C1333,'Four Factors - Home'!$B:$O,7,FALSE)/100</f>
        <v>0.55700000000000005</v>
      </c>
      <c r="I1333" s="32">
        <f>VLOOKUP($C1333,'Four Factors - Home'!$B:$O,8,FALSE)</f>
        <v>0.27700000000000002</v>
      </c>
      <c r="J1333" s="32">
        <f>VLOOKUP($C1333,'Four Factors - Home'!$B:$O,9,FALSE)/100</f>
        <v>0.129</v>
      </c>
      <c r="K1333" s="32">
        <f>VLOOKUP($C1333,'Four Factors - Home'!$B:$O,10,FALSE)/100</f>
        <v>0.23899999999999999</v>
      </c>
      <c r="L1333" s="32">
        <f>VLOOKUP($C1333,'Four Factors - Home'!$B:$O,11,FALSE)/100</f>
        <v>0.5</v>
      </c>
      <c r="M1333" s="32">
        <f>VLOOKUP($C1333,'Four Factors - Home'!$B:$O,12,FALSE)</f>
        <v>0.215</v>
      </c>
      <c r="N1333" s="32">
        <f>VLOOKUP($C1333,'Four Factors - Home'!$B:$O,13,FALSE)/100</f>
        <v>0.128</v>
      </c>
      <c r="O1333" s="32">
        <f>VLOOKUP($C1333,'Four Factors - Home'!$B:$O,14,FALSE)/100</f>
        <v>0.24100000000000002</v>
      </c>
      <c r="P1333" s="21">
        <f>VLOOKUP($C1333,'Advanced - Home'!B:T,18,FALSE)</f>
        <v>98.91</v>
      </c>
      <c r="Q1333" s="21">
        <f>(P1333+'Advanced - Home'!$S$33)/2</f>
        <v>98.881912943871697</v>
      </c>
      <c r="R1333" s="32">
        <f t="shared" ref="R1333" si="13077">AVERAGE(H1333,L1332)</f>
        <v>0.54300000000000004</v>
      </c>
      <c r="S1333" s="32">
        <f t="shared" ref="S1333" si="13078">AVERAGE(I1333,M1332)</f>
        <v>0.28149999999999997</v>
      </c>
      <c r="T1333" s="32">
        <f t="shared" ref="T1333" si="13079">AVERAGE(J1333,N1332)</f>
        <v>0.14200000000000002</v>
      </c>
      <c r="U1333" s="32">
        <f t="shared" ref="U1333" si="13080">AVERAGE(K1333,O1332)</f>
        <v>0.2455</v>
      </c>
      <c r="V1333" s="21">
        <f>Q1333*Q1332/'Advanced - Road'!$S$33</f>
        <v>100.01189387504138</v>
      </c>
      <c r="W1333" s="21">
        <f t="shared" ref="W1333" si="13081">W1332</f>
        <v>100.01528364163863</v>
      </c>
      <c r="X1333" s="21">
        <f t="shared" si="12848"/>
        <v>0</v>
      </c>
      <c r="Y1333" s="23">
        <f>ROUND(Regression!$B$17+Regression!$B$18*Games!R1333+Regression!$B$19*Games!T1333+Regression!$B$20*Games!U1333+Regression!$B$21*Games!S1333+Regression!$B$22*Games!W1333,0)</f>
        <v>114</v>
      </c>
      <c r="Z1333" s="23">
        <f t="shared" ref="Z1333" si="13082">-Z1332</f>
        <v>-10</v>
      </c>
      <c r="AA1333" s="23">
        <f t="shared" ref="AA1333" si="13083">AA1332</f>
        <v>218</v>
      </c>
      <c r="AB1333" s="22"/>
      <c r="AC1333" s="22"/>
      <c r="AD1333" s="22">
        <f t="shared" si="12853"/>
        <v>114</v>
      </c>
    </row>
    <row r="1334" spans="1:30" x14ac:dyDescent="0.3">
      <c r="A1334" t="s">
        <v>133</v>
      </c>
      <c r="B1334" s="8" t="s">
        <v>75</v>
      </c>
      <c r="C1334" t="str">
        <f>VLOOKUP(B1334,'Team Lookup'!A:B,2,FALSE)</f>
        <v>Philadelphia 76ers</v>
      </c>
      <c r="D1334" s="6"/>
      <c r="E1334" s="6"/>
      <c r="F1334" s="7" t="str">
        <f>B1335</f>
        <v>DAL</v>
      </c>
      <c r="G1334" t="str">
        <f t="shared" ref="G1334" si="13084">C1335</f>
        <v>Dallas Mavericks</v>
      </c>
      <c r="H1334" s="31">
        <f>VLOOKUP($C1334,'Four Factors - Road'!$B:$O,7,FALSE)/100</f>
        <v>0.495</v>
      </c>
      <c r="I1334" s="31">
        <f>VLOOKUP($C1334,'Four Factors - Road'!$B:$O,8,FALSE)</f>
        <v>0.255</v>
      </c>
      <c r="J1334" s="31">
        <f>VLOOKUP($C1334,'Four Factors - Road'!$B:$O,9,FALSE)/100</f>
        <v>0.16500000000000001</v>
      </c>
      <c r="K1334" s="31">
        <f>VLOOKUP($C1334,'Four Factors - Road'!$B:$O,10,FALSE)/100</f>
        <v>0.22399999999999998</v>
      </c>
      <c r="L1334" s="31">
        <f>VLOOKUP($C1334,'Four Factors - Road'!$B:$O,11,FALSE)/100</f>
        <v>0.52900000000000003</v>
      </c>
      <c r="M1334" s="31">
        <f>VLOOKUP($C1334,'Four Factors - Road'!$B:$O,12,FALSE)</f>
        <v>0.28599999999999998</v>
      </c>
      <c r="N1334" s="31">
        <f>VLOOKUP($C1334,'Four Factors - Road'!$B:$O,13,FALSE)/100</f>
        <v>0.155</v>
      </c>
      <c r="O1334" s="31">
        <f>VLOOKUP($C1334,'Four Factors - Road'!$B:$O,14,FALSE)/100</f>
        <v>0.252</v>
      </c>
      <c r="P1334" s="17">
        <f>VLOOKUP($C1334,'Advanced - Road'!B:T,18,FALSE)</f>
        <v>101.12</v>
      </c>
      <c r="Q1334" s="17">
        <f>(P1334+'Advanced - Road'!$S$33)/2</f>
        <v>99.990263459335637</v>
      </c>
      <c r="R1334" s="31">
        <f t="shared" ref="R1334" si="13085">AVERAGE(H1334,L1335)</f>
        <v>0.50049999999999994</v>
      </c>
      <c r="S1334" s="31">
        <f t="shared" ref="S1334" si="13086">AVERAGE(I1334,M1335)</f>
        <v>0.26650000000000001</v>
      </c>
      <c r="T1334" s="31">
        <f t="shared" ref="T1334" si="13087">AVERAGE(J1334,N1335)</f>
        <v>0.16400000000000001</v>
      </c>
      <c r="U1334" s="31">
        <f t="shared" ref="U1334" si="13088">AVERAGE(K1334,O1335)</f>
        <v>0.22499999999999998</v>
      </c>
      <c r="V1334" s="17">
        <f>Q1334*Q1335/'Advanced - Home'!$S$33</f>
        <v>97.373610998177156</v>
      </c>
      <c r="W1334" s="17">
        <f t="shared" ref="W1334" si="13089">AVERAGE(V1334:V1335)</f>
        <v>97.370310876282247</v>
      </c>
      <c r="X1334" s="17">
        <f t="shared" si="12848"/>
        <v>0</v>
      </c>
      <c r="Y1334" s="19">
        <f>ROUND(Regression!$B$17+Regression!$B$18*Games!R1334+Regression!$B$19*Games!T1334+Regression!$B$20*Games!U1334+Regression!$B$21*Games!S1334+Regression!$B$22*Games!W1334,0)</f>
        <v>101</v>
      </c>
      <c r="Z1334" s="19">
        <f t="shared" ref="Z1334" si="13090">Y1335-Y1334</f>
        <v>5</v>
      </c>
      <c r="AA1334" s="19">
        <f t="shared" ref="AA1334" si="13091">Y1334+Y1335</f>
        <v>207</v>
      </c>
      <c r="AB1334" s="4">
        <f t="shared" ref="AB1334" si="13092">D1334-Z1334</f>
        <v>-5</v>
      </c>
      <c r="AC1334" s="4">
        <f t="shared" ref="AC1334" si="13093">AA1334-E1334</f>
        <v>207</v>
      </c>
      <c r="AD1334" s="4">
        <f t="shared" si="12853"/>
        <v>101</v>
      </c>
    </row>
    <row r="1335" spans="1:30" x14ac:dyDescent="0.3">
      <c r="A1335" t="s">
        <v>134</v>
      </c>
      <c r="B1335" s="8" t="s">
        <v>61</v>
      </c>
      <c r="C1335" t="str">
        <f>VLOOKUP(B1335,'Team Lookup'!A:B,2,FALSE)</f>
        <v>Dallas Mavericks</v>
      </c>
      <c r="D1335" s="9">
        <f t="shared" ref="D1335" si="13094">D1334*-1</f>
        <v>0</v>
      </c>
      <c r="E1335" s="9">
        <f t="shared" ref="E1335" si="13095">E1334</f>
        <v>0</v>
      </c>
      <c r="F1335" t="str">
        <f>B1334</f>
        <v>PHI</v>
      </c>
      <c r="G1335" t="str">
        <f t="shared" ref="G1335" si="13096">C1334</f>
        <v>Philadelphia 76ers</v>
      </c>
      <c r="H1335" s="31">
        <f>VLOOKUP($C1335,'Four Factors - Home'!$B:$O,7,FALSE)/100</f>
        <v>0.51400000000000001</v>
      </c>
      <c r="I1335" s="31">
        <f>VLOOKUP($C1335,'Four Factors - Home'!$B:$O,8,FALSE)</f>
        <v>0.24299999999999999</v>
      </c>
      <c r="J1335" s="31">
        <f>VLOOKUP($C1335,'Four Factors - Home'!$B:$O,9,FALSE)/100</f>
        <v>0.129</v>
      </c>
      <c r="K1335" s="31">
        <f>VLOOKUP($C1335,'Four Factors - Home'!$B:$O,10,FALSE)/100</f>
        <v>0.188</v>
      </c>
      <c r="L1335" s="31">
        <f>VLOOKUP($C1335,'Four Factors - Home'!$B:$O,11,FALSE)/100</f>
        <v>0.50600000000000001</v>
      </c>
      <c r="M1335" s="31">
        <f>VLOOKUP($C1335,'Four Factors - Home'!$B:$O,12,FALSE)</f>
        <v>0.27800000000000002</v>
      </c>
      <c r="N1335" s="31">
        <f>VLOOKUP($C1335,'Four Factors - Home'!$B:$O,13,FALSE)/100</f>
        <v>0.16300000000000001</v>
      </c>
      <c r="O1335" s="31">
        <f>VLOOKUP($C1335,'Four Factors - Home'!$B:$O,14,FALSE)/100</f>
        <v>0.22600000000000001</v>
      </c>
      <c r="P1335" s="17">
        <f>VLOOKUP($C1335,'Advanced - Home'!B:T,18,FALSE)</f>
        <v>93.68</v>
      </c>
      <c r="Q1335" s="17">
        <f>(P1335+'Advanced - Home'!$S$33)/2</f>
        <v>96.266912943871716</v>
      </c>
      <c r="R1335" s="31">
        <f t="shared" ref="R1335" si="13097">AVERAGE(H1335,L1334)</f>
        <v>0.52150000000000007</v>
      </c>
      <c r="S1335" s="31">
        <f t="shared" ref="S1335" si="13098">AVERAGE(I1335,M1334)</f>
        <v>0.26449999999999996</v>
      </c>
      <c r="T1335" s="31">
        <f t="shared" ref="T1335" si="13099">AVERAGE(J1335,N1334)</f>
        <v>0.14200000000000002</v>
      </c>
      <c r="U1335" s="31">
        <f t="shared" ref="U1335" si="13100">AVERAGE(K1335,O1334)</f>
        <v>0.22</v>
      </c>
      <c r="V1335" s="17">
        <f>Q1335*Q1334/'Advanced - Road'!$S$33</f>
        <v>97.367010754387323</v>
      </c>
      <c r="W1335" s="17">
        <f t="shared" ref="W1335" si="13101">W1334</f>
        <v>97.370310876282247</v>
      </c>
      <c r="X1335" s="17">
        <f t="shared" si="12848"/>
        <v>0</v>
      </c>
      <c r="Y1335" s="19">
        <f>ROUND(Regression!$B$17+Regression!$B$18*Games!R1335+Regression!$B$19*Games!T1335+Regression!$B$20*Games!U1335+Regression!$B$21*Games!S1335+Regression!$B$22*Games!W1335,0)</f>
        <v>106</v>
      </c>
      <c r="Z1335" s="19">
        <f t="shared" ref="Z1335" si="13102">-Z1334</f>
        <v>-5</v>
      </c>
      <c r="AA1335" s="19">
        <f t="shared" ref="AA1335" si="13103">AA1334</f>
        <v>207</v>
      </c>
      <c r="AB1335" s="4"/>
      <c r="AC1335" s="4"/>
      <c r="AD1335" s="4">
        <f t="shared" si="12853"/>
        <v>106</v>
      </c>
    </row>
    <row r="1336" spans="1:30" x14ac:dyDescent="0.3">
      <c r="A1336" s="11" t="s">
        <v>133</v>
      </c>
      <c r="B1336" s="14" t="s">
        <v>75</v>
      </c>
      <c r="C1336" s="11" t="str">
        <f>VLOOKUP(B1336,'Team Lookup'!A:B,2,FALSE)</f>
        <v>Philadelphia 76ers</v>
      </c>
      <c r="D1336" s="12"/>
      <c r="E1336" s="12"/>
      <c r="F1336" s="13" t="str">
        <f>B1337</f>
        <v>DEN</v>
      </c>
      <c r="G1336" s="11" t="str">
        <f t="shared" ref="G1336" si="13104">C1337</f>
        <v>Denver Nuggets</v>
      </c>
      <c r="H1336" s="32">
        <f>VLOOKUP($C1336,'Four Factors - Road'!$B:$O,7,FALSE)/100</f>
        <v>0.495</v>
      </c>
      <c r="I1336" s="32">
        <f>VLOOKUP($C1336,'Four Factors - Road'!$B:$O,8,FALSE)</f>
        <v>0.255</v>
      </c>
      <c r="J1336" s="32">
        <f>VLOOKUP($C1336,'Four Factors - Road'!$B:$O,9,FALSE)/100</f>
        <v>0.16500000000000001</v>
      </c>
      <c r="K1336" s="32">
        <f>VLOOKUP($C1336,'Four Factors - Road'!$B:$O,10,FALSE)/100</f>
        <v>0.22399999999999998</v>
      </c>
      <c r="L1336" s="32">
        <f>VLOOKUP($C1336,'Four Factors - Road'!$B:$O,11,FALSE)/100</f>
        <v>0.52900000000000003</v>
      </c>
      <c r="M1336" s="32">
        <f>VLOOKUP($C1336,'Four Factors - Road'!$B:$O,12,FALSE)</f>
        <v>0.28599999999999998</v>
      </c>
      <c r="N1336" s="32">
        <f>VLOOKUP($C1336,'Four Factors - Road'!$B:$O,13,FALSE)/100</f>
        <v>0.155</v>
      </c>
      <c r="O1336" s="32">
        <f>VLOOKUP($C1336,'Four Factors - Road'!$B:$O,14,FALSE)/100</f>
        <v>0.252</v>
      </c>
      <c r="P1336" s="21">
        <f>VLOOKUP($C1336,'Advanced - Road'!B:T,18,FALSE)</f>
        <v>101.12</v>
      </c>
      <c r="Q1336" s="21">
        <f>(P1336+'Advanced - Road'!$S$33)/2</f>
        <v>99.990263459335637</v>
      </c>
      <c r="R1336" s="32">
        <f t="shared" ref="R1336" si="13105">AVERAGE(H1336,L1337)</f>
        <v>0.51400000000000001</v>
      </c>
      <c r="S1336" s="32">
        <f t="shared" ref="S1336" si="13106">AVERAGE(I1336,M1337)</f>
        <v>0.255</v>
      </c>
      <c r="T1336" s="32">
        <f t="shared" ref="T1336" si="13107">AVERAGE(J1336,N1337)</f>
        <v>0.13900000000000001</v>
      </c>
      <c r="U1336" s="32">
        <f t="shared" ref="U1336" si="13108">AVERAGE(K1336,O1337)</f>
        <v>0.2135</v>
      </c>
      <c r="V1336" s="21">
        <f>Q1336*Q1337/'Advanced - Home'!$S$33</f>
        <v>100.81775536003184</v>
      </c>
      <c r="W1336" s="21">
        <f t="shared" ref="W1336" si="13109">AVERAGE(V1336:V1337)</f>
        <v>100.81433851147864</v>
      </c>
      <c r="X1336" s="21">
        <f t="shared" si="12848"/>
        <v>0</v>
      </c>
      <c r="Y1336" s="23">
        <f>ROUND(Regression!$B$17+Regression!$B$18*Games!R1336+Regression!$B$19*Games!T1336+Regression!$B$20*Games!U1336+Regression!$B$21*Games!S1336+Regression!$B$22*Games!W1336,0)</f>
        <v>108</v>
      </c>
      <c r="Z1336" s="23">
        <f t="shared" ref="Z1336" si="13110">Y1337-Y1336</f>
        <v>6</v>
      </c>
      <c r="AA1336" s="23">
        <f t="shared" ref="AA1336" si="13111">Y1336+Y1337</f>
        <v>222</v>
      </c>
      <c r="AB1336" s="22">
        <f t="shared" ref="AB1336" si="13112">D1336-Z1336</f>
        <v>-6</v>
      </c>
      <c r="AC1336" s="22">
        <f t="shared" ref="AC1336" si="13113">AA1336-E1336</f>
        <v>222</v>
      </c>
      <c r="AD1336" s="22">
        <f t="shared" si="12853"/>
        <v>108</v>
      </c>
    </row>
    <row r="1337" spans="1:30" x14ac:dyDescent="0.3">
      <c r="A1337" s="11" t="s">
        <v>134</v>
      </c>
      <c r="B1337" s="14" t="s">
        <v>62</v>
      </c>
      <c r="C1337" s="11" t="str">
        <f>VLOOKUP(B1337,'Team Lookup'!A:B,2,FALSE)</f>
        <v>Denver Nuggets</v>
      </c>
      <c r="D1337" s="15">
        <f t="shared" ref="D1337" si="13114">D1336*-1</f>
        <v>0</v>
      </c>
      <c r="E1337" s="15">
        <f t="shared" ref="E1337" si="13115">E1336</f>
        <v>0</v>
      </c>
      <c r="F1337" s="11" t="str">
        <f>B1336</f>
        <v>PHI</v>
      </c>
      <c r="G1337" s="11" t="str">
        <f t="shared" ref="G1337" si="13116">C1336</f>
        <v>Philadelphia 76ers</v>
      </c>
      <c r="H1337" s="32">
        <f>VLOOKUP($C1337,'Four Factors - Home'!$B:$O,7,FALSE)/100</f>
        <v>0.53900000000000003</v>
      </c>
      <c r="I1337" s="32">
        <f>VLOOKUP($C1337,'Four Factors - Home'!$B:$O,8,FALSE)</f>
        <v>0.28799999999999998</v>
      </c>
      <c r="J1337" s="32">
        <f>VLOOKUP($C1337,'Four Factors - Home'!$B:$O,9,FALSE)/100</f>
        <v>0.14400000000000002</v>
      </c>
      <c r="K1337" s="32">
        <f>VLOOKUP($C1337,'Four Factors - Home'!$B:$O,10,FALSE)/100</f>
        <v>0.28399999999999997</v>
      </c>
      <c r="L1337" s="32">
        <f>VLOOKUP($C1337,'Four Factors - Home'!$B:$O,11,FALSE)/100</f>
        <v>0.53299999999999992</v>
      </c>
      <c r="M1337" s="32">
        <f>VLOOKUP($C1337,'Four Factors - Home'!$B:$O,12,FALSE)</f>
        <v>0.255</v>
      </c>
      <c r="N1337" s="32">
        <f>VLOOKUP($C1337,'Four Factors - Home'!$B:$O,13,FALSE)/100</f>
        <v>0.113</v>
      </c>
      <c r="O1337" s="32">
        <f>VLOOKUP($C1337,'Four Factors - Home'!$B:$O,14,FALSE)/100</f>
        <v>0.20300000000000001</v>
      </c>
      <c r="P1337" s="21">
        <f>VLOOKUP($C1337,'Advanced - Home'!B:T,18,FALSE)</f>
        <v>100.49</v>
      </c>
      <c r="Q1337" s="21">
        <f>(P1337+'Advanced - Home'!$S$33)/2</f>
        <v>99.671912943871703</v>
      </c>
      <c r="R1337" s="32">
        <f t="shared" ref="R1337" si="13117">AVERAGE(H1337,L1336)</f>
        <v>0.53400000000000003</v>
      </c>
      <c r="S1337" s="32">
        <f t="shared" ref="S1337" si="13118">AVERAGE(I1337,M1336)</f>
        <v>0.28699999999999998</v>
      </c>
      <c r="T1337" s="32">
        <f t="shared" ref="T1337" si="13119">AVERAGE(J1337,N1336)</f>
        <v>0.14950000000000002</v>
      </c>
      <c r="U1337" s="32">
        <f t="shared" ref="U1337" si="13120">AVERAGE(K1337,O1336)</f>
        <v>0.26800000000000002</v>
      </c>
      <c r="V1337" s="21">
        <f>Q1337*Q1336/'Advanced - Road'!$S$33</f>
        <v>100.81092166292542</v>
      </c>
      <c r="W1337" s="21">
        <f t="shared" ref="W1337" si="13121">W1336</f>
        <v>100.81433851147864</v>
      </c>
      <c r="X1337" s="21">
        <f t="shared" si="12848"/>
        <v>0</v>
      </c>
      <c r="Y1337" s="23">
        <f>ROUND(Regression!$B$17+Regression!$B$18*Games!R1337+Regression!$B$19*Games!T1337+Regression!$B$20*Games!U1337+Regression!$B$21*Games!S1337+Regression!$B$22*Games!W1337,0)</f>
        <v>114</v>
      </c>
      <c r="Z1337" s="23">
        <f t="shared" ref="Z1337" si="13122">-Z1336</f>
        <v>-6</v>
      </c>
      <c r="AA1337" s="23">
        <f t="shared" ref="AA1337" si="13123">AA1336</f>
        <v>222</v>
      </c>
      <c r="AB1337" s="22"/>
      <c r="AC1337" s="22"/>
      <c r="AD1337" s="22">
        <f t="shared" si="12853"/>
        <v>114</v>
      </c>
    </row>
    <row r="1338" spans="1:30" x14ac:dyDescent="0.3">
      <c r="A1338" t="s">
        <v>133</v>
      </c>
      <c r="B1338" s="8" t="s">
        <v>75</v>
      </c>
      <c r="C1338" t="str">
        <f>VLOOKUP(B1338,'Team Lookup'!A:B,2,FALSE)</f>
        <v>Philadelphia 76ers</v>
      </c>
      <c r="D1338" s="6"/>
      <c r="E1338" s="6"/>
      <c r="F1338" s="7" t="str">
        <f>B1339</f>
        <v>DET</v>
      </c>
      <c r="G1338" t="str">
        <f t="shared" ref="G1338" si="13124">C1339</f>
        <v>Detroit Pistons</v>
      </c>
      <c r="H1338" s="31">
        <f>VLOOKUP($C1338,'Four Factors - Road'!$B:$O,7,FALSE)/100</f>
        <v>0.495</v>
      </c>
      <c r="I1338" s="31">
        <f>VLOOKUP($C1338,'Four Factors - Road'!$B:$O,8,FALSE)</f>
        <v>0.255</v>
      </c>
      <c r="J1338" s="31">
        <f>VLOOKUP($C1338,'Four Factors - Road'!$B:$O,9,FALSE)/100</f>
        <v>0.16500000000000001</v>
      </c>
      <c r="K1338" s="31">
        <f>VLOOKUP($C1338,'Four Factors - Road'!$B:$O,10,FALSE)/100</f>
        <v>0.22399999999999998</v>
      </c>
      <c r="L1338" s="31">
        <f>VLOOKUP($C1338,'Four Factors - Road'!$B:$O,11,FALSE)/100</f>
        <v>0.52900000000000003</v>
      </c>
      <c r="M1338" s="31">
        <f>VLOOKUP($C1338,'Four Factors - Road'!$B:$O,12,FALSE)</f>
        <v>0.28599999999999998</v>
      </c>
      <c r="N1338" s="31">
        <f>VLOOKUP($C1338,'Four Factors - Road'!$B:$O,13,FALSE)/100</f>
        <v>0.155</v>
      </c>
      <c r="O1338" s="31">
        <f>VLOOKUP($C1338,'Four Factors - Road'!$B:$O,14,FALSE)/100</f>
        <v>0.252</v>
      </c>
      <c r="P1338" s="17">
        <f>VLOOKUP($C1338,'Advanced - Road'!B:T,18,FALSE)</f>
        <v>101.12</v>
      </c>
      <c r="Q1338" s="17">
        <f>(P1338+'Advanced - Road'!$S$33)/2</f>
        <v>99.990263459335637</v>
      </c>
      <c r="R1338" s="31">
        <f t="shared" ref="R1338" si="13125">AVERAGE(H1338,L1339)</f>
        <v>0.49199999999999999</v>
      </c>
      <c r="S1338" s="31">
        <f t="shared" ref="S1338" si="13126">AVERAGE(I1338,M1339)</f>
        <v>0.26300000000000001</v>
      </c>
      <c r="T1338" s="31">
        <f t="shared" ref="T1338" si="13127">AVERAGE(J1338,N1339)</f>
        <v>0.15000000000000002</v>
      </c>
      <c r="U1338" s="31">
        <f t="shared" ref="U1338" si="13128">AVERAGE(K1338,O1339)</f>
        <v>0.20649999999999996</v>
      </c>
      <c r="V1338" s="17">
        <f>Q1338*Q1339/'Advanced - Home'!$S$33</f>
        <v>99.593845028800061</v>
      </c>
      <c r="W1338" s="17">
        <f t="shared" ref="W1338" si="13129">AVERAGE(V1338:V1339)</f>
        <v>99.590469660204718</v>
      </c>
      <c r="X1338" s="17">
        <f t="shared" si="12848"/>
        <v>0</v>
      </c>
      <c r="Y1338" s="19">
        <f>ROUND(Regression!$B$17+Regression!$B$18*Games!R1338+Regression!$B$19*Games!T1338+Regression!$B$20*Games!U1338+Regression!$B$21*Games!S1338+Regression!$B$22*Games!W1338,0)</f>
        <v>102</v>
      </c>
      <c r="Z1338" s="19">
        <f t="shared" ref="Z1338" si="13130">Y1339-Y1338</f>
        <v>7</v>
      </c>
      <c r="AA1338" s="19">
        <f t="shared" ref="AA1338" si="13131">Y1338+Y1339</f>
        <v>211</v>
      </c>
      <c r="AB1338" s="4">
        <f t="shared" ref="AB1338" si="13132">D1338-Z1338</f>
        <v>-7</v>
      </c>
      <c r="AC1338" s="4">
        <f t="shared" ref="AC1338" si="13133">AA1338-E1338</f>
        <v>211</v>
      </c>
      <c r="AD1338" s="4">
        <f t="shared" si="12853"/>
        <v>102</v>
      </c>
    </row>
    <row r="1339" spans="1:30" x14ac:dyDescent="0.3">
      <c r="A1339" t="s">
        <v>134</v>
      </c>
      <c r="B1339" s="8" t="s">
        <v>63</v>
      </c>
      <c r="C1339" t="str">
        <f>VLOOKUP(B1339,'Team Lookup'!A:B,2,FALSE)</f>
        <v>Detroit Pistons</v>
      </c>
      <c r="D1339" s="9">
        <f t="shared" ref="D1339" si="13134">D1338*-1</f>
        <v>0</v>
      </c>
      <c r="E1339" s="9">
        <f t="shared" ref="E1339" si="13135">E1338</f>
        <v>0</v>
      </c>
      <c r="F1339" t="str">
        <f>B1338</f>
        <v>PHI</v>
      </c>
      <c r="G1339" t="str">
        <f t="shared" ref="G1339" si="13136">C1338</f>
        <v>Philadelphia 76ers</v>
      </c>
      <c r="H1339" s="31">
        <f>VLOOKUP($C1339,'Four Factors - Home'!$B:$O,7,FALSE)/100</f>
        <v>0.505</v>
      </c>
      <c r="I1339" s="31">
        <f>VLOOKUP($C1339,'Four Factors - Home'!$B:$O,8,FALSE)</f>
        <v>0.217</v>
      </c>
      <c r="J1339" s="31">
        <f>VLOOKUP($C1339,'Four Factors - Home'!$B:$O,9,FALSE)/100</f>
        <v>0.124</v>
      </c>
      <c r="K1339" s="31">
        <f>VLOOKUP($C1339,'Four Factors - Home'!$B:$O,10,FALSE)/100</f>
        <v>0.24299999999999999</v>
      </c>
      <c r="L1339" s="31">
        <f>VLOOKUP($C1339,'Four Factors - Home'!$B:$O,11,FALSE)/100</f>
        <v>0.48899999999999999</v>
      </c>
      <c r="M1339" s="31">
        <f>VLOOKUP($C1339,'Four Factors - Home'!$B:$O,12,FALSE)</f>
        <v>0.27100000000000002</v>
      </c>
      <c r="N1339" s="31">
        <f>VLOOKUP($C1339,'Four Factors - Home'!$B:$O,13,FALSE)/100</f>
        <v>0.13500000000000001</v>
      </c>
      <c r="O1339" s="31">
        <f>VLOOKUP($C1339,'Four Factors - Home'!$B:$O,14,FALSE)/100</f>
        <v>0.18899999999999997</v>
      </c>
      <c r="P1339" s="17">
        <f>VLOOKUP($C1339,'Advanced - Home'!B:T,18,FALSE)</f>
        <v>98.07</v>
      </c>
      <c r="Q1339" s="17">
        <f>(P1339+'Advanced - Home'!$S$33)/2</f>
        <v>98.46191294387171</v>
      </c>
      <c r="R1339" s="31">
        <f t="shared" ref="R1339" si="13137">AVERAGE(H1339,L1338)</f>
        <v>0.51700000000000002</v>
      </c>
      <c r="S1339" s="31">
        <f t="shared" ref="S1339" si="13138">AVERAGE(I1339,M1338)</f>
        <v>0.2515</v>
      </c>
      <c r="T1339" s="31">
        <f t="shared" ref="T1339" si="13139">AVERAGE(J1339,N1338)</f>
        <v>0.13950000000000001</v>
      </c>
      <c r="U1339" s="31">
        <f t="shared" ref="U1339" si="13140">AVERAGE(K1339,O1338)</f>
        <v>0.2475</v>
      </c>
      <c r="V1339" s="17">
        <f>Q1339*Q1338/'Advanced - Road'!$S$33</f>
        <v>99.587094291609375</v>
      </c>
      <c r="W1339" s="17">
        <f t="shared" ref="W1339" si="13141">W1338</f>
        <v>99.590469660204718</v>
      </c>
      <c r="X1339" s="17">
        <f t="shared" si="12848"/>
        <v>0</v>
      </c>
      <c r="Y1339" s="19">
        <f>ROUND(Regression!$B$17+Regression!$B$18*Games!R1339+Regression!$B$19*Games!T1339+Regression!$B$20*Games!U1339+Regression!$B$21*Games!S1339+Regression!$B$22*Games!W1339,0)</f>
        <v>109</v>
      </c>
      <c r="Z1339" s="19">
        <f t="shared" ref="Z1339" si="13142">-Z1338</f>
        <v>-7</v>
      </c>
      <c r="AA1339" s="19">
        <f t="shared" ref="AA1339" si="13143">AA1338</f>
        <v>211</v>
      </c>
      <c r="AB1339" s="4"/>
      <c r="AC1339" s="4"/>
      <c r="AD1339" s="4">
        <f t="shared" si="12853"/>
        <v>109</v>
      </c>
    </row>
    <row r="1340" spans="1:30" x14ac:dyDescent="0.3">
      <c r="A1340" s="11" t="s">
        <v>133</v>
      </c>
      <c r="B1340" s="14" t="s">
        <v>75</v>
      </c>
      <c r="C1340" s="11" t="str">
        <f>VLOOKUP(B1340,'Team Lookup'!A:B,2,FALSE)</f>
        <v>Philadelphia 76ers</v>
      </c>
      <c r="D1340" s="12"/>
      <c r="E1340" s="12"/>
      <c r="F1340" s="13" t="str">
        <f>B1341</f>
        <v>GSW</v>
      </c>
      <c r="G1340" s="11" t="str">
        <f t="shared" ref="G1340" si="13144">C1341</f>
        <v>Golden State Warriors</v>
      </c>
      <c r="H1340" s="32">
        <f>VLOOKUP($C1340,'Four Factors - Road'!$B:$O,7,FALSE)/100</f>
        <v>0.495</v>
      </c>
      <c r="I1340" s="32">
        <f>VLOOKUP($C1340,'Four Factors - Road'!$B:$O,8,FALSE)</f>
        <v>0.255</v>
      </c>
      <c r="J1340" s="32">
        <f>VLOOKUP($C1340,'Four Factors - Road'!$B:$O,9,FALSE)/100</f>
        <v>0.16500000000000001</v>
      </c>
      <c r="K1340" s="32">
        <f>VLOOKUP($C1340,'Four Factors - Road'!$B:$O,10,FALSE)/100</f>
        <v>0.22399999999999998</v>
      </c>
      <c r="L1340" s="32">
        <f>VLOOKUP($C1340,'Four Factors - Road'!$B:$O,11,FALSE)/100</f>
        <v>0.52900000000000003</v>
      </c>
      <c r="M1340" s="32">
        <f>VLOOKUP($C1340,'Four Factors - Road'!$B:$O,12,FALSE)</f>
        <v>0.28599999999999998</v>
      </c>
      <c r="N1340" s="32">
        <f>VLOOKUP($C1340,'Four Factors - Road'!$B:$O,13,FALSE)/100</f>
        <v>0.155</v>
      </c>
      <c r="O1340" s="32">
        <f>VLOOKUP($C1340,'Four Factors - Road'!$B:$O,14,FALSE)/100</f>
        <v>0.252</v>
      </c>
      <c r="P1340" s="21">
        <f>VLOOKUP($C1340,'Advanced - Road'!B:T,18,FALSE)</f>
        <v>101.12</v>
      </c>
      <c r="Q1340" s="21">
        <f>(P1340+'Advanced - Road'!$S$33)/2</f>
        <v>99.990263459335637</v>
      </c>
      <c r="R1340" s="32">
        <f t="shared" ref="R1340" si="13145">AVERAGE(H1340,L1341)</f>
        <v>0.48599999999999999</v>
      </c>
      <c r="S1340" s="32">
        <f t="shared" ref="S1340" si="13146">AVERAGE(I1340,M1341)</f>
        <v>0.2545</v>
      </c>
      <c r="T1340" s="32">
        <f t="shared" ref="T1340" si="13147">AVERAGE(J1340,N1341)</f>
        <v>0.1535</v>
      </c>
      <c r="U1340" s="32">
        <f t="shared" ref="U1340" si="13148">AVERAGE(K1340,O1341)</f>
        <v>0.22949999999999998</v>
      </c>
      <c r="V1340" s="21">
        <f>Q1340*Q1341/'Advanced - Home'!$S$33</f>
        <v>101.94051607711222</v>
      </c>
      <c r="W1340" s="21">
        <f t="shared" ref="W1340" si="13149">AVERAGE(V1340:V1341)</f>
        <v>101.93706117669683</v>
      </c>
      <c r="X1340" s="21">
        <f t="shared" si="12848"/>
        <v>0</v>
      </c>
      <c r="Y1340" s="23">
        <f>ROUND(Regression!$B$17+Regression!$B$18*Games!R1340+Regression!$B$19*Games!T1340+Regression!$B$20*Games!U1340+Regression!$B$21*Games!S1340+Regression!$B$22*Games!W1340,0)</f>
        <v>104</v>
      </c>
      <c r="Z1340" s="23">
        <f t="shared" ref="Z1340" si="13150">Y1341-Y1340</f>
        <v>13</v>
      </c>
      <c r="AA1340" s="23">
        <f t="shared" ref="AA1340" si="13151">Y1340+Y1341</f>
        <v>221</v>
      </c>
      <c r="AB1340" s="22">
        <f t="shared" ref="AB1340" si="13152">D1340-Z1340</f>
        <v>-13</v>
      </c>
      <c r="AC1340" s="22">
        <f t="shared" ref="AC1340" si="13153">AA1340-E1340</f>
        <v>221</v>
      </c>
      <c r="AD1340" s="22">
        <f t="shared" si="12853"/>
        <v>104</v>
      </c>
    </row>
    <row r="1341" spans="1:30" x14ac:dyDescent="0.3">
      <c r="A1341" s="11" t="s">
        <v>134</v>
      </c>
      <c r="B1341" s="14" t="s">
        <v>55</v>
      </c>
      <c r="C1341" s="11" t="str">
        <f>VLOOKUP(B1341,'Team Lookup'!A:B,2,FALSE)</f>
        <v>Golden State Warriors</v>
      </c>
      <c r="D1341" s="15">
        <f t="shared" ref="D1341" si="13154">D1340*-1</f>
        <v>0</v>
      </c>
      <c r="E1341" s="15">
        <f t="shared" ref="E1341" si="13155">E1340</f>
        <v>0</v>
      </c>
      <c r="F1341" s="11" t="str">
        <f>B1340</f>
        <v>PHI</v>
      </c>
      <c r="G1341" s="11" t="str">
        <f t="shared" ref="G1341" si="13156">C1340</f>
        <v>Philadelphia 76ers</v>
      </c>
      <c r="H1341" s="32">
        <f>VLOOKUP($C1341,'Four Factors - Home'!$B:$O,7,FALSE)/100</f>
        <v>0.59099999999999997</v>
      </c>
      <c r="I1341" s="32">
        <f>VLOOKUP($C1341,'Four Factors - Home'!$B:$O,8,FALSE)</f>
        <v>0.255</v>
      </c>
      <c r="J1341" s="32">
        <f>VLOOKUP($C1341,'Four Factors - Home'!$B:$O,9,FALSE)/100</f>
        <v>0.14099999999999999</v>
      </c>
      <c r="K1341" s="32">
        <f>VLOOKUP($C1341,'Four Factors - Home'!$B:$O,10,FALSE)/100</f>
        <v>0.22600000000000001</v>
      </c>
      <c r="L1341" s="32">
        <f>VLOOKUP($C1341,'Four Factors - Home'!$B:$O,11,FALSE)/100</f>
        <v>0.47700000000000004</v>
      </c>
      <c r="M1341" s="32">
        <f>VLOOKUP($C1341,'Four Factors - Home'!$B:$O,12,FALSE)</f>
        <v>0.254</v>
      </c>
      <c r="N1341" s="32">
        <f>VLOOKUP($C1341,'Four Factors - Home'!$B:$O,13,FALSE)/100</f>
        <v>0.14199999999999999</v>
      </c>
      <c r="O1341" s="32">
        <f>VLOOKUP($C1341,'Four Factors - Home'!$B:$O,14,FALSE)/100</f>
        <v>0.23499999999999999</v>
      </c>
      <c r="P1341" s="21">
        <f>VLOOKUP($C1341,'Advanced - Home'!B:T,18,FALSE)</f>
        <v>102.71</v>
      </c>
      <c r="Q1341" s="21">
        <f>(P1341+'Advanced - Home'!$S$33)/2</f>
        <v>100.7819129438717</v>
      </c>
      <c r="R1341" s="32">
        <f t="shared" ref="R1341" si="13157">AVERAGE(H1341,L1340)</f>
        <v>0.56000000000000005</v>
      </c>
      <c r="S1341" s="32">
        <f t="shared" ref="S1341" si="13158">AVERAGE(I1341,M1340)</f>
        <v>0.27049999999999996</v>
      </c>
      <c r="T1341" s="32">
        <f t="shared" ref="T1341" si="13159">AVERAGE(J1341,N1340)</f>
        <v>0.14799999999999999</v>
      </c>
      <c r="U1341" s="32">
        <f t="shared" ref="U1341" si="13160">AVERAGE(K1341,O1340)</f>
        <v>0.23899999999999999</v>
      </c>
      <c r="V1341" s="21">
        <f>Q1341*Q1340/'Advanced - Road'!$S$33</f>
        <v>101.93360627628145</v>
      </c>
      <c r="W1341" s="21">
        <f t="shared" ref="W1341" si="13161">W1340</f>
        <v>101.93706117669683</v>
      </c>
      <c r="X1341" s="21">
        <f t="shared" si="12848"/>
        <v>0</v>
      </c>
      <c r="Y1341" s="23">
        <f>ROUND(Regression!$B$17+Regression!$B$18*Games!R1341+Regression!$B$19*Games!T1341+Regression!$B$20*Games!U1341+Regression!$B$21*Games!S1341+Regression!$B$22*Games!W1341,0)</f>
        <v>117</v>
      </c>
      <c r="Z1341" s="23">
        <f t="shared" ref="Z1341" si="13162">-Z1340</f>
        <v>-13</v>
      </c>
      <c r="AA1341" s="23">
        <f t="shared" ref="AA1341" si="13163">AA1340</f>
        <v>221</v>
      </c>
      <c r="AB1341" s="22"/>
      <c r="AC1341" s="22"/>
      <c r="AD1341" s="22">
        <f t="shared" si="12853"/>
        <v>117</v>
      </c>
    </row>
    <row r="1342" spans="1:30" x14ac:dyDescent="0.3">
      <c r="A1342" t="s">
        <v>133</v>
      </c>
      <c r="B1342" s="8" t="s">
        <v>75</v>
      </c>
      <c r="C1342" t="str">
        <f>VLOOKUP(B1342,'Team Lookup'!A:B,2,FALSE)</f>
        <v>Philadelphia 76ers</v>
      </c>
      <c r="D1342" s="6"/>
      <c r="E1342" s="6"/>
      <c r="F1342" s="7" t="str">
        <f>B1343</f>
        <v>HOU</v>
      </c>
      <c r="G1342" t="str">
        <f t="shared" ref="G1342" si="13164">C1343</f>
        <v>Houston Rockets</v>
      </c>
      <c r="H1342" s="31">
        <f>VLOOKUP($C1342,'Four Factors - Road'!$B:$O,7,FALSE)/100</f>
        <v>0.495</v>
      </c>
      <c r="I1342" s="31">
        <f>VLOOKUP($C1342,'Four Factors - Road'!$B:$O,8,FALSE)</f>
        <v>0.255</v>
      </c>
      <c r="J1342" s="31">
        <f>VLOOKUP($C1342,'Four Factors - Road'!$B:$O,9,FALSE)/100</f>
        <v>0.16500000000000001</v>
      </c>
      <c r="K1342" s="31">
        <f>VLOOKUP($C1342,'Four Factors - Road'!$B:$O,10,FALSE)/100</f>
        <v>0.22399999999999998</v>
      </c>
      <c r="L1342" s="31">
        <f>VLOOKUP($C1342,'Four Factors - Road'!$B:$O,11,FALSE)/100</f>
        <v>0.52900000000000003</v>
      </c>
      <c r="M1342" s="31">
        <f>VLOOKUP($C1342,'Four Factors - Road'!$B:$O,12,FALSE)</f>
        <v>0.28599999999999998</v>
      </c>
      <c r="N1342" s="31">
        <f>VLOOKUP($C1342,'Four Factors - Road'!$B:$O,13,FALSE)/100</f>
        <v>0.155</v>
      </c>
      <c r="O1342" s="31">
        <f>VLOOKUP($C1342,'Four Factors - Road'!$B:$O,14,FALSE)/100</f>
        <v>0.252</v>
      </c>
      <c r="P1342" s="17">
        <f>VLOOKUP($C1342,'Advanced - Road'!B:T,18,FALSE)</f>
        <v>101.12</v>
      </c>
      <c r="Q1342" s="17">
        <f>(P1342+'Advanced - Road'!$S$33)/2</f>
        <v>99.990263459335637</v>
      </c>
      <c r="R1342" s="31">
        <f t="shared" ref="R1342" si="13165">AVERAGE(H1342,L1343)</f>
        <v>0.502</v>
      </c>
      <c r="S1342" s="31">
        <f t="shared" ref="S1342" si="13166">AVERAGE(I1342,M1343)</f>
        <v>0.2455</v>
      </c>
      <c r="T1342" s="31">
        <f t="shared" ref="T1342" si="13167">AVERAGE(J1342,N1343)</f>
        <v>0.1575</v>
      </c>
      <c r="U1342" s="31">
        <f t="shared" ref="U1342" si="13168">AVERAGE(K1342,O1343)</f>
        <v>0.23149999999999998</v>
      </c>
      <c r="V1342" s="17">
        <f>Q1342*Q1343/'Advanced - Home'!$S$33</f>
        <v>101.78373417517757</v>
      </c>
      <c r="W1342" s="17">
        <f t="shared" ref="W1342" si="13169">AVERAGE(V1342:V1343)</f>
        <v>101.78028458831051</v>
      </c>
      <c r="X1342" s="17">
        <f t="shared" si="12848"/>
        <v>0</v>
      </c>
      <c r="Y1342" s="19">
        <f>ROUND(Regression!$B$17+Regression!$B$18*Games!R1342+Regression!$B$19*Games!T1342+Regression!$B$20*Games!U1342+Regression!$B$21*Games!S1342+Regression!$B$22*Games!W1342,0)</f>
        <v>106</v>
      </c>
      <c r="Z1342" s="19">
        <f t="shared" ref="Z1342" si="13170">Y1343-Y1342</f>
        <v>9</v>
      </c>
      <c r="AA1342" s="19">
        <f t="shared" ref="AA1342" si="13171">Y1342+Y1343</f>
        <v>221</v>
      </c>
      <c r="AB1342" s="4">
        <f t="shared" ref="AB1342" si="13172">D1342-Z1342</f>
        <v>-9</v>
      </c>
      <c r="AC1342" s="4">
        <f t="shared" ref="AC1342" si="13173">AA1342-E1342</f>
        <v>221</v>
      </c>
      <c r="AD1342" s="4">
        <f t="shared" si="12853"/>
        <v>106</v>
      </c>
    </row>
    <row r="1343" spans="1:30" x14ac:dyDescent="0.3">
      <c r="A1343" t="s">
        <v>134</v>
      </c>
      <c r="B1343" s="8" t="s">
        <v>64</v>
      </c>
      <c r="C1343" t="str">
        <f>VLOOKUP(B1343,'Team Lookup'!A:B,2,FALSE)</f>
        <v>Houston Rockets</v>
      </c>
      <c r="D1343" s="9">
        <f t="shared" ref="D1343" si="13174">D1342*-1</f>
        <v>0</v>
      </c>
      <c r="E1343" s="9">
        <f t="shared" ref="E1343" si="13175">E1342</f>
        <v>0</v>
      </c>
      <c r="F1343" t="str">
        <f>B1342</f>
        <v>PHI</v>
      </c>
      <c r="G1343" t="str">
        <f t="shared" ref="G1343" si="13176">C1342</f>
        <v>Philadelphia 76ers</v>
      </c>
      <c r="H1343" s="31">
        <f>VLOOKUP($C1343,'Four Factors - Home'!$B:$O,7,FALSE)/100</f>
        <v>0.54799999999999993</v>
      </c>
      <c r="I1343" s="31">
        <f>VLOOKUP($C1343,'Four Factors - Home'!$B:$O,8,FALSE)</f>
        <v>0.30199999999999999</v>
      </c>
      <c r="J1343" s="31">
        <f>VLOOKUP($C1343,'Four Factors - Home'!$B:$O,9,FALSE)/100</f>
        <v>0.13900000000000001</v>
      </c>
      <c r="K1343" s="31">
        <f>VLOOKUP($C1343,'Four Factors - Home'!$B:$O,10,FALSE)/100</f>
        <v>0.252</v>
      </c>
      <c r="L1343" s="31">
        <f>VLOOKUP($C1343,'Four Factors - Home'!$B:$O,11,FALSE)/100</f>
        <v>0.50900000000000001</v>
      </c>
      <c r="M1343" s="31">
        <f>VLOOKUP($C1343,'Four Factors - Home'!$B:$O,12,FALSE)</f>
        <v>0.23599999999999999</v>
      </c>
      <c r="N1343" s="31">
        <f>VLOOKUP($C1343,'Four Factors - Home'!$B:$O,13,FALSE)/100</f>
        <v>0.15</v>
      </c>
      <c r="O1343" s="31">
        <f>VLOOKUP($C1343,'Four Factors - Home'!$B:$O,14,FALSE)/100</f>
        <v>0.23899999999999999</v>
      </c>
      <c r="P1343" s="17">
        <f>VLOOKUP($C1343,'Advanced - Home'!B:T,18,FALSE)</f>
        <v>102.4</v>
      </c>
      <c r="Q1343" s="17">
        <f>(P1343+'Advanced - Home'!$S$33)/2</f>
        <v>100.6269129438717</v>
      </c>
      <c r="R1343" s="31">
        <f t="shared" ref="R1343" si="13177">AVERAGE(H1343,L1342)</f>
        <v>0.53849999999999998</v>
      </c>
      <c r="S1343" s="31">
        <f t="shared" ref="S1343" si="13178">AVERAGE(I1343,M1342)</f>
        <v>0.29399999999999998</v>
      </c>
      <c r="T1343" s="31">
        <f t="shared" ref="T1343" si="13179">AVERAGE(J1343,N1342)</f>
        <v>0.14700000000000002</v>
      </c>
      <c r="U1343" s="31">
        <f t="shared" ref="U1343" si="13180">AVERAGE(K1343,O1342)</f>
        <v>0.252</v>
      </c>
      <c r="V1343" s="17">
        <f>Q1343*Q1342/'Advanced - Road'!$S$33</f>
        <v>101.77683500144344</v>
      </c>
      <c r="W1343" s="17">
        <f t="shared" ref="W1343" si="13181">W1342</f>
        <v>101.78028458831051</v>
      </c>
      <c r="X1343" s="17">
        <f t="shared" si="12848"/>
        <v>0</v>
      </c>
      <c r="Y1343" s="19">
        <f>ROUND(Regression!$B$17+Regression!$B$18*Games!R1343+Regression!$B$19*Games!T1343+Regression!$B$20*Games!U1343+Regression!$B$21*Games!S1343+Regression!$B$22*Games!W1343,0)</f>
        <v>115</v>
      </c>
      <c r="Z1343" s="19">
        <f t="shared" ref="Z1343" si="13182">-Z1342</f>
        <v>-9</v>
      </c>
      <c r="AA1343" s="19">
        <f t="shared" ref="AA1343" si="13183">AA1342</f>
        <v>221</v>
      </c>
      <c r="AB1343" s="4"/>
      <c r="AC1343" s="4"/>
      <c r="AD1343" s="4">
        <f t="shared" si="12853"/>
        <v>115</v>
      </c>
    </row>
    <row r="1344" spans="1:30" x14ac:dyDescent="0.3">
      <c r="A1344" s="11" t="s">
        <v>133</v>
      </c>
      <c r="B1344" s="14" t="s">
        <v>75</v>
      </c>
      <c r="C1344" s="11" t="str">
        <f>VLOOKUP(B1344,'Team Lookup'!A:B,2,FALSE)</f>
        <v>Philadelphia 76ers</v>
      </c>
      <c r="D1344" s="12"/>
      <c r="E1344" s="12"/>
      <c r="F1344" s="13" t="str">
        <f>B1345</f>
        <v>IND</v>
      </c>
      <c r="G1344" s="11" t="str">
        <f t="shared" ref="G1344" si="13184">C1345</f>
        <v>Indiana Pacers</v>
      </c>
      <c r="H1344" s="32">
        <f>VLOOKUP($C1344,'Four Factors - Road'!$B:$O,7,FALSE)/100</f>
        <v>0.495</v>
      </c>
      <c r="I1344" s="32">
        <f>VLOOKUP($C1344,'Four Factors - Road'!$B:$O,8,FALSE)</f>
        <v>0.255</v>
      </c>
      <c r="J1344" s="32">
        <f>VLOOKUP($C1344,'Four Factors - Road'!$B:$O,9,FALSE)/100</f>
        <v>0.16500000000000001</v>
      </c>
      <c r="K1344" s="32">
        <f>VLOOKUP($C1344,'Four Factors - Road'!$B:$O,10,FALSE)/100</f>
        <v>0.22399999999999998</v>
      </c>
      <c r="L1344" s="32">
        <f>VLOOKUP($C1344,'Four Factors - Road'!$B:$O,11,FALSE)/100</f>
        <v>0.52900000000000003</v>
      </c>
      <c r="M1344" s="32">
        <f>VLOOKUP($C1344,'Four Factors - Road'!$B:$O,12,FALSE)</f>
        <v>0.28599999999999998</v>
      </c>
      <c r="N1344" s="32">
        <f>VLOOKUP($C1344,'Four Factors - Road'!$B:$O,13,FALSE)/100</f>
        <v>0.155</v>
      </c>
      <c r="O1344" s="32">
        <f>VLOOKUP($C1344,'Four Factors - Road'!$B:$O,14,FALSE)/100</f>
        <v>0.252</v>
      </c>
      <c r="P1344" s="21">
        <f>VLOOKUP($C1344,'Advanced - Road'!B:T,18,FALSE)</f>
        <v>101.12</v>
      </c>
      <c r="Q1344" s="21">
        <f>(P1344+'Advanced - Road'!$S$33)/2</f>
        <v>99.990263459335637</v>
      </c>
      <c r="R1344" s="32">
        <f t="shared" ref="R1344" si="13185">AVERAGE(H1344,L1345)</f>
        <v>0.496</v>
      </c>
      <c r="S1344" s="32">
        <f t="shared" ref="S1344" si="13186">AVERAGE(I1344,M1345)</f>
        <v>0.26800000000000002</v>
      </c>
      <c r="T1344" s="32">
        <f t="shared" ref="T1344" si="13187">AVERAGE(J1344,N1345)</f>
        <v>0.1575</v>
      </c>
      <c r="U1344" s="32">
        <f t="shared" ref="U1344" si="13188">AVERAGE(K1344,O1345)</f>
        <v>0.23149999999999998</v>
      </c>
      <c r="V1344" s="21">
        <f>Q1344*Q1345/'Advanced - Home'!$S$33</f>
        <v>99.887178909839079</v>
      </c>
      <c r="W1344" s="21">
        <f t="shared" ref="W1344" si="13189">AVERAGE(V1344:V1345)</f>
        <v>99.883793599766236</v>
      </c>
      <c r="X1344" s="21">
        <f t="shared" si="12848"/>
        <v>0</v>
      </c>
      <c r="Y1344" s="23">
        <f>ROUND(Regression!$B$17+Regression!$B$18*Games!R1344+Regression!$B$19*Games!T1344+Regression!$B$20*Games!U1344+Regression!$B$21*Games!S1344+Regression!$B$22*Games!W1344,0)</f>
        <v>104</v>
      </c>
      <c r="Z1344" s="23">
        <f t="shared" ref="Z1344" si="13190">Y1345-Y1344</f>
        <v>6</v>
      </c>
      <c r="AA1344" s="23">
        <f t="shared" ref="AA1344" si="13191">Y1344+Y1345</f>
        <v>214</v>
      </c>
      <c r="AB1344" s="22">
        <f t="shared" ref="AB1344" si="13192">D1344-Z1344</f>
        <v>-6</v>
      </c>
      <c r="AC1344" s="22">
        <f t="shared" ref="AC1344" si="13193">AA1344-E1344</f>
        <v>214</v>
      </c>
      <c r="AD1344" s="22">
        <f t="shared" si="12853"/>
        <v>104</v>
      </c>
    </row>
    <row r="1345" spans="1:30" x14ac:dyDescent="0.3">
      <c r="A1345" s="11" t="s">
        <v>134</v>
      </c>
      <c r="B1345" s="14" t="s">
        <v>65</v>
      </c>
      <c r="C1345" s="11" t="str">
        <f>VLOOKUP(B1345,'Team Lookup'!A:B,2,FALSE)</f>
        <v>Indiana Pacers</v>
      </c>
      <c r="D1345" s="15">
        <f t="shared" ref="D1345" si="13194">D1344*-1</f>
        <v>0</v>
      </c>
      <c r="E1345" s="15">
        <f t="shared" ref="E1345" si="13195">E1344</f>
        <v>0</v>
      </c>
      <c r="F1345" s="11" t="str">
        <f>B1344</f>
        <v>PHI</v>
      </c>
      <c r="G1345" s="11" t="str">
        <f t="shared" ref="G1345" si="13196">C1344</f>
        <v>Philadelphia 76ers</v>
      </c>
      <c r="H1345" s="32">
        <f>VLOOKUP($C1345,'Four Factors - Home'!$B:$O,7,FALSE)/100</f>
        <v>0.52400000000000002</v>
      </c>
      <c r="I1345" s="32">
        <f>VLOOKUP($C1345,'Four Factors - Home'!$B:$O,8,FALSE)</f>
        <v>0.251</v>
      </c>
      <c r="J1345" s="32">
        <f>VLOOKUP($C1345,'Four Factors - Home'!$B:$O,9,FALSE)/100</f>
        <v>0.13200000000000001</v>
      </c>
      <c r="K1345" s="32">
        <f>VLOOKUP($C1345,'Four Factors - Home'!$B:$O,10,FALSE)/100</f>
        <v>0.19600000000000001</v>
      </c>
      <c r="L1345" s="32">
        <f>VLOOKUP($C1345,'Four Factors - Home'!$B:$O,11,FALSE)/100</f>
        <v>0.49700000000000005</v>
      </c>
      <c r="M1345" s="32">
        <f>VLOOKUP($C1345,'Four Factors - Home'!$B:$O,12,FALSE)</f>
        <v>0.28100000000000003</v>
      </c>
      <c r="N1345" s="32">
        <f>VLOOKUP($C1345,'Four Factors - Home'!$B:$O,13,FALSE)/100</f>
        <v>0.15</v>
      </c>
      <c r="O1345" s="32">
        <f>VLOOKUP($C1345,'Four Factors - Home'!$B:$O,14,FALSE)/100</f>
        <v>0.23899999999999999</v>
      </c>
      <c r="P1345" s="21">
        <f>VLOOKUP($C1345,'Advanced - Home'!B:T,18,FALSE)</f>
        <v>98.65</v>
      </c>
      <c r="Q1345" s="21">
        <f>(P1345+'Advanced - Home'!$S$33)/2</f>
        <v>98.751912943871702</v>
      </c>
      <c r="R1345" s="32">
        <f t="shared" ref="R1345" si="13197">AVERAGE(H1345,L1344)</f>
        <v>0.52649999999999997</v>
      </c>
      <c r="S1345" s="32">
        <f t="shared" ref="S1345" si="13198">AVERAGE(I1345,M1344)</f>
        <v>0.26849999999999996</v>
      </c>
      <c r="T1345" s="32">
        <f t="shared" ref="T1345" si="13199">AVERAGE(J1345,N1344)</f>
        <v>0.14350000000000002</v>
      </c>
      <c r="U1345" s="32">
        <f t="shared" ref="U1345" si="13200">AVERAGE(K1345,O1344)</f>
        <v>0.224</v>
      </c>
      <c r="V1345" s="21">
        <f>Q1345*Q1344/'Advanced - Road'!$S$33</f>
        <v>99.880408289693392</v>
      </c>
      <c r="W1345" s="21">
        <f t="shared" ref="W1345" si="13201">W1344</f>
        <v>99.883793599766236</v>
      </c>
      <c r="X1345" s="21">
        <f t="shared" si="12848"/>
        <v>0</v>
      </c>
      <c r="Y1345" s="23">
        <f>ROUND(Regression!$B$17+Regression!$B$18*Games!R1345+Regression!$B$19*Games!T1345+Regression!$B$20*Games!U1345+Regression!$B$21*Games!S1345+Regression!$B$22*Games!W1345,0)</f>
        <v>110</v>
      </c>
      <c r="Z1345" s="23">
        <f t="shared" ref="Z1345" si="13202">-Z1344</f>
        <v>-6</v>
      </c>
      <c r="AA1345" s="23">
        <f t="shared" ref="AA1345" si="13203">AA1344</f>
        <v>214</v>
      </c>
      <c r="AB1345" s="22"/>
      <c r="AC1345" s="22"/>
      <c r="AD1345" s="22">
        <f t="shared" si="12853"/>
        <v>110</v>
      </c>
    </row>
    <row r="1346" spans="1:30" x14ac:dyDescent="0.3">
      <c r="A1346" t="s">
        <v>133</v>
      </c>
      <c r="B1346" s="5" t="s">
        <v>75</v>
      </c>
      <c r="C1346" t="str">
        <f>VLOOKUP(B1346,'Team Lookup'!A:B,2,FALSE)</f>
        <v>Philadelphia 76ers</v>
      </c>
      <c r="D1346" s="6"/>
      <c r="E1346" s="6"/>
      <c r="F1346" s="7" t="str">
        <f>B1347</f>
        <v>LAC</v>
      </c>
      <c r="G1346" t="str">
        <f t="shared" ref="G1346" si="13204">C1347</f>
        <v>LA Clippers</v>
      </c>
      <c r="H1346" s="31">
        <f>VLOOKUP($C1346,'Four Factors - Road'!$B:$O,7,FALSE)/100</f>
        <v>0.495</v>
      </c>
      <c r="I1346" s="31">
        <f>VLOOKUP($C1346,'Four Factors - Road'!$B:$O,8,FALSE)</f>
        <v>0.255</v>
      </c>
      <c r="J1346" s="31">
        <f>VLOOKUP($C1346,'Four Factors - Road'!$B:$O,9,FALSE)/100</f>
        <v>0.16500000000000001</v>
      </c>
      <c r="K1346" s="31">
        <f>VLOOKUP($C1346,'Four Factors - Road'!$B:$O,10,FALSE)/100</f>
        <v>0.22399999999999998</v>
      </c>
      <c r="L1346" s="31">
        <f>VLOOKUP($C1346,'Four Factors - Road'!$B:$O,11,FALSE)/100</f>
        <v>0.52900000000000003</v>
      </c>
      <c r="M1346" s="31">
        <f>VLOOKUP($C1346,'Four Factors - Road'!$B:$O,12,FALSE)</f>
        <v>0.28599999999999998</v>
      </c>
      <c r="N1346" s="31">
        <f>VLOOKUP($C1346,'Four Factors - Road'!$B:$O,13,FALSE)/100</f>
        <v>0.155</v>
      </c>
      <c r="O1346" s="31">
        <f>VLOOKUP($C1346,'Four Factors - Road'!$B:$O,14,FALSE)/100</f>
        <v>0.252</v>
      </c>
      <c r="P1346" s="17">
        <f>VLOOKUP($C1346,'Advanced - Road'!B:T,18,FALSE)</f>
        <v>101.12</v>
      </c>
      <c r="Q1346" s="17">
        <f>(P1346+'Advanced - Road'!$S$33)/2</f>
        <v>99.990263459335637</v>
      </c>
      <c r="R1346" s="31">
        <f t="shared" ref="R1346" si="13205">AVERAGE(H1346,L1347)</f>
        <v>0.48899999999999999</v>
      </c>
      <c r="S1346" s="31">
        <f t="shared" ref="S1346" si="13206">AVERAGE(I1346,M1347)</f>
        <v>0.26450000000000001</v>
      </c>
      <c r="T1346" s="31">
        <f t="shared" ref="T1346" si="13207">AVERAGE(J1346,N1347)</f>
        <v>0.1575</v>
      </c>
      <c r="U1346" s="31">
        <f t="shared" ref="U1346" si="13208">AVERAGE(K1346,O1347)</f>
        <v>0.23449999999999999</v>
      </c>
      <c r="V1346" s="17">
        <f>Q1346*Q1347/'Advanced - Home'!$S$33</f>
        <v>99.846719064178544</v>
      </c>
      <c r="W1346" s="17">
        <f t="shared" ref="W1346" si="13209">AVERAGE(V1346:V1347)</f>
        <v>99.84333512534397</v>
      </c>
      <c r="X1346" s="17">
        <f t="shared" si="12848"/>
        <v>0</v>
      </c>
      <c r="Y1346" s="19">
        <f>ROUND(Regression!$B$17+Regression!$B$18*Games!R1346+Regression!$B$19*Games!T1346+Regression!$B$20*Games!U1346+Regression!$B$21*Games!S1346+Regression!$B$22*Games!W1346,0)</f>
        <v>103</v>
      </c>
      <c r="Z1346" s="19">
        <f t="shared" ref="Z1346" si="13210">Y1347-Y1346</f>
        <v>9</v>
      </c>
      <c r="AA1346" s="19">
        <f t="shared" ref="AA1346" si="13211">Y1346+Y1347</f>
        <v>215</v>
      </c>
      <c r="AB1346" s="4">
        <f t="shared" ref="AB1346" si="13212">D1346-Z1346</f>
        <v>-9</v>
      </c>
      <c r="AC1346" s="4">
        <f t="shared" ref="AC1346" si="13213">AA1346-E1346</f>
        <v>215</v>
      </c>
      <c r="AD1346" s="4">
        <f t="shared" si="12853"/>
        <v>103</v>
      </c>
    </row>
    <row r="1347" spans="1:30" x14ac:dyDescent="0.3">
      <c r="A1347" t="s">
        <v>134</v>
      </c>
      <c r="B1347" s="8" t="s">
        <v>66</v>
      </c>
      <c r="C1347" t="str">
        <f>VLOOKUP(B1347,'Team Lookup'!A:B,2,FALSE)</f>
        <v>LA Clippers</v>
      </c>
      <c r="D1347" s="9">
        <f t="shared" ref="D1347" si="13214">D1346*-1</f>
        <v>0</v>
      </c>
      <c r="E1347" s="9">
        <f t="shared" ref="E1347" si="13215">E1346</f>
        <v>0</v>
      </c>
      <c r="F1347" t="str">
        <f>B1346</f>
        <v>PHI</v>
      </c>
      <c r="G1347" t="str">
        <f t="shared" ref="G1347" si="13216">C1346</f>
        <v>Philadelphia 76ers</v>
      </c>
      <c r="H1347" s="31">
        <f>VLOOKUP($C1347,'Four Factors - Home'!$B:$O,7,FALSE)/100</f>
        <v>0.54100000000000004</v>
      </c>
      <c r="I1347" s="31">
        <f>VLOOKUP($C1347,'Four Factors - Home'!$B:$O,8,FALSE)</f>
        <v>0.3</v>
      </c>
      <c r="J1347" s="31">
        <f>VLOOKUP($C1347,'Four Factors - Home'!$B:$O,9,FALSE)/100</f>
        <v>0.14099999999999999</v>
      </c>
      <c r="K1347" s="31">
        <f>VLOOKUP($C1347,'Four Factors - Home'!$B:$O,10,FALSE)/100</f>
        <v>0.22</v>
      </c>
      <c r="L1347" s="31">
        <f>VLOOKUP($C1347,'Four Factors - Home'!$B:$O,11,FALSE)/100</f>
        <v>0.48299999999999998</v>
      </c>
      <c r="M1347" s="31">
        <f>VLOOKUP($C1347,'Four Factors - Home'!$B:$O,12,FALSE)</f>
        <v>0.27400000000000002</v>
      </c>
      <c r="N1347" s="31">
        <f>VLOOKUP($C1347,'Four Factors - Home'!$B:$O,13,FALSE)/100</f>
        <v>0.15</v>
      </c>
      <c r="O1347" s="31">
        <f>VLOOKUP($C1347,'Four Factors - Home'!$B:$O,14,FALSE)/100</f>
        <v>0.245</v>
      </c>
      <c r="P1347" s="17">
        <f>VLOOKUP($C1347,'Advanced - Home'!B:T,18,FALSE)</f>
        <v>98.57</v>
      </c>
      <c r="Q1347" s="17">
        <f>(P1347+'Advanced - Home'!$S$33)/2</f>
        <v>98.71191294387171</v>
      </c>
      <c r="R1347" s="31">
        <f t="shared" ref="R1347" si="13217">AVERAGE(H1347,L1346)</f>
        <v>0.53500000000000003</v>
      </c>
      <c r="S1347" s="31">
        <f t="shared" ref="S1347" si="13218">AVERAGE(I1347,M1346)</f>
        <v>0.29299999999999998</v>
      </c>
      <c r="T1347" s="31">
        <f t="shared" ref="T1347" si="13219">AVERAGE(J1347,N1346)</f>
        <v>0.14799999999999999</v>
      </c>
      <c r="U1347" s="31">
        <f t="shared" ref="U1347" si="13220">AVERAGE(K1347,O1346)</f>
        <v>0.23599999999999999</v>
      </c>
      <c r="V1347" s="17">
        <f>Q1347*Q1346/'Advanced - Road'!$S$33</f>
        <v>99.839951186509396</v>
      </c>
      <c r="W1347" s="17">
        <f t="shared" ref="W1347" si="13221">W1346</f>
        <v>99.84333512534397</v>
      </c>
      <c r="X1347" s="17">
        <f t="shared" si="12848"/>
        <v>0</v>
      </c>
      <c r="Y1347" s="19">
        <f>ROUND(Regression!$B$17+Regression!$B$18*Games!R1347+Regression!$B$19*Games!T1347+Regression!$B$20*Games!U1347+Regression!$B$21*Games!S1347+Regression!$B$22*Games!W1347,0)</f>
        <v>112</v>
      </c>
      <c r="Z1347" s="19">
        <f t="shared" ref="Z1347" si="13222">-Z1346</f>
        <v>-9</v>
      </c>
      <c r="AA1347" s="19">
        <f t="shared" ref="AA1347" si="13223">AA1346</f>
        <v>215</v>
      </c>
      <c r="AB1347" s="4"/>
      <c r="AC1347" s="4"/>
      <c r="AD1347" s="4">
        <f t="shared" si="12853"/>
        <v>112</v>
      </c>
    </row>
    <row r="1348" spans="1:30" x14ac:dyDescent="0.3">
      <c r="A1348" s="11" t="s">
        <v>133</v>
      </c>
      <c r="B1348" s="10" t="s">
        <v>75</v>
      </c>
      <c r="C1348" s="11" t="str">
        <f>VLOOKUP(B1348,'Team Lookup'!A:B,2,FALSE)</f>
        <v>Philadelphia 76ers</v>
      </c>
      <c r="D1348" s="12"/>
      <c r="E1348" s="12"/>
      <c r="F1348" s="13" t="str">
        <f>B1349</f>
        <v>LAL</v>
      </c>
      <c r="G1348" s="11" t="str">
        <f t="shared" ref="G1348" si="13224">C1349</f>
        <v>Los Angeles Lakers</v>
      </c>
      <c r="H1348" s="32">
        <f>VLOOKUP($C1348,'Four Factors - Road'!$B:$O,7,FALSE)/100</f>
        <v>0.495</v>
      </c>
      <c r="I1348" s="32">
        <f>VLOOKUP($C1348,'Four Factors - Road'!$B:$O,8,FALSE)</f>
        <v>0.255</v>
      </c>
      <c r="J1348" s="32">
        <f>VLOOKUP($C1348,'Four Factors - Road'!$B:$O,9,FALSE)/100</f>
        <v>0.16500000000000001</v>
      </c>
      <c r="K1348" s="32">
        <f>VLOOKUP($C1348,'Four Factors - Road'!$B:$O,10,FALSE)/100</f>
        <v>0.22399999999999998</v>
      </c>
      <c r="L1348" s="32">
        <f>VLOOKUP($C1348,'Four Factors - Road'!$B:$O,11,FALSE)/100</f>
        <v>0.52900000000000003</v>
      </c>
      <c r="M1348" s="32">
        <f>VLOOKUP($C1348,'Four Factors - Road'!$B:$O,12,FALSE)</f>
        <v>0.28599999999999998</v>
      </c>
      <c r="N1348" s="32">
        <f>VLOOKUP($C1348,'Four Factors - Road'!$B:$O,13,FALSE)/100</f>
        <v>0.155</v>
      </c>
      <c r="O1348" s="32">
        <f>VLOOKUP($C1348,'Four Factors - Road'!$B:$O,14,FALSE)/100</f>
        <v>0.252</v>
      </c>
      <c r="P1348" s="21">
        <f>VLOOKUP($C1348,'Advanced - Road'!B:T,18,FALSE)</f>
        <v>101.12</v>
      </c>
      <c r="Q1348" s="21">
        <f>(P1348+'Advanced - Road'!$S$33)/2</f>
        <v>99.990263459335637</v>
      </c>
      <c r="R1348" s="32">
        <f t="shared" ref="R1348" si="13225">AVERAGE(H1348,L1349)</f>
        <v>0.51300000000000001</v>
      </c>
      <c r="S1348" s="32">
        <f t="shared" ref="S1348" si="13226">AVERAGE(I1348,M1349)</f>
        <v>0.26100000000000001</v>
      </c>
      <c r="T1348" s="32">
        <f t="shared" ref="T1348" si="13227">AVERAGE(J1348,N1349)</f>
        <v>0.155</v>
      </c>
      <c r="U1348" s="32">
        <f t="shared" ref="U1348" si="13228">AVERAGE(K1348,O1349)</f>
        <v>0.22749999999999998</v>
      </c>
      <c r="V1348" s="21">
        <f>Q1348*Q1349/'Advanced - Home'!$S$33</f>
        <v>100.6609734580972</v>
      </c>
      <c r="W1348" s="21">
        <f t="shared" ref="W1348" si="13229">AVERAGE(V1348:V1349)</f>
        <v>100.65756192309232</v>
      </c>
      <c r="X1348" s="21">
        <f t="shared" si="12848"/>
        <v>0</v>
      </c>
      <c r="Y1348" s="23">
        <f>ROUND(Regression!$B$17+Regression!$B$18*Games!R1348+Regression!$B$19*Games!T1348+Regression!$B$20*Games!U1348+Regression!$B$21*Games!S1348+Regression!$B$22*Games!W1348,0)</f>
        <v>107</v>
      </c>
      <c r="Z1348" s="23">
        <f t="shared" ref="Z1348" si="13230">Y1349-Y1348</f>
        <v>4</v>
      </c>
      <c r="AA1348" s="23">
        <f t="shared" ref="AA1348" si="13231">Y1348+Y1349</f>
        <v>218</v>
      </c>
      <c r="AB1348" s="22">
        <f t="shared" ref="AB1348" si="13232">D1348-Z1348</f>
        <v>-4</v>
      </c>
      <c r="AC1348" s="22">
        <f t="shared" ref="AC1348" si="13233">AA1348-E1348</f>
        <v>218</v>
      </c>
      <c r="AD1348" s="22">
        <f t="shared" si="12853"/>
        <v>107</v>
      </c>
    </row>
    <row r="1349" spans="1:30" x14ac:dyDescent="0.3">
      <c r="A1349" s="11" t="s">
        <v>134</v>
      </c>
      <c r="B1349" s="14" t="s">
        <v>67</v>
      </c>
      <c r="C1349" s="11" t="str">
        <f>VLOOKUP(B1349,'Team Lookup'!A:B,2,FALSE)</f>
        <v>Los Angeles Lakers</v>
      </c>
      <c r="D1349" s="15">
        <f t="shared" ref="D1349" si="13234">D1348*-1</f>
        <v>0</v>
      </c>
      <c r="E1349" s="15">
        <f t="shared" ref="E1349" si="13235">E1348</f>
        <v>0</v>
      </c>
      <c r="F1349" s="11" t="str">
        <f>B1348</f>
        <v>PHI</v>
      </c>
      <c r="G1349" s="11" t="str">
        <f t="shared" ref="G1349" si="13236">C1348</f>
        <v>Philadelphia 76ers</v>
      </c>
      <c r="H1349" s="32">
        <f>VLOOKUP($C1349,'Four Factors - Home'!$B:$O,7,FALSE)/100</f>
        <v>0.51600000000000001</v>
      </c>
      <c r="I1349" s="32">
        <f>VLOOKUP($C1349,'Four Factors - Home'!$B:$O,8,FALSE)</f>
        <v>0.27200000000000002</v>
      </c>
      <c r="J1349" s="32">
        <f>VLOOKUP($C1349,'Four Factors - Home'!$B:$O,9,FALSE)/100</f>
        <v>0.14300000000000002</v>
      </c>
      <c r="K1349" s="32">
        <f>VLOOKUP($C1349,'Four Factors - Home'!$B:$O,10,FALSE)/100</f>
        <v>0.27300000000000002</v>
      </c>
      <c r="L1349" s="32">
        <f>VLOOKUP($C1349,'Four Factors - Home'!$B:$O,11,FALSE)/100</f>
        <v>0.53100000000000003</v>
      </c>
      <c r="M1349" s="32">
        <f>VLOOKUP($C1349,'Four Factors - Home'!$B:$O,12,FALSE)</f>
        <v>0.26700000000000002</v>
      </c>
      <c r="N1349" s="32">
        <f>VLOOKUP($C1349,'Four Factors - Home'!$B:$O,13,FALSE)/100</f>
        <v>0.14499999999999999</v>
      </c>
      <c r="O1349" s="32">
        <f>VLOOKUP($C1349,'Four Factors - Home'!$B:$O,14,FALSE)/100</f>
        <v>0.23100000000000001</v>
      </c>
      <c r="P1349" s="21">
        <f>VLOOKUP($C1349,'Advanced - Home'!B:T,18,FALSE)</f>
        <v>100.18</v>
      </c>
      <c r="Q1349" s="21">
        <f>(P1349+'Advanced - Home'!$S$33)/2</f>
        <v>99.516912943871716</v>
      </c>
      <c r="R1349" s="32">
        <f t="shared" ref="R1349" si="13237">AVERAGE(H1349,L1348)</f>
        <v>0.52249999999999996</v>
      </c>
      <c r="S1349" s="32">
        <f t="shared" ref="S1349" si="13238">AVERAGE(I1349,M1348)</f>
        <v>0.27900000000000003</v>
      </c>
      <c r="T1349" s="32">
        <f t="shared" ref="T1349" si="13239">AVERAGE(J1349,N1348)</f>
        <v>0.14900000000000002</v>
      </c>
      <c r="U1349" s="32">
        <f t="shared" ref="U1349" si="13240">AVERAGE(K1349,O1348)</f>
        <v>0.26250000000000001</v>
      </c>
      <c r="V1349" s="21">
        <f>Q1349*Q1348/'Advanced - Road'!$S$33</f>
        <v>100.65415038808742</v>
      </c>
      <c r="W1349" s="21">
        <f t="shared" ref="W1349" si="13241">W1348</f>
        <v>100.65756192309232</v>
      </c>
      <c r="X1349" s="21">
        <f t="shared" si="12848"/>
        <v>0</v>
      </c>
      <c r="Y1349" s="23">
        <f>ROUND(Regression!$B$17+Regression!$B$18*Games!R1349+Regression!$B$19*Games!T1349+Regression!$B$20*Games!U1349+Regression!$B$21*Games!S1349+Regression!$B$22*Games!W1349,0)</f>
        <v>111</v>
      </c>
      <c r="Z1349" s="23">
        <f t="shared" ref="Z1349" si="13242">-Z1348</f>
        <v>-4</v>
      </c>
      <c r="AA1349" s="23">
        <f t="shared" ref="AA1349" si="13243">AA1348</f>
        <v>218</v>
      </c>
      <c r="AB1349" s="22"/>
      <c r="AC1349" s="22"/>
      <c r="AD1349" s="22">
        <f t="shared" si="12853"/>
        <v>111</v>
      </c>
    </row>
    <row r="1350" spans="1:30" x14ac:dyDescent="0.3">
      <c r="A1350" t="s">
        <v>133</v>
      </c>
      <c r="B1350" s="5" t="s">
        <v>75</v>
      </c>
      <c r="C1350" t="str">
        <f>VLOOKUP(B1350,'Team Lookup'!A:B,2,FALSE)</f>
        <v>Philadelphia 76ers</v>
      </c>
      <c r="D1350" s="6"/>
      <c r="E1350" s="6"/>
      <c r="F1350" s="7" t="str">
        <f>B1351</f>
        <v>MEM</v>
      </c>
      <c r="G1350" t="str">
        <f t="shared" ref="G1350" si="13244">C1351</f>
        <v>Memphis Grizzlies</v>
      </c>
      <c r="H1350" s="31">
        <f>VLOOKUP($C1350,'Four Factors - Road'!$B:$O,7,FALSE)/100</f>
        <v>0.495</v>
      </c>
      <c r="I1350" s="31">
        <f>VLOOKUP($C1350,'Four Factors - Road'!$B:$O,8,FALSE)</f>
        <v>0.255</v>
      </c>
      <c r="J1350" s="31">
        <f>VLOOKUP($C1350,'Four Factors - Road'!$B:$O,9,FALSE)/100</f>
        <v>0.16500000000000001</v>
      </c>
      <c r="K1350" s="31">
        <f>VLOOKUP($C1350,'Four Factors - Road'!$B:$O,10,FALSE)/100</f>
        <v>0.22399999999999998</v>
      </c>
      <c r="L1350" s="31">
        <f>VLOOKUP($C1350,'Four Factors - Road'!$B:$O,11,FALSE)/100</f>
        <v>0.52900000000000003</v>
      </c>
      <c r="M1350" s="31">
        <f>VLOOKUP($C1350,'Four Factors - Road'!$B:$O,12,FALSE)</f>
        <v>0.28599999999999998</v>
      </c>
      <c r="N1350" s="31">
        <f>VLOOKUP($C1350,'Four Factors - Road'!$B:$O,13,FALSE)/100</f>
        <v>0.155</v>
      </c>
      <c r="O1350" s="31">
        <f>VLOOKUP($C1350,'Four Factors - Road'!$B:$O,14,FALSE)/100</f>
        <v>0.252</v>
      </c>
      <c r="P1350" s="17">
        <f>VLOOKUP($C1350,'Advanced - Road'!B:T,18,FALSE)</f>
        <v>101.12</v>
      </c>
      <c r="Q1350" s="17">
        <f>(P1350+'Advanced - Road'!$S$33)/2</f>
        <v>99.990263459335637</v>
      </c>
      <c r="R1350" s="31">
        <f t="shared" ref="R1350" si="13245">AVERAGE(H1350,L1351)</f>
        <v>0.48449999999999999</v>
      </c>
      <c r="S1350" s="31">
        <f t="shared" ref="S1350" si="13246">AVERAGE(I1350,M1351)</f>
        <v>0.30449999999999999</v>
      </c>
      <c r="T1350" s="31">
        <f t="shared" ref="T1350" si="13247">AVERAGE(J1350,N1351)</f>
        <v>0.1585</v>
      </c>
      <c r="U1350" s="31">
        <f t="shared" ref="U1350" si="13248">AVERAGE(K1350,O1351)</f>
        <v>0.2175</v>
      </c>
      <c r="V1350" s="17">
        <f>Q1350*Q1351/'Advanced - Home'!$S$33</f>
        <v>98.466026831012101</v>
      </c>
      <c r="W1350" s="17">
        <f t="shared" ref="W1350" si="13249">AVERAGE(V1350:V1351)</f>
        <v>98.462689685683713</v>
      </c>
      <c r="X1350" s="17">
        <f t="shared" si="12848"/>
        <v>0</v>
      </c>
      <c r="Y1350" s="19">
        <f>ROUND(Regression!$B$17+Regression!$B$18*Games!R1350+Regression!$B$19*Games!T1350+Regression!$B$20*Games!U1350+Regression!$B$21*Games!S1350+Regression!$B$22*Games!W1350,0)</f>
        <v>101</v>
      </c>
      <c r="Z1350" s="19">
        <f t="shared" ref="Z1350" si="13250">Y1351-Y1350</f>
        <v>5</v>
      </c>
      <c r="AA1350" s="19">
        <f t="shared" ref="AA1350" si="13251">Y1350+Y1351</f>
        <v>207</v>
      </c>
      <c r="AB1350" s="4">
        <f t="shared" ref="AB1350" si="13252">D1350-Z1350</f>
        <v>-5</v>
      </c>
      <c r="AC1350" s="4">
        <f t="shared" ref="AC1350" si="13253">AA1350-E1350</f>
        <v>207</v>
      </c>
      <c r="AD1350" s="4">
        <f t="shared" si="12853"/>
        <v>101</v>
      </c>
    </row>
    <row r="1351" spans="1:30" x14ac:dyDescent="0.3">
      <c r="A1351" t="s">
        <v>134</v>
      </c>
      <c r="B1351" s="8" t="s">
        <v>68</v>
      </c>
      <c r="C1351" t="str">
        <f>VLOOKUP(B1351,'Team Lookup'!A:B,2,FALSE)</f>
        <v>Memphis Grizzlies</v>
      </c>
      <c r="D1351" s="9">
        <f t="shared" ref="D1351" si="13254">D1350*-1</f>
        <v>0</v>
      </c>
      <c r="E1351" s="9">
        <f t="shared" ref="E1351" si="13255">E1350</f>
        <v>0</v>
      </c>
      <c r="F1351" t="str">
        <f>B1350</f>
        <v>PHI</v>
      </c>
      <c r="G1351" t="str">
        <f t="shared" ref="G1351" si="13256">C1350</f>
        <v>Philadelphia 76ers</v>
      </c>
      <c r="H1351" s="31">
        <f>VLOOKUP($C1351,'Four Factors - Home'!$B:$O,7,FALSE)/100</f>
        <v>0.46299999999999997</v>
      </c>
      <c r="I1351" s="31">
        <f>VLOOKUP($C1351,'Four Factors - Home'!$B:$O,8,FALSE)</f>
        <v>0.29599999999999999</v>
      </c>
      <c r="J1351" s="31">
        <f>VLOOKUP($C1351,'Four Factors - Home'!$B:$O,9,FALSE)/100</f>
        <v>0.14400000000000002</v>
      </c>
      <c r="K1351" s="31">
        <f>VLOOKUP($C1351,'Four Factors - Home'!$B:$O,10,FALSE)/100</f>
        <v>0.27300000000000002</v>
      </c>
      <c r="L1351" s="31">
        <f>VLOOKUP($C1351,'Four Factors - Home'!$B:$O,11,FALSE)/100</f>
        <v>0.47399999999999998</v>
      </c>
      <c r="M1351" s="31">
        <f>VLOOKUP($C1351,'Four Factors - Home'!$B:$O,12,FALSE)</f>
        <v>0.35399999999999998</v>
      </c>
      <c r="N1351" s="31">
        <f>VLOOKUP($C1351,'Four Factors - Home'!$B:$O,13,FALSE)/100</f>
        <v>0.152</v>
      </c>
      <c r="O1351" s="31">
        <f>VLOOKUP($C1351,'Four Factors - Home'!$B:$O,14,FALSE)/100</f>
        <v>0.21100000000000002</v>
      </c>
      <c r="P1351" s="17">
        <f>VLOOKUP($C1351,'Advanced - Home'!B:T,18,FALSE)</f>
        <v>95.84</v>
      </c>
      <c r="Q1351" s="17">
        <f>(P1351+'Advanced - Home'!$S$33)/2</f>
        <v>97.3469129438717</v>
      </c>
      <c r="R1351" s="31">
        <f t="shared" ref="R1351" si="13257">AVERAGE(H1351,L1350)</f>
        <v>0.496</v>
      </c>
      <c r="S1351" s="31">
        <f t="shared" ref="S1351" si="13258">AVERAGE(I1351,M1350)</f>
        <v>0.29099999999999998</v>
      </c>
      <c r="T1351" s="31">
        <f t="shared" ref="T1351" si="13259">AVERAGE(J1351,N1350)</f>
        <v>0.14950000000000002</v>
      </c>
      <c r="U1351" s="31">
        <f t="shared" ref="U1351" si="13260">AVERAGE(K1351,O1350)</f>
        <v>0.26250000000000001</v>
      </c>
      <c r="V1351" s="17">
        <f>Q1351*Q1350/'Advanced - Road'!$S$33</f>
        <v>98.459352540355326</v>
      </c>
      <c r="W1351" s="17">
        <f t="shared" ref="W1351" si="13261">W1350</f>
        <v>98.462689685683713</v>
      </c>
      <c r="X1351" s="17">
        <f t="shared" si="12848"/>
        <v>0</v>
      </c>
      <c r="Y1351" s="19">
        <f>ROUND(Regression!$B$17+Regression!$B$18*Games!R1351+Regression!$B$19*Games!T1351+Regression!$B$20*Games!U1351+Regression!$B$21*Games!S1351+Regression!$B$22*Games!W1351,0)</f>
        <v>106</v>
      </c>
      <c r="Z1351" s="19">
        <f t="shared" ref="Z1351" si="13262">-Z1350</f>
        <v>-5</v>
      </c>
      <c r="AA1351" s="19">
        <f t="shared" ref="AA1351" si="13263">AA1350</f>
        <v>207</v>
      </c>
      <c r="AB1351" s="4"/>
      <c r="AC1351" s="4"/>
      <c r="AD1351" s="4">
        <f t="shared" si="12853"/>
        <v>106</v>
      </c>
    </row>
    <row r="1352" spans="1:30" x14ac:dyDescent="0.3">
      <c r="A1352" s="11" t="s">
        <v>133</v>
      </c>
      <c r="B1352" s="10" t="s">
        <v>75</v>
      </c>
      <c r="C1352" s="11" t="str">
        <f>VLOOKUP(B1352,'Team Lookup'!A:B,2,FALSE)</f>
        <v>Philadelphia 76ers</v>
      </c>
      <c r="D1352" s="12"/>
      <c r="E1352" s="12"/>
      <c r="F1352" s="13" t="str">
        <f>B1353</f>
        <v>MIA</v>
      </c>
      <c r="G1352" s="11" t="str">
        <f t="shared" ref="G1352" si="13264">C1353</f>
        <v>Miami Heat</v>
      </c>
      <c r="H1352" s="32">
        <f>VLOOKUP($C1352,'Four Factors - Road'!$B:$O,7,FALSE)/100</f>
        <v>0.495</v>
      </c>
      <c r="I1352" s="32">
        <f>VLOOKUP($C1352,'Four Factors - Road'!$B:$O,8,FALSE)</f>
        <v>0.255</v>
      </c>
      <c r="J1352" s="32">
        <f>VLOOKUP($C1352,'Four Factors - Road'!$B:$O,9,FALSE)/100</f>
        <v>0.16500000000000001</v>
      </c>
      <c r="K1352" s="32">
        <f>VLOOKUP($C1352,'Four Factors - Road'!$B:$O,10,FALSE)/100</f>
        <v>0.22399999999999998</v>
      </c>
      <c r="L1352" s="32">
        <f>VLOOKUP($C1352,'Four Factors - Road'!$B:$O,11,FALSE)/100</f>
        <v>0.52900000000000003</v>
      </c>
      <c r="M1352" s="32">
        <f>VLOOKUP($C1352,'Four Factors - Road'!$B:$O,12,FALSE)</f>
        <v>0.28599999999999998</v>
      </c>
      <c r="N1352" s="32">
        <f>VLOOKUP($C1352,'Four Factors - Road'!$B:$O,13,FALSE)/100</f>
        <v>0.155</v>
      </c>
      <c r="O1352" s="32">
        <f>VLOOKUP($C1352,'Four Factors - Road'!$B:$O,14,FALSE)/100</f>
        <v>0.252</v>
      </c>
      <c r="P1352" s="21">
        <f>VLOOKUP($C1352,'Advanced - Road'!B:T,18,FALSE)</f>
        <v>101.12</v>
      </c>
      <c r="Q1352" s="21">
        <f>(P1352+'Advanced - Road'!$S$33)/2</f>
        <v>99.990263459335637</v>
      </c>
      <c r="R1352" s="32">
        <f t="shared" ref="R1352" si="13265">AVERAGE(H1352,L1353)</f>
        <v>0.49149999999999999</v>
      </c>
      <c r="S1352" s="32">
        <f t="shared" ref="S1352" si="13266">AVERAGE(I1352,M1353)</f>
        <v>0.25850000000000001</v>
      </c>
      <c r="T1352" s="32">
        <f t="shared" ref="T1352" si="13267">AVERAGE(J1352,N1353)</f>
        <v>0.14800000000000002</v>
      </c>
      <c r="U1352" s="32">
        <f t="shared" ref="U1352" si="13268">AVERAGE(K1352,O1353)</f>
        <v>0.22349999999999998</v>
      </c>
      <c r="V1352" s="21">
        <f>Q1352*Q1353/'Advanced - Home'!$S$33</f>
        <v>99.715224565781739</v>
      </c>
      <c r="W1352" s="21">
        <f t="shared" ref="W1352" si="13269">AVERAGE(V1352:V1353)</f>
        <v>99.711845083471559</v>
      </c>
      <c r="X1352" s="21">
        <f t="shared" si="12848"/>
        <v>0</v>
      </c>
      <c r="Y1352" s="23">
        <f>ROUND(Regression!$B$17+Regression!$B$18*Games!R1352+Regression!$B$19*Games!T1352+Regression!$B$20*Games!U1352+Regression!$B$21*Games!S1352+Regression!$B$22*Games!W1352,0)</f>
        <v>103</v>
      </c>
      <c r="Z1352" s="23">
        <f t="shared" ref="Z1352" si="13270">Y1353-Y1352</f>
        <v>7</v>
      </c>
      <c r="AA1352" s="23">
        <f t="shared" ref="AA1352" si="13271">Y1352+Y1353</f>
        <v>213</v>
      </c>
      <c r="AB1352" s="22">
        <f t="shared" ref="AB1352" si="13272">D1352-Z1352</f>
        <v>-7</v>
      </c>
      <c r="AC1352" s="22">
        <f t="shared" ref="AC1352" si="13273">AA1352-E1352</f>
        <v>213</v>
      </c>
      <c r="AD1352" s="22">
        <f t="shared" si="12853"/>
        <v>103</v>
      </c>
    </row>
    <row r="1353" spans="1:30" x14ac:dyDescent="0.3">
      <c r="A1353" s="11" t="s">
        <v>134</v>
      </c>
      <c r="B1353" s="14" t="s">
        <v>69</v>
      </c>
      <c r="C1353" s="11" t="str">
        <f>VLOOKUP(B1353,'Team Lookup'!A:B,2,FALSE)</f>
        <v>Miami Heat</v>
      </c>
      <c r="D1353" s="15">
        <f t="shared" ref="D1353" si="13274">D1352*-1</f>
        <v>0</v>
      </c>
      <c r="E1353" s="15">
        <f t="shared" ref="E1353" si="13275">E1352</f>
        <v>0</v>
      </c>
      <c r="F1353" s="11" t="str">
        <f>B1352</f>
        <v>PHI</v>
      </c>
      <c r="G1353" s="11" t="str">
        <f t="shared" ref="G1353" si="13276">C1352</f>
        <v>Philadelphia 76ers</v>
      </c>
      <c r="H1353" s="32">
        <f>VLOOKUP($C1353,'Four Factors - Home'!$B:$O,7,FALSE)/100</f>
        <v>0.52500000000000002</v>
      </c>
      <c r="I1353" s="32">
        <f>VLOOKUP($C1353,'Four Factors - Home'!$B:$O,8,FALSE)</f>
        <v>0.27700000000000002</v>
      </c>
      <c r="J1353" s="32">
        <f>VLOOKUP($C1353,'Four Factors - Home'!$B:$O,9,FALSE)/100</f>
        <v>0.14000000000000001</v>
      </c>
      <c r="K1353" s="32">
        <f>VLOOKUP($C1353,'Four Factors - Home'!$B:$O,10,FALSE)/100</f>
        <v>0.217</v>
      </c>
      <c r="L1353" s="32">
        <f>VLOOKUP($C1353,'Four Factors - Home'!$B:$O,11,FALSE)/100</f>
        <v>0.48799999999999999</v>
      </c>
      <c r="M1353" s="32">
        <f>VLOOKUP($C1353,'Four Factors - Home'!$B:$O,12,FALSE)</f>
        <v>0.26200000000000001</v>
      </c>
      <c r="N1353" s="32">
        <f>VLOOKUP($C1353,'Four Factors - Home'!$B:$O,13,FALSE)/100</f>
        <v>0.13100000000000001</v>
      </c>
      <c r="O1353" s="32">
        <f>VLOOKUP($C1353,'Four Factors - Home'!$B:$O,14,FALSE)/100</f>
        <v>0.223</v>
      </c>
      <c r="P1353" s="21">
        <f>VLOOKUP($C1353,'Advanced - Home'!B:T,18,FALSE)</f>
        <v>98.31</v>
      </c>
      <c r="Q1353" s="21">
        <f>(P1353+'Advanced - Home'!$S$33)/2</f>
        <v>98.581912943871714</v>
      </c>
      <c r="R1353" s="32">
        <f t="shared" ref="R1353" si="13277">AVERAGE(H1353,L1352)</f>
        <v>0.52700000000000002</v>
      </c>
      <c r="S1353" s="32">
        <f t="shared" ref="S1353" si="13278">AVERAGE(I1353,M1352)</f>
        <v>0.28149999999999997</v>
      </c>
      <c r="T1353" s="32">
        <f t="shared" ref="T1353" si="13279">AVERAGE(J1353,N1352)</f>
        <v>0.14750000000000002</v>
      </c>
      <c r="U1353" s="32">
        <f t="shared" ref="U1353" si="13280">AVERAGE(K1353,O1352)</f>
        <v>0.23449999999999999</v>
      </c>
      <c r="V1353" s="21">
        <f>Q1353*Q1352/'Advanced - Road'!$S$33</f>
        <v>99.708465601161393</v>
      </c>
      <c r="W1353" s="21">
        <f t="shared" ref="W1353" si="13281">W1352</f>
        <v>99.711845083471559</v>
      </c>
      <c r="X1353" s="21">
        <f t="shared" si="12848"/>
        <v>0</v>
      </c>
      <c r="Y1353" s="23">
        <f>ROUND(Regression!$B$17+Regression!$B$18*Games!R1353+Regression!$B$19*Games!T1353+Regression!$B$20*Games!U1353+Regression!$B$21*Games!S1353+Regression!$B$22*Games!W1353,0)</f>
        <v>110</v>
      </c>
      <c r="Z1353" s="23">
        <f t="shared" ref="Z1353" si="13282">-Z1352</f>
        <v>-7</v>
      </c>
      <c r="AA1353" s="23">
        <f t="shared" ref="AA1353" si="13283">AA1352</f>
        <v>213</v>
      </c>
      <c r="AB1353" s="22"/>
      <c r="AC1353" s="22"/>
      <c r="AD1353" s="22">
        <f t="shared" si="12853"/>
        <v>110</v>
      </c>
    </row>
    <row r="1354" spans="1:30" x14ac:dyDescent="0.3">
      <c r="A1354" t="s">
        <v>133</v>
      </c>
      <c r="B1354" s="8" t="s">
        <v>75</v>
      </c>
      <c r="C1354" t="str">
        <f>VLOOKUP(B1354,'Team Lookup'!A:B,2,FALSE)</f>
        <v>Philadelphia 76ers</v>
      </c>
      <c r="D1354" s="6"/>
      <c r="E1354" s="6"/>
      <c r="F1354" s="7" t="str">
        <f>B1355</f>
        <v>MIL</v>
      </c>
      <c r="G1354" t="str">
        <f t="shared" ref="G1354" si="13284">C1355</f>
        <v>Milwaukee Bucks</v>
      </c>
      <c r="H1354" s="31">
        <f>VLOOKUP($C1354,'Four Factors - Road'!$B:$O,7,FALSE)/100</f>
        <v>0.495</v>
      </c>
      <c r="I1354" s="31">
        <f>VLOOKUP($C1354,'Four Factors - Road'!$B:$O,8,FALSE)</f>
        <v>0.255</v>
      </c>
      <c r="J1354" s="31">
        <f>VLOOKUP($C1354,'Four Factors - Road'!$B:$O,9,FALSE)/100</f>
        <v>0.16500000000000001</v>
      </c>
      <c r="K1354" s="31">
        <f>VLOOKUP($C1354,'Four Factors - Road'!$B:$O,10,FALSE)/100</f>
        <v>0.22399999999999998</v>
      </c>
      <c r="L1354" s="31">
        <f>VLOOKUP($C1354,'Four Factors - Road'!$B:$O,11,FALSE)/100</f>
        <v>0.52900000000000003</v>
      </c>
      <c r="M1354" s="31">
        <f>VLOOKUP($C1354,'Four Factors - Road'!$B:$O,12,FALSE)</f>
        <v>0.28599999999999998</v>
      </c>
      <c r="N1354" s="31">
        <f>VLOOKUP($C1354,'Four Factors - Road'!$B:$O,13,FALSE)/100</f>
        <v>0.155</v>
      </c>
      <c r="O1354" s="31">
        <f>VLOOKUP($C1354,'Four Factors - Road'!$B:$O,14,FALSE)/100</f>
        <v>0.252</v>
      </c>
      <c r="P1354" s="17">
        <f>VLOOKUP($C1354,'Advanced - Road'!B:T,18,FALSE)</f>
        <v>101.12</v>
      </c>
      <c r="Q1354" s="17">
        <f>(P1354+'Advanced - Road'!$S$33)/2</f>
        <v>99.990263459335637</v>
      </c>
      <c r="R1354" s="31">
        <f t="shared" ref="R1354" si="13285">AVERAGE(H1354,L1355)</f>
        <v>0.50800000000000001</v>
      </c>
      <c r="S1354" s="31">
        <f t="shared" ref="S1354" si="13286">AVERAGE(I1354,M1355)</f>
        <v>0.27900000000000003</v>
      </c>
      <c r="T1354" s="31">
        <f t="shared" ref="T1354" si="13287">AVERAGE(J1354,N1355)</f>
        <v>0.16200000000000001</v>
      </c>
      <c r="U1354" s="31">
        <f t="shared" ref="U1354" si="13288">AVERAGE(K1354,O1355)</f>
        <v>0.22799999999999998</v>
      </c>
      <c r="V1354" s="17">
        <f>Q1354*Q1355/'Advanced - Home'!$S$33</f>
        <v>99.927638755499643</v>
      </c>
      <c r="W1354" s="17">
        <f t="shared" ref="W1354" si="13289">AVERAGE(V1354:V1355)</f>
        <v>99.92425207418853</v>
      </c>
      <c r="X1354" s="17">
        <f t="shared" si="12848"/>
        <v>0</v>
      </c>
      <c r="Y1354" s="19">
        <f>ROUND(Regression!$B$17+Regression!$B$18*Games!R1354+Regression!$B$19*Games!T1354+Regression!$B$20*Games!U1354+Regression!$B$21*Games!S1354+Regression!$B$22*Games!W1354,0)</f>
        <v>105</v>
      </c>
      <c r="Z1354" s="19">
        <f t="shared" ref="Z1354" si="13290">Y1355-Y1354</f>
        <v>6</v>
      </c>
      <c r="AA1354" s="19">
        <f t="shared" ref="AA1354" si="13291">Y1354+Y1355</f>
        <v>216</v>
      </c>
      <c r="AB1354" s="4">
        <f t="shared" ref="AB1354" si="13292">D1354-Z1354</f>
        <v>-6</v>
      </c>
      <c r="AC1354" s="4">
        <f t="shared" ref="AC1354" si="13293">AA1354-E1354</f>
        <v>216</v>
      </c>
      <c r="AD1354" s="4">
        <f t="shared" si="12853"/>
        <v>105</v>
      </c>
    </row>
    <row r="1355" spans="1:30" x14ac:dyDescent="0.3">
      <c r="A1355" t="s">
        <v>134</v>
      </c>
      <c r="B1355" s="8" t="s">
        <v>70</v>
      </c>
      <c r="C1355" t="str">
        <f>VLOOKUP(B1355,'Team Lookup'!A:B,2,FALSE)</f>
        <v>Milwaukee Bucks</v>
      </c>
      <c r="D1355" s="9">
        <f t="shared" ref="D1355" si="13294">D1354*-1</f>
        <v>0</v>
      </c>
      <c r="E1355" s="9">
        <f t="shared" ref="E1355" si="13295">E1354</f>
        <v>0</v>
      </c>
      <c r="F1355" t="str">
        <f>B1354</f>
        <v>PHI</v>
      </c>
      <c r="G1355" t="str">
        <f t="shared" ref="G1355" si="13296">C1354</f>
        <v>Philadelphia 76ers</v>
      </c>
      <c r="H1355" s="31">
        <f>VLOOKUP($C1355,'Four Factors - Home'!$B:$O,7,FALSE)/100</f>
        <v>0.53500000000000003</v>
      </c>
      <c r="I1355" s="31">
        <f>VLOOKUP($C1355,'Four Factors - Home'!$B:$O,8,FALSE)</f>
        <v>0.307</v>
      </c>
      <c r="J1355" s="31">
        <f>VLOOKUP($C1355,'Four Factors - Home'!$B:$O,9,FALSE)/100</f>
        <v>0.14199999999999999</v>
      </c>
      <c r="K1355" s="31">
        <f>VLOOKUP($C1355,'Four Factors - Home'!$B:$O,10,FALSE)/100</f>
        <v>0.21600000000000003</v>
      </c>
      <c r="L1355" s="31">
        <f>VLOOKUP($C1355,'Four Factors - Home'!$B:$O,11,FALSE)/100</f>
        <v>0.52100000000000002</v>
      </c>
      <c r="M1355" s="31">
        <f>VLOOKUP($C1355,'Four Factors - Home'!$B:$O,12,FALSE)</f>
        <v>0.30299999999999999</v>
      </c>
      <c r="N1355" s="31">
        <f>VLOOKUP($C1355,'Four Factors - Home'!$B:$O,13,FALSE)/100</f>
        <v>0.159</v>
      </c>
      <c r="O1355" s="31">
        <f>VLOOKUP($C1355,'Four Factors - Home'!$B:$O,14,FALSE)/100</f>
        <v>0.23199999999999998</v>
      </c>
      <c r="P1355" s="17">
        <f>VLOOKUP($C1355,'Advanced - Home'!B:T,18,FALSE)</f>
        <v>98.73</v>
      </c>
      <c r="Q1355" s="17">
        <f>(P1355+'Advanced - Home'!$S$33)/2</f>
        <v>98.791912943871708</v>
      </c>
      <c r="R1355" s="31">
        <f t="shared" ref="R1355" si="13297">AVERAGE(H1355,L1354)</f>
        <v>0.53200000000000003</v>
      </c>
      <c r="S1355" s="31">
        <f t="shared" ref="S1355" si="13298">AVERAGE(I1355,M1354)</f>
        <v>0.29649999999999999</v>
      </c>
      <c r="T1355" s="31">
        <f t="shared" ref="T1355" si="13299">AVERAGE(J1355,N1354)</f>
        <v>0.14849999999999999</v>
      </c>
      <c r="U1355" s="31">
        <f t="shared" ref="U1355" si="13300">AVERAGE(K1355,O1354)</f>
        <v>0.23400000000000001</v>
      </c>
      <c r="V1355" s="17">
        <f>Q1355*Q1354/'Advanced - Road'!$S$33</f>
        <v>99.920865392877403</v>
      </c>
      <c r="W1355" s="17">
        <f t="shared" ref="W1355" si="13301">W1354</f>
        <v>99.92425207418853</v>
      </c>
      <c r="X1355" s="17">
        <f t="shared" si="12848"/>
        <v>0</v>
      </c>
      <c r="Y1355" s="19">
        <f>ROUND(Regression!$B$17+Regression!$B$18*Games!R1355+Regression!$B$19*Games!T1355+Regression!$B$20*Games!U1355+Regression!$B$21*Games!S1355+Regression!$B$22*Games!W1355,0)</f>
        <v>111</v>
      </c>
      <c r="Z1355" s="19">
        <f t="shared" ref="Z1355" si="13302">-Z1354</f>
        <v>-6</v>
      </c>
      <c r="AA1355" s="19">
        <f t="shared" ref="AA1355" si="13303">AA1354</f>
        <v>216</v>
      </c>
      <c r="AB1355" s="4"/>
      <c r="AC1355" s="4"/>
      <c r="AD1355" s="4">
        <f t="shared" si="12853"/>
        <v>111</v>
      </c>
    </row>
    <row r="1356" spans="1:30" x14ac:dyDescent="0.3">
      <c r="A1356" s="11" t="s">
        <v>133</v>
      </c>
      <c r="B1356" s="14" t="s">
        <v>75</v>
      </c>
      <c r="C1356" s="11" t="str">
        <f>VLOOKUP(B1356,'Team Lookup'!A:B,2,FALSE)</f>
        <v>Philadelphia 76ers</v>
      </c>
      <c r="D1356" s="12"/>
      <c r="E1356" s="12"/>
      <c r="F1356" s="13" t="str">
        <f>B1357</f>
        <v>MIN</v>
      </c>
      <c r="G1356" s="11" t="str">
        <f t="shared" ref="G1356" si="13304">C1357</f>
        <v>Minnesota Timberwolves</v>
      </c>
      <c r="H1356" s="32">
        <f>VLOOKUP($C1356,'Four Factors - Road'!$B:$O,7,FALSE)/100</f>
        <v>0.495</v>
      </c>
      <c r="I1356" s="32">
        <f>VLOOKUP($C1356,'Four Factors - Road'!$B:$O,8,FALSE)</f>
        <v>0.255</v>
      </c>
      <c r="J1356" s="32">
        <f>VLOOKUP($C1356,'Four Factors - Road'!$B:$O,9,FALSE)/100</f>
        <v>0.16500000000000001</v>
      </c>
      <c r="K1356" s="32">
        <f>VLOOKUP($C1356,'Four Factors - Road'!$B:$O,10,FALSE)/100</f>
        <v>0.22399999999999998</v>
      </c>
      <c r="L1356" s="32">
        <f>VLOOKUP($C1356,'Four Factors - Road'!$B:$O,11,FALSE)/100</f>
        <v>0.52900000000000003</v>
      </c>
      <c r="M1356" s="32">
        <f>VLOOKUP($C1356,'Four Factors - Road'!$B:$O,12,FALSE)</f>
        <v>0.28599999999999998</v>
      </c>
      <c r="N1356" s="32">
        <f>VLOOKUP($C1356,'Four Factors - Road'!$B:$O,13,FALSE)/100</f>
        <v>0.155</v>
      </c>
      <c r="O1356" s="32">
        <f>VLOOKUP($C1356,'Four Factors - Road'!$B:$O,14,FALSE)/100</f>
        <v>0.252</v>
      </c>
      <c r="P1356" s="21">
        <f>VLOOKUP($C1356,'Advanced - Road'!B:T,18,FALSE)</f>
        <v>101.12</v>
      </c>
      <c r="Q1356" s="21">
        <f>(P1356+'Advanced - Road'!$S$33)/2</f>
        <v>99.990263459335637</v>
      </c>
      <c r="R1356" s="32">
        <f t="shared" ref="R1356" si="13305">AVERAGE(H1356,L1357)</f>
        <v>0.51249999999999996</v>
      </c>
      <c r="S1356" s="32">
        <f t="shared" ref="S1356" si="13306">AVERAGE(I1356,M1357)</f>
        <v>0.26400000000000001</v>
      </c>
      <c r="T1356" s="32">
        <f t="shared" ref="T1356" si="13307">AVERAGE(J1356,N1357)</f>
        <v>0.1585</v>
      </c>
      <c r="U1356" s="32">
        <f t="shared" ref="U1356" si="13308">AVERAGE(K1356,O1357)</f>
        <v>0.22049999999999997</v>
      </c>
      <c r="V1356" s="21">
        <f>Q1356*Q1357/'Advanced - Home'!$S$33</f>
        <v>98.870625287617656</v>
      </c>
      <c r="W1356" s="21">
        <f t="shared" ref="W1356" si="13309">AVERAGE(V1356:V1357)</f>
        <v>98.867274429906502</v>
      </c>
      <c r="X1356" s="21">
        <f t="shared" si="12848"/>
        <v>0</v>
      </c>
      <c r="Y1356" s="23">
        <f>ROUND(Regression!$B$17+Regression!$B$18*Games!R1356+Regression!$B$19*Games!T1356+Regression!$B$20*Games!U1356+Regression!$B$21*Games!S1356+Regression!$B$22*Games!W1356,0)</f>
        <v>104</v>
      </c>
      <c r="Z1356" s="23">
        <f t="shared" ref="Z1356" si="13310">Y1357-Y1356</f>
        <v>6</v>
      </c>
      <c r="AA1356" s="23">
        <f t="shared" ref="AA1356" si="13311">Y1356+Y1357</f>
        <v>214</v>
      </c>
      <c r="AB1356" s="22">
        <f t="shared" ref="AB1356" si="13312">D1356-Z1356</f>
        <v>-6</v>
      </c>
      <c r="AC1356" s="22">
        <f t="shared" ref="AC1356" si="13313">AA1356-E1356</f>
        <v>214</v>
      </c>
      <c r="AD1356" s="22">
        <f t="shared" si="12853"/>
        <v>104</v>
      </c>
    </row>
    <row r="1357" spans="1:30" x14ac:dyDescent="0.3">
      <c r="A1357" s="11" t="s">
        <v>134</v>
      </c>
      <c r="B1357" s="14" t="s">
        <v>34</v>
      </c>
      <c r="C1357" s="11" t="str">
        <f>VLOOKUP(B1357,'Team Lookup'!A:B,2,FALSE)</f>
        <v>Minnesota Timberwolves</v>
      </c>
      <c r="D1357" s="15">
        <f t="shared" ref="D1357" si="13314">D1356*-1</f>
        <v>0</v>
      </c>
      <c r="E1357" s="15">
        <f t="shared" ref="E1357" si="13315">E1356</f>
        <v>0</v>
      </c>
      <c r="F1357" s="11" t="str">
        <f>B1356</f>
        <v>PHI</v>
      </c>
      <c r="G1357" s="11" t="str">
        <f t="shared" ref="G1357" si="13316">C1356</f>
        <v>Philadelphia 76ers</v>
      </c>
      <c r="H1357" s="32">
        <f>VLOOKUP($C1357,'Four Factors - Home'!$B:$O,7,FALSE)/100</f>
        <v>0.52400000000000002</v>
      </c>
      <c r="I1357" s="32">
        <f>VLOOKUP($C1357,'Four Factors - Home'!$B:$O,8,FALSE)</f>
        <v>0.29599999999999999</v>
      </c>
      <c r="J1357" s="32">
        <f>VLOOKUP($C1357,'Four Factors - Home'!$B:$O,9,FALSE)/100</f>
        <v>0.15</v>
      </c>
      <c r="K1357" s="32">
        <f>VLOOKUP($C1357,'Four Factors - Home'!$B:$O,10,FALSE)/100</f>
        <v>0.26899999999999996</v>
      </c>
      <c r="L1357" s="32">
        <f>VLOOKUP($C1357,'Four Factors - Home'!$B:$O,11,FALSE)/100</f>
        <v>0.53</v>
      </c>
      <c r="M1357" s="32">
        <f>VLOOKUP($C1357,'Four Factors - Home'!$B:$O,12,FALSE)</f>
        <v>0.27300000000000002</v>
      </c>
      <c r="N1357" s="32">
        <f>VLOOKUP($C1357,'Four Factors - Home'!$B:$O,13,FALSE)/100</f>
        <v>0.152</v>
      </c>
      <c r="O1357" s="32">
        <f>VLOOKUP($C1357,'Four Factors - Home'!$B:$O,14,FALSE)/100</f>
        <v>0.217</v>
      </c>
      <c r="P1357" s="21">
        <f>VLOOKUP($C1357,'Advanced - Home'!B:T,18,FALSE)</f>
        <v>96.64</v>
      </c>
      <c r="Q1357" s="21">
        <f>(P1357+'Advanced - Home'!$S$33)/2</f>
        <v>97.746912943871706</v>
      </c>
      <c r="R1357" s="32">
        <f t="shared" ref="R1357" si="13317">AVERAGE(H1357,L1356)</f>
        <v>0.52649999999999997</v>
      </c>
      <c r="S1357" s="32">
        <f t="shared" ref="S1357" si="13318">AVERAGE(I1357,M1356)</f>
        <v>0.29099999999999998</v>
      </c>
      <c r="T1357" s="32">
        <f t="shared" ref="T1357" si="13319">AVERAGE(J1357,N1356)</f>
        <v>0.1525</v>
      </c>
      <c r="U1357" s="32">
        <f t="shared" ref="U1357" si="13320">AVERAGE(K1357,O1356)</f>
        <v>0.26049999999999995</v>
      </c>
      <c r="V1357" s="21">
        <f>Q1357*Q1356/'Advanced - Road'!$S$33</f>
        <v>98.863923572195361</v>
      </c>
      <c r="W1357" s="21">
        <f t="shared" ref="W1357" si="13321">W1356</f>
        <v>98.867274429906502</v>
      </c>
      <c r="X1357" s="21">
        <f t="shared" si="12848"/>
        <v>0</v>
      </c>
      <c r="Y1357" s="23">
        <f>ROUND(Regression!$B$17+Regression!$B$18*Games!R1357+Regression!$B$19*Games!T1357+Regression!$B$20*Games!U1357+Regression!$B$21*Games!S1357+Regression!$B$22*Games!W1357,0)</f>
        <v>110</v>
      </c>
      <c r="Z1357" s="23">
        <f t="shared" ref="Z1357" si="13322">-Z1356</f>
        <v>-6</v>
      </c>
      <c r="AA1357" s="23">
        <f t="shared" ref="AA1357" si="13323">AA1356</f>
        <v>214</v>
      </c>
      <c r="AB1357" s="22"/>
      <c r="AC1357" s="22"/>
      <c r="AD1357" s="22">
        <f t="shared" si="12853"/>
        <v>110</v>
      </c>
    </row>
    <row r="1358" spans="1:30" x14ac:dyDescent="0.3">
      <c r="A1358" t="s">
        <v>133</v>
      </c>
      <c r="B1358" s="8" t="s">
        <v>75</v>
      </c>
      <c r="C1358" t="str">
        <f>VLOOKUP(B1358,'Team Lookup'!A:B,2,FALSE)</f>
        <v>Philadelphia 76ers</v>
      </c>
      <c r="D1358" s="6"/>
      <c r="E1358" s="6"/>
      <c r="F1358" s="7" t="str">
        <f>B1359</f>
        <v>NOP</v>
      </c>
      <c r="G1358" t="str">
        <f t="shared" ref="G1358" si="13324">C1359</f>
        <v>New Orleans Pelicans</v>
      </c>
      <c r="H1358" s="31">
        <f>VLOOKUP($C1358,'Four Factors - Road'!$B:$O,7,FALSE)/100</f>
        <v>0.495</v>
      </c>
      <c r="I1358" s="31">
        <f>VLOOKUP($C1358,'Four Factors - Road'!$B:$O,8,FALSE)</f>
        <v>0.255</v>
      </c>
      <c r="J1358" s="31">
        <f>VLOOKUP($C1358,'Four Factors - Road'!$B:$O,9,FALSE)/100</f>
        <v>0.16500000000000001</v>
      </c>
      <c r="K1358" s="31">
        <f>VLOOKUP($C1358,'Four Factors - Road'!$B:$O,10,FALSE)/100</f>
        <v>0.22399999999999998</v>
      </c>
      <c r="L1358" s="31">
        <f>VLOOKUP($C1358,'Four Factors - Road'!$B:$O,11,FALSE)/100</f>
        <v>0.52900000000000003</v>
      </c>
      <c r="M1358" s="31">
        <f>VLOOKUP($C1358,'Four Factors - Road'!$B:$O,12,FALSE)</f>
        <v>0.28599999999999998</v>
      </c>
      <c r="N1358" s="31">
        <f>VLOOKUP($C1358,'Four Factors - Road'!$B:$O,13,FALSE)/100</f>
        <v>0.155</v>
      </c>
      <c r="O1358" s="31">
        <f>VLOOKUP($C1358,'Four Factors - Road'!$B:$O,14,FALSE)/100</f>
        <v>0.252</v>
      </c>
      <c r="P1358" s="17">
        <f>VLOOKUP($C1358,'Advanced - Road'!B:T,18,FALSE)</f>
        <v>101.12</v>
      </c>
      <c r="Q1358" s="17">
        <f>(P1358+'Advanced - Road'!$S$33)/2</f>
        <v>99.990263459335637</v>
      </c>
      <c r="R1358" s="31">
        <f t="shared" ref="R1358" si="13325">AVERAGE(H1358,L1359)</f>
        <v>0.502</v>
      </c>
      <c r="S1358" s="31">
        <f t="shared" ref="S1358" si="13326">AVERAGE(I1358,M1359)</f>
        <v>0.2485</v>
      </c>
      <c r="T1358" s="31">
        <f t="shared" ref="T1358" si="13327">AVERAGE(J1358,N1359)</f>
        <v>0.14950000000000002</v>
      </c>
      <c r="U1358" s="31">
        <f t="shared" ref="U1358" si="13328">AVERAGE(K1358,O1359)</f>
        <v>0.22299999999999998</v>
      </c>
      <c r="V1358" s="17">
        <f>Q1358*Q1359/'Advanced - Home'!$S$33</f>
        <v>101.11108924107086</v>
      </c>
      <c r="W1358" s="17">
        <f t="shared" ref="W1358" si="13329">AVERAGE(V1358:V1359)</f>
        <v>101.10766245104014</v>
      </c>
      <c r="X1358" s="17">
        <f t="shared" si="12848"/>
        <v>0</v>
      </c>
      <c r="Y1358" s="19">
        <f>ROUND(Regression!$B$17+Regression!$B$18*Games!R1358+Regression!$B$19*Games!T1358+Regression!$B$20*Games!U1358+Regression!$B$21*Games!S1358+Regression!$B$22*Games!W1358,0)</f>
        <v>106</v>
      </c>
      <c r="Z1358" s="19">
        <f t="shared" ref="Z1358" si="13330">Y1359-Y1358</f>
        <v>4</v>
      </c>
      <c r="AA1358" s="19">
        <f t="shared" ref="AA1358" si="13331">Y1358+Y1359</f>
        <v>216</v>
      </c>
      <c r="AB1358" s="4">
        <f t="shared" ref="AB1358" si="13332">D1358-Z1358</f>
        <v>-4</v>
      </c>
      <c r="AC1358" s="4">
        <f t="shared" ref="AC1358" si="13333">AA1358-E1358</f>
        <v>216</v>
      </c>
      <c r="AD1358" s="4">
        <f t="shared" si="12853"/>
        <v>106</v>
      </c>
    </row>
    <row r="1359" spans="1:30" x14ac:dyDescent="0.3">
      <c r="A1359" t="s">
        <v>134</v>
      </c>
      <c r="B1359" s="8" t="s">
        <v>71</v>
      </c>
      <c r="C1359" t="str">
        <f>VLOOKUP(B1359,'Team Lookup'!A:B,2,FALSE)</f>
        <v>New Orleans Pelicans</v>
      </c>
      <c r="D1359" s="9">
        <f t="shared" ref="D1359" si="13334">D1358*-1</f>
        <v>0</v>
      </c>
      <c r="E1359" s="9">
        <f t="shared" ref="E1359" si="13335">E1358</f>
        <v>0</v>
      </c>
      <c r="F1359" t="str">
        <f>B1358</f>
        <v>PHI</v>
      </c>
      <c r="G1359" t="str">
        <f t="shared" ref="G1359" si="13336">C1358</f>
        <v>Philadelphia 76ers</v>
      </c>
      <c r="H1359" s="31">
        <f>VLOOKUP($C1359,'Four Factors - Home'!$B:$O,7,FALSE)/100</f>
        <v>0.504</v>
      </c>
      <c r="I1359" s="31">
        <f>VLOOKUP($C1359,'Four Factors - Home'!$B:$O,8,FALSE)</f>
        <v>0.26200000000000001</v>
      </c>
      <c r="J1359" s="31">
        <f>VLOOKUP($C1359,'Four Factors - Home'!$B:$O,9,FALSE)/100</f>
        <v>0.121</v>
      </c>
      <c r="K1359" s="31">
        <f>VLOOKUP($C1359,'Four Factors - Home'!$B:$O,10,FALSE)/100</f>
        <v>0.184</v>
      </c>
      <c r="L1359" s="31">
        <f>VLOOKUP($C1359,'Four Factors - Home'!$B:$O,11,FALSE)/100</f>
        <v>0.50900000000000001</v>
      </c>
      <c r="M1359" s="31">
        <f>VLOOKUP($C1359,'Four Factors - Home'!$B:$O,12,FALSE)</f>
        <v>0.24199999999999999</v>
      </c>
      <c r="N1359" s="31">
        <f>VLOOKUP($C1359,'Four Factors - Home'!$B:$O,13,FALSE)/100</f>
        <v>0.13400000000000001</v>
      </c>
      <c r="O1359" s="31">
        <f>VLOOKUP($C1359,'Four Factors - Home'!$B:$O,14,FALSE)/100</f>
        <v>0.222</v>
      </c>
      <c r="P1359" s="17">
        <f>VLOOKUP($C1359,'Advanced - Home'!B:T,18,FALSE)</f>
        <v>101.07</v>
      </c>
      <c r="Q1359" s="17">
        <f>(P1359+'Advanced - Home'!$S$33)/2</f>
        <v>99.96191294387171</v>
      </c>
      <c r="R1359" s="31">
        <f t="shared" ref="R1359" si="13337">AVERAGE(H1359,L1358)</f>
        <v>0.51649999999999996</v>
      </c>
      <c r="S1359" s="31">
        <f t="shared" ref="S1359" si="13338">AVERAGE(I1359,M1358)</f>
        <v>0.27400000000000002</v>
      </c>
      <c r="T1359" s="31">
        <f t="shared" ref="T1359" si="13339">AVERAGE(J1359,N1358)</f>
        <v>0.13800000000000001</v>
      </c>
      <c r="U1359" s="31">
        <f t="shared" ref="U1359" si="13340">AVERAGE(K1359,O1358)</f>
        <v>0.218</v>
      </c>
      <c r="V1359" s="17">
        <f>Q1359*Q1358/'Advanced - Road'!$S$33</f>
        <v>101.10423566100943</v>
      </c>
      <c r="W1359" s="17">
        <f t="shared" ref="W1359" si="13341">W1358</f>
        <v>101.10766245104014</v>
      </c>
      <c r="X1359" s="17">
        <f t="shared" si="12848"/>
        <v>0</v>
      </c>
      <c r="Y1359" s="19">
        <f>ROUND(Regression!$B$17+Regression!$B$18*Games!R1359+Regression!$B$19*Games!T1359+Regression!$B$20*Games!U1359+Regression!$B$21*Games!S1359+Regression!$B$22*Games!W1359,0)</f>
        <v>110</v>
      </c>
      <c r="Z1359" s="19">
        <f t="shared" ref="Z1359" si="13342">-Z1358</f>
        <v>-4</v>
      </c>
      <c r="AA1359" s="19">
        <f t="shared" ref="AA1359" si="13343">AA1358</f>
        <v>216</v>
      </c>
      <c r="AB1359" s="4"/>
      <c r="AC1359" s="4"/>
      <c r="AD1359" s="4">
        <f t="shared" si="12853"/>
        <v>110</v>
      </c>
    </row>
    <row r="1360" spans="1:30" x14ac:dyDescent="0.3">
      <c r="A1360" s="11" t="s">
        <v>133</v>
      </c>
      <c r="B1360" s="14" t="s">
        <v>75</v>
      </c>
      <c r="C1360" s="11" t="str">
        <f>VLOOKUP(B1360,'Team Lookup'!A:B,2,FALSE)</f>
        <v>Philadelphia 76ers</v>
      </c>
      <c r="D1360" s="12"/>
      <c r="E1360" s="12"/>
      <c r="F1360" s="13" t="str">
        <f>B1361</f>
        <v>NYK</v>
      </c>
      <c r="G1360" s="11" t="str">
        <f t="shared" ref="G1360" si="13344">C1361</f>
        <v>New York Knicks</v>
      </c>
      <c r="H1360" s="32">
        <f>VLOOKUP($C1360,'Four Factors - Road'!$B:$O,7,FALSE)/100</f>
        <v>0.495</v>
      </c>
      <c r="I1360" s="32">
        <f>VLOOKUP($C1360,'Four Factors - Road'!$B:$O,8,FALSE)</f>
        <v>0.255</v>
      </c>
      <c r="J1360" s="32">
        <f>VLOOKUP($C1360,'Four Factors - Road'!$B:$O,9,FALSE)/100</f>
        <v>0.16500000000000001</v>
      </c>
      <c r="K1360" s="32">
        <f>VLOOKUP($C1360,'Four Factors - Road'!$B:$O,10,FALSE)/100</f>
        <v>0.22399999999999998</v>
      </c>
      <c r="L1360" s="32">
        <f>VLOOKUP($C1360,'Four Factors - Road'!$B:$O,11,FALSE)/100</f>
        <v>0.52900000000000003</v>
      </c>
      <c r="M1360" s="32">
        <f>VLOOKUP($C1360,'Four Factors - Road'!$B:$O,12,FALSE)</f>
        <v>0.28599999999999998</v>
      </c>
      <c r="N1360" s="32">
        <f>VLOOKUP($C1360,'Four Factors - Road'!$B:$O,13,FALSE)/100</f>
        <v>0.155</v>
      </c>
      <c r="O1360" s="32">
        <f>VLOOKUP($C1360,'Four Factors - Road'!$B:$O,14,FALSE)/100</f>
        <v>0.252</v>
      </c>
      <c r="P1360" s="21">
        <f>VLOOKUP($C1360,'Advanced - Road'!B:T,18,FALSE)</f>
        <v>101.12</v>
      </c>
      <c r="Q1360" s="21">
        <f>(P1360+'Advanced - Road'!$S$33)/2</f>
        <v>99.990263459335637</v>
      </c>
      <c r="R1360" s="32">
        <f t="shared" ref="R1360" si="13345">AVERAGE(H1360,L1361)</f>
        <v>0.502</v>
      </c>
      <c r="S1360" s="32">
        <f t="shared" ref="S1360" si="13346">AVERAGE(I1360,M1361)</f>
        <v>0.25850000000000001</v>
      </c>
      <c r="T1360" s="32">
        <f t="shared" ref="T1360" si="13347">AVERAGE(J1360,N1361)</f>
        <v>0.14750000000000002</v>
      </c>
      <c r="U1360" s="32">
        <f t="shared" ref="U1360" si="13348">AVERAGE(K1360,O1361)</f>
        <v>0.247</v>
      </c>
      <c r="V1360" s="21">
        <f>Q1360*Q1361/'Advanced - Home'!$S$33</f>
        <v>99.786029295687698</v>
      </c>
      <c r="W1360" s="21">
        <f t="shared" ref="W1360" si="13349">AVERAGE(V1360:V1361)</f>
        <v>99.782647413710549</v>
      </c>
      <c r="X1360" s="21">
        <f t="shared" si="12848"/>
        <v>0</v>
      </c>
      <c r="Y1360" s="23">
        <f>ROUND(Regression!$B$17+Regression!$B$18*Games!R1360+Regression!$B$19*Games!T1360+Regression!$B$20*Games!U1360+Regression!$B$21*Games!S1360+Regression!$B$22*Games!W1360,0)</f>
        <v>106</v>
      </c>
      <c r="Z1360" s="23">
        <f t="shared" ref="Z1360" si="13350">Y1361-Y1360</f>
        <v>4</v>
      </c>
      <c r="AA1360" s="23">
        <f t="shared" ref="AA1360" si="13351">Y1360+Y1361</f>
        <v>216</v>
      </c>
      <c r="AB1360" s="22">
        <f t="shared" ref="AB1360" si="13352">D1360-Z1360</f>
        <v>-4</v>
      </c>
      <c r="AC1360" s="22">
        <f t="shared" ref="AC1360" si="13353">AA1360-E1360</f>
        <v>216</v>
      </c>
      <c r="AD1360" s="22">
        <f t="shared" si="12853"/>
        <v>106</v>
      </c>
    </row>
    <row r="1361" spans="1:30" x14ac:dyDescent="0.3">
      <c r="A1361" s="11" t="s">
        <v>134</v>
      </c>
      <c r="B1361" s="14" t="s">
        <v>72</v>
      </c>
      <c r="C1361" s="11" t="str">
        <f>VLOOKUP(B1361,'Team Lookup'!A:B,2,FALSE)</f>
        <v>New York Knicks</v>
      </c>
      <c r="D1361" s="15">
        <f t="shared" ref="D1361" si="13354">D1360*-1</f>
        <v>0</v>
      </c>
      <c r="E1361" s="15">
        <f t="shared" ref="E1361" si="13355">E1360</f>
        <v>0</v>
      </c>
      <c r="F1361" s="11" t="str">
        <f>B1360</f>
        <v>PHI</v>
      </c>
      <c r="G1361" s="11" t="str">
        <f t="shared" ref="G1361" si="13356">C1360</f>
        <v>Philadelphia 76ers</v>
      </c>
      <c r="H1361" s="32">
        <f>VLOOKUP($C1361,'Four Factors - Home'!$B:$O,7,FALSE)/100</f>
        <v>0.52</v>
      </c>
      <c r="I1361" s="32">
        <f>VLOOKUP($C1361,'Four Factors - Home'!$B:$O,8,FALSE)</f>
        <v>0.22700000000000001</v>
      </c>
      <c r="J1361" s="32">
        <f>VLOOKUP($C1361,'Four Factors - Home'!$B:$O,9,FALSE)/100</f>
        <v>0.14300000000000002</v>
      </c>
      <c r="K1361" s="32">
        <f>VLOOKUP($C1361,'Four Factors - Home'!$B:$O,10,FALSE)/100</f>
        <v>0.27399999999999997</v>
      </c>
      <c r="L1361" s="32">
        <f>VLOOKUP($C1361,'Four Factors - Home'!$B:$O,11,FALSE)/100</f>
        <v>0.50900000000000001</v>
      </c>
      <c r="M1361" s="32">
        <f>VLOOKUP($C1361,'Four Factors - Home'!$B:$O,12,FALSE)</f>
        <v>0.26200000000000001</v>
      </c>
      <c r="N1361" s="32">
        <f>VLOOKUP($C1361,'Four Factors - Home'!$B:$O,13,FALSE)/100</f>
        <v>0.13</v>
      </c>
      <c r="O1361" s="32">
        <f>VLOOKUP($C1361,'Four Factors - Home'!$B:$O,14,FALSE)/100</f>
        <v>0.27</v>
      </c>
      <c r="P1361" s="21">
        <f>VLOOKUP($C1361,'Advanced - Home'!B:T,18,FALSE)</f>
        <v>98.45</v>
      </c>
      <c r="Q1361" s="21">
        <f>(P1361+'Advanced - Home'!$S$33)/2</f>
        <v>98.651912943871707</v>
      </c>
      <c r="R1361" s="32">
        <f t="shared" ref="R1361" si="13357">AVERAGE(H1361,L1360)</f>
        <v>0.52449999999999997</v>
      </c>
      <c r="S1361" s="32">
        <f t="shared" ref="S1361" si="13358">AVERAGE(I1361,M1360)</f>
        <v>0.25650000000000001</v>
      </c>
      <c r="T1361" s="32">
        <f t="shared" ref="T1361" si="13359">AVERAGE(J1361,N1360)</f>
        <v>0.14900000000000002</v>
      </c>
      <c r="U1361" s="32">
        <f t="shared" ref="U1361" si="13360">AVERAGE(K1361,O1360)</f>
        <v>0.26300000000000001</v>
      </c>
      <c r="V1361" s="21">
        <f>Q1361*Q1360/'Advanced - Road'!$S$33</f>
        <v>99.779265531733387</v>
      </c>
      <c r="W1361" s="21">
        <f t="shared" ref="W1361" si="13361">W1360</f>
        <v>99.782647413710549</v>
      </c>
      <c r="X1361" s="21">
        <f t="shared" si="12848"/>
        <v>0</v>
      </c>
      <c r="Y1361" s="23">
        <f>ROUND(Regression!$B$17+Regression!$B$18*Games!R1361+Regression!$B$19*Games!T1361+Regression!$B$20*Games!U1361+Regression!$B$21*Games!S1361+Regression!$B$22*Games!W1361,0)</f>
        <v>110</v>
      </c>
      <c r="Z1361" s="23">
        <f t="shared" ref="Z1361" si="13362">-Z1360</f>
        <v>-4</v>
      </c>
      <c r="AA1361" s="23">
        <f t="shared" ref="AA1361" si="13363">AA1360</f>
        <v>216</v>
      </c>
      <c r="AB1361" s="22"/>
      <c r="AC1361" s="22"/>
      <c r="AD1361" s="22">
        <f t="shared" si="12853"/>
        <v>110</v>
      </c>
    </row>
    <row r="1362" spans="1:30" x14ac:dyDescent="0.3">
      <c r="A1362" t="s">
        <v>133</v>
      </c>
      <c r="B1362" s="8" t="s">
        <v>75</v>
      </c>
      <c r="C1362" t="str">
        <f>VLOOKUP(B1362,'Team Lookup'!A:B,2,FALSE)</f>
        <v>Philadelphia 76ers</v>
      </c>
      <c r="D1362" s="6"/>
      <c r="E1362" s="6"/>
      <c r="F1362" s="7" t="str">
        <f>B1363</f>
        <v>OKC</v>
      </c>
      <c r="G1362" t="str">
        <f t="shared" ref="G1362" si="13364">C1363</f>
        <v>Oklahoma City Thunder</v>
      </c>
      <c r="H1362" s="31">
        <f>VLOOKUP($C1362,'Four Factors - Road'!$B:$O,7,FALSE)/100</f>
        <v>0.495</v>
      </c>
      <c r="I1362" s="31">
        <f>VLOOKUP($C1362,'Four Factors - Road'!$B:$O,8,FALSE)</f>
        <v>0.255</v>
      </c>
      <c r="J1362" s="31">
        <f>VLOOKUP($C1362,'Four Factors - Road'!$B:$O,9,FALSE)/100</f>
        <v>0.16500000000000001</v>
      </c>
      <c r="K1362" s="31">
        <f>VLOOKUP($C1362,'Four Factors - Road'!$B:$O,10,FALSE)/100</f>
        <v>0.22399999999999998</v>
      </c>
      <c r="L1362" s="31">
        <f>VLOOKUP($C1362,'Four Factors - Road'!$B:$O,11,FALSE)/100</f>
        <v>0.52900000000000003</v>
      </c>
      <c r="M1362" s="31">
        <f>VLOOKUP($C1362,'Four Factors - Road'!$B:$O,12,FALSE)</f>
        <v>0.28599999999999998</v>
      </c>
      <c r="N1362" s="31">
        <f>VLOOKUP($C1362,'Four Factors - Road'!$B:$O,13,FALSE)/100</f>
        <v>0.155</v>
      </c>
      <c r="O1362" s="31">
        <f>VLOOKUP($C1362,'Four Factors - Road'!$B:$O,14,FALSE)/100</f>
        <v>0.252</v>
      </c>
      <c r="P1362" s="17">
        <f>VLOOKUP($C1362,'Advanced - Road'!B:T,18,FALSE)</f>
        <v>101.12</v>
      </c>
      <c r="Q1362" s="17">
        <f>(P1362+'Advanced - Road'!$S$33)/2</f>
        <v>99.990263459335637</v>
      </c>
      <c r="R1362" s="31">
        <f t="shared" ref="R1362" si="13365">AVERAGE(H1362,L1363)</f>
        <v>0.4955</v>
      </c>
      <c r="S1362" s="31">
        <f t="shared" ref="S1362" si="13366">AVERAGE(I1362,M1363)</f>
        <v>0.26</v>
      </c>
      <c r="T1362" s="31">
        <f t="shared" ref="T1362" si="13367">AVERAGE(J1362,N1363)</f>
        <v>0.151</v>
      </c>
      <c r="U1362" s="31">
        <f t="shared" ref="U1362" si="13368">AVERAGE(K1362,O1363)</f>
        <v>0.22399999999999998</v>
      </c>
      <c r="V1362" s="17">
        <f>Q1362*Q1363/'Advanced - Home'!$S$33</f>
        <v>101.07568687611789</v>
      </c>
      <c r="W1362" s="17">
        <f t="shared" ref="W1362" si="13369">AVERAGE(V1362:V1363)</f>
        <v>101.07226128592066</v>
      </c>
      <c r="X1362" s="17">
        <f t="shared" si="12848"/>
        <v>0</v>
      </c>
      <c r="Y1362" s="19">
        <f>ROUND(Regression!$B$17+Regression!$B$18*Games!R1362+Regression!$B$19*Games!T1362+Regression!$B$20*Games!U1362+Regression!$B$21*Games!S1362+Regression!$B$22*Games!W1362,0)</f>
        <v>105</v>
      </c>
      <c r="Z1362" s="19">
        <f t="shared" ref="Z1362" si="13370">Y1363-Y1362</f>
        <v>7</v>
      </c>
      <c r="AA1362" s="19">
        <f t="shared" ref="AA1362" si="13371">Y1362+Y1363</f>
        <v>217</v>
      </c>
      <c r="AB1362" s="4">
        <f t="shared" ref="AB1362" si="13372">D1362-Z1362</f>
        <v>-7</v>
      </c>
      <c r="AC1362" s="4">
        <f t="shared" ref="AC1362" si="13373">AA1362-E1362</f>
        <v>217</v>
      </c>
      <c r="AD1362" s="4">
        <f t="shared" si="12853"/>
        <v>105</v>
      </c>
    </row>
    <row r="1363" spans="1:30" x14ac:dyDescent="0.3">
      <c r="A1363" t="s">
        <v>134</v>
      </c>
      <c r="B1363" s="8" t="s">
        <v>73</v>
      </c>
      <c r="C1363" t="str">
        <f>VLOOKUP(B1363,'Team Lookup'!A:B,2,FALSE)</f>
        <v>Oklahoma City Thunder</v>
      </c>
      <c r="D1363" s="9">
        <f t="shared" ref="D1363" si="13374">D1362*-1</f>
        <v>0</v>
      </c>
      <c r="E1363" s="9">
        <f t="shared" ref="E1363" si="13375">E1362</f>
        <v>0</v>
      </c>
      <c r="F1363" t="str">
        <f>B1362</f>
        <v>PHI</v>
      </c>
      <c r="G1363" t="str">
        <f t="shared" ref="G1363" si="13376">C1362</f>
        <v>Philadelphia 76ers</v>
      </c>
      <c r="H1363" s="31">
        <f>VLOOKUP($C1363,'Four Factors - Home'!$B:$O,7,FALSE)/100</f>
        <v>0.51700000000000002</v>
      </c>
      <c r="I1363" s="31">
        <f>VLOOKUP($C1363,'Four Factors - Home'!$B:$O,8,FALSE)</f>
        <v>0.29799999999999999</v>
      </c>
      <c r="J1363" s="31">
        <f>VLOOKUP($C1363,'Four Factors - Home'!$B:$O,9,FALSE)/100</f>
        <v>0.14800000000000002</v>
      </c>
      <c r="K1363" s="31">
        <f>VLOOKUP($C1363,'Four Factors - Home'!$B:$O,10,FALSE)/100</f>
        <v>0.26600000000000001</v>
      </c>
      <c r="L1363" s="31">
        <f>VLOOKUP($C1363,'Four Factors - Home'!$B:$O,11,FALSE)/100</f>
        <v>0.496</v>
      </c>
      <c r="M1363" s="31">
        <f>VLOOKUP($C1363,'Four Factors - Home'!$B:$O,12,FALSE)</f>
        <v>0.26500000000000001</v>
      </c>
      <c r="N1363" s="31">
        <f>VLOOKUP($C1363,'Four Factors - Home'!$B:$O,13,FALSE)/100</f>
        <v>0.13699999999999998</v>
      </c>
      <c r="O1363" s="31">
        <f>VLOOKUP($C1363,'Four Factors - Home'!$B:$O,14,FALSE)/100</f>
        <v>0.22399999999999998</v>
      </c>
      <c r="P1363" s="17">
        <f>VLOOKUP($C1363,'Advanced - Home'!B:T,18,FALSE)</f>
        <v>101</v>
      </c>
      <c r="Q1363" s="17">
        <f>(P1363+'Advanced - Home'!$S$33)/2</f>
        <v>99.926912943871713</v>
      </c>
      <c r="R1363" s="31">
        <f t="shared" ref="R1363" si="13377">AVERAGE(H1363,L1362)</f>
        <v>0.52300000000000002</v>
      </c>
      <c r="S1363" s="31">
        <f t="shared" ref="S1363" si="13378">AVERAGE(I1363,M1362)</f>
        <v>0.29199999999999998</v>
      </c>
      <c r="T1363" s="31">
        <f t="shared" ref="T1363" si="13379">AVERAGE(J1363,N1362)</f>
        <v>0.15150000000000002</v>
      </c>
      <c r="U1363" s="31">
        <f t="shared" ref="U1363" si="13380">AVERAGE(K1363,O1362)</f>
        <v>0.25900000000000001</v>
      </c>
      <c r="V1363" s="17">
        <f>Q1363*Q1362/'Advanced - Road'!$S$33</f>
        <v>101.06883569572344</v>
      </c>
      <c r="W1363" s="17">
        <f t="shared" ref="W1363" si="13381">W1362</f>
        <v>101.07226128592066</v>
      </c>
      <c r="X1363" s="17">
        <f t="shared" si="12848"/>
        <v>0</v>
      </c>
      <c r="Y1363" s="19">
        <f>ROUND(Regression!$B$17+Regression!$B$18*Games!R1363+Regression!$B$19*Games!T1363+Regression!$B$20*Games!U1363+Regression!$B$21*Games!S1363+Regression!$B$22*Games!W1363,0)</f>
        <v>112</v>
      </c>
      <c r="Z1363" s="19">
        <f t="shared" ref="Z1363" si="13382">-Z1362</f>
        <v>-7</v>
      </c>
      <c r="AA1363" s="19">
        <f t="shared" ref="AA1363" si="13383">AA1362</f>
        <v>217</v>
      </c>
      <c r="AB1363" s="4"/>
      <c r="AC1363" s="4"/>
      <c r="AD1363" s="4">
        <f t="shared" si="12853"/>
        <v>112</v>
      </c>
    </row>
    <row r="1364" spans="1:30" x14ac:dyDescent="0.3">
      <c r="A1364" s="11" t="s">
        <v>133</v>
      </c>
      <c r="B1364" s="14" t="s">
        <v>75</v>
      </c>
      <c r="C1364" s="11" t="str">
        <f>VLOOKUP(B1364,'Team Lookup'!A:B,2,FALSE)</f>
        <v>Philadelphia 76ers</v>
      </c>
      <c r="D1364" s="12"/>
      <c r="E1364" s="12"/>
      <c r="F1364" s="13" t="str">
        <f>B1365</f>
        <v>ORL</v>
      </c>
      <c r="G1364" s="11" t="str">
        <f t="shared" ref="G1364" si="13384">C1365</f>
        <v>Orlando Magic</v>
      </c>
      <c r="H1364" s="32">
        <f>VLOOKUP($C1364,'Four Factors - Road'!$B:$O,7,FALSE)/100</f>
        <v>0.495</v>
      </c>
      <c r="I1364" s="32">
        <f>VLOOKUP($C1364,'Four Factors - Road'!$B:$O,8,FALSE)</f>
        <v>0.255</v>
      </c>
      <c r="J1364" s="32">
        <f>VLOOKUP($C1364,'Four Factors - Road'!$B:$O,9,FALSE)/100</f>
        <v>0.16500000000000001</v>
      </c>
      <c r="K1364" s="32">
        <f>VLOOKUP($C1364,'Four Factors - Road'!$B:$O,10,FALSE)/100</f>
        <v>0.22399999999999998</v>
      </c>
      <c r="L1364" s="32">
        <f>VLOOKUP($C1364,'Four Factors - Road'!$B:$O,11,FALSE)/100</f>
        <v>0.52900000000000003</v>
      </c>
      <c r="M1364" s="32">
        <f>VLOOKUP($C1364,'Four Factors - Road'!$B:$O,12,FALSE)</f>
        <v>0.28599999999999998</v>
      </c>
      <c r="N1364" s="32">
        <f>VLOOKUP($C1364,'Four Factors - Road'!$B:$O,13,FALSE)/100</f>
        <v>0.155</v>
      </c>
      <c r="O1364" s="32">
        <f>VLOOKUP($C1364,'Four Factors - Road'!$B:$O,14,FALSE)/100</f>
        <v>0.252</v>
      </c>
      <c r="P1364" s="21">
        <f>VLOOKUP($C1364,'Advanced - Road'!B:T,18,FALSE)</f>
        <v>101.12</v>
      </c>
      <c r="Q1364" s="21">
        <f>(P1364+'Advanced - Road'!$S$33)/2</f>
        <v>99.990263459335637</v>
      </c>
      <c r="R1364" s="32">
        <f t="shared" ref="R1364" si="13385">AVERAGE(H1364,L1365)</f>
        <v>0.504</v>
      </c>
      <c r="S1364" s="32">
        <f t="shared" ref="S1364" si="13386">AVERAGE(I1364,M1365)</f>
        <v>0.26200000000000001</v>
      </c>
      <c r="T1364" s="32">
        <f t="shared" ref="T1364" si="13387">AVERAGE(J1364,N1365)</f>
        <v>0.1535</v>
      </c>
      <c r="U1364" s="32">
        <f t="shared" ref="U1364" si="13388">AVERAGE(K1364,O1365)</f>
        <v>0.22449999999999998</v>
      </c>
      <c r="V1364" s="21">
        <f>Q1364*Q1365/'Advanced - Home'!$S$33</f>
        <v>99.330856032006466</v>
      </c>
      <c r="W1364" s="21">
        <f t="shared" ref="W1364" si="13389">AVERAGE(V1364:V1365)</f>
        <v>99.327489576459925</v>
      </c>
      <c r="X1364" s="21">
        <f t="shared" si="12848"/>
        <v>0</v>
      </c>
      <c r="Y1364" s="23">
        <f>ROUND(Regression!$B$17+Regression!$B$18*Games!R1364+Regression!$B$19*Games!T1364+Regression!$B$20*Games!U1364+Regression!$B$21*Games!S1364+Regression!$B$22*Games!W1364,0)</f>
        <v>104</v>
      </c>
      <c r="Z1364" s="23">
        <f t="shared" ref="Z1364" si="13390">Y1365-Y1364</f>
        <v>3</v>
      </c>
      <c r="AA1364" s="23">
        <f t="shared" ref="AA1364" si="13391">Y1364+Y1365</f>
        <v>211</v>
      </c>
      <c r="AB1364" s="22">
        <f t="shared" ref="AB1364" si="13392">D1364-Z1364</f>
        <v>-3</v>
      </c>
      <c r="AC1364" s="22">
        <f t="shared" ref="AC1364" si="13393">AA1364-E1364</f>
        <v>211</v>
      </c>
      <c r="AD1364" s="22">
        <f t="shared" si="12853"/>
        <v>104</v>
      </c>
    </row>
    <row r="1365" spans="1:30" x14ac:dyDescent="0.3">
      <c r="A1365" s="11" t="s">
        <v>134</v>
      </c>
      <c r="B1365" s="14" t="s">
        <v>74</v>
      </c>
      <c r="C1365" s="11" t="str">
        <f>VLOOKUP(B1365,'Team Lookup'!A:B,2,FALSE)</f>
        <v>Orlando Magic</v>
      </c>
      <c r="D1365" s="15">
        <f t="shared" ref="D1365" si="13394">D1364*-1</f>
        <v>0</v>
      </c>
      <c r="E1365" s="15">
        <f t="shared" ref="E1365" si="13395">E1364</f>
        <v>0</v>
      </c>
      <c r="F1365" s="11" t="str">
        <f>B1364</f>
        <v>PHI</v>
      </c>
      <c r="G1365" s="11" t="str">
        <f t="shared" ref="G1365" si="13396">C1364</f>
        <v>Philadelphia 76ers</v>
      </c>
      <c r="H1365" s="32">
        <f>VLOOKUP($C1365,'Four Factors - Home'!$B:$O,7,FALSE)/100</f>
        <v>0.47799999999999998</v>
      </c>
      <c r="I1365" s="32">
        <f>VLOOKUP($C1365,'Four Factors - Home'!$B:$O,8,FALSE)</f>
        <v>0.26</v>
      </c>
      <c r="J1365" s="32">
        <f>VLOOKUP($C1365,'Four Factors - Home'!$B:$O,9,FALSE)/100</f>
        <v>0.13500000000000001</v>
      </c>
      <c r="K1365" s="32">
        <f>VLOOKUP($C1365,'Four Factors - Home'!$B:$O,10,FALSE)/100</f>
        <v>0.23</v>
      </c>
      <c r="L1365" s="32">
        <f>VLOOKUP($C1365,'Four Factors - Home'!$B:$O,11,FALSE)/100</f>
        <v>0.51300000000000001</v>
      </c>
      <c r="M1365" s="32">
        <f>VLOOKUP($C1365,'Four Factors - Home'!$B:$O,12,FALSE)</f>
        <v>0.26900000000000002</v>
      </c>
      <c r="N1365" s="32">
        <f>VLOOKUP($C1365,'Four Factors - Home'!$B:$O,13,FALSE)/100</f>
        <v>0.14199999999999999</v>
      </c>
      <c r="O1365" s="32">
        <f>VLOOKUP($C1365,'Four Factors - Home'!$B:$O,14,FALSE)/100</f>
        <v>0.22500000000000001</v>
      </c>
      <c r="P1365" s="21">
        <f>VLOOKUP($C1365,'Advanced - Home'!B:T,18,FALSE)</f>
        <v>97.55</v>
      </c>
      <c r="Q1365" s="21">
        <f>(P1365+'Advanced - Home'!$S$33)/2</f>
        <v>98.201912943871704</v>
      </c>
      <c r="R1365" s="32">
        <f t="shared" ref="R1365" si="13397">AVERAGE(H1365,L1364)</f>
        <v>0.50350000000000006</v>
      </c>
      <c r="S1365" s="32">
        <f t="shared" ref="S1365" si="13398">AVERAGE(I1365,M1364)</f>
        <v>0.27300000000000002</v>
      </c>
      <c r="T1365" s="32">
        <f t="shared" ref="T1365" si="13399">AVERAGE(J1365,N1364)</f>
        <v>0.14500000000000002</v>
      </c>
      <c r="U1365" s="32">
        <f t="shared" ref="U1365" si="13400">AVERAGE(K1365,O1364)</f>
        <v>0.24099999999999999</v>
      </c>
      <c r="V1365" s="21">
        <f>Q1365*Q1364/'Advanced - Road'!$S$33</f>
        <v>99.32412312091337</v>
      </c>
      <c r="W1365" s="21">
        <f t="shared" ref="W1365" si="13401">W1364</f>
        <v>99.327489576459925</v>
      </c>
      <c r="X1365" s="21">
        <f t="shared" si="12848"/>
        <v>0</v>
      </c>
      <c r="Y1365" s="23">
        <f>ROUND(Regression!$B$17+Regression!$B$18*Games!R1365+Regression!$B$19*Games!T1365+Regression!$B$20*Games!U1365+Regression!$B$21*Games!S1365+Regression!$B$22*Games!W1365,0)</f>
        <v>107</v>
      </c>
      <c r="Z1365" s="23">
        <f t="shared" ref="Z1365" si="13402">-Z1364</f>
        <v>-3</v>
      </c>
      <c r="AA1365" s="23">
        <f t="shared" ref="AA1365" si="13403">AA1364</f>
        <v>211</v>
      </c>
      <c r="AB1365" s="22"/>
      <c r="AC1365" s="22"/>
      <c r="AD1365" s="22">
        <f t="shared" si="12853"/>
        <v>107</v>
      </c>
    </row>
    <row r="1366" spans="1:30" x14ac:dyDescent="0.3">
      <c r="A1366" t="s">
        <v>133</v>
      </c>
      <c r="B1366" s="8" t="s">
        <v>75</v>
      </c>
      <c r="C1366" t="str">
        <f>VLOOKUP(B1366,'Team Lookup'!A:B,2,FALSE)</f>
        <v>Philadelphia 76ers</v>
      </c>
      <c r="D1366" s="6"/>
      <c r="E1366" s="6"/>
      <c r="F1366" s="7" t="str">
        <f>B1367</f>
        <v>PHI</v>
      </c>
      <c r="G1366" t="str">
        <f t="shared" ref="G1366" si="13404">C1367</f>
        <v>Philadelphia 76ers</v>
      </c>
      <c r="H1366" s="31">
        <f>VLOOKUP($C1366,'Four Factors - Road'!$B:$O,7,FALSE)/100</f>
        <v>0.495</v>
      </c>
      <c r="I1366" s="31">
        <f>VLOOKUP($C1366,'Four Factors - Road'!$B:$O,8,FALSE)</f>
        <v>0.255</v>
      </c>
      <c r="J1366" s="31">
        <f>VLOOKUP($C1366,'Four Factors - Road'!$B:$O,9,FALSE)/100</f>
        <v>0.16500000000000001</v>
      </c>
      <c r="K1366" s="31">
        <f>VLOOKUP($C1366,'Four Factors - Road'!$B:$O,10,FALSE)/100</f>
        <v>0.22399999999999998</v>
      </c>
      <c r="L1366" s="31">
        <f>VLOOKUP($C1366,'Four Factors - Road'!$B:$O,11,FALSE)/100</f>
        <v>0.52900000000000003</v>
      </c>
      <c r="M1366" s="31">
        <f>VLOOKUP($C1366,'Four Factors - Road'!$B:$O,12,FALSE)</f>
        <v>0.28599999999999998</v>
      </c>
      <c r="N1366" s="31">
        <f>VLOOKUP($C1366,'Four Factors - Road'!$B:$O,13,FALSE)/100</f>
        <v>0.155</v>
      </c>
      <c r="O1366" s="31">
        <f>VLOOKUP($C1366,'Four Factors - Road'!$B:$O,14,FALSE)/100</f>
        <v>0.252</v>
      </c>
      <c r="P1366" s="17">
        <f>VLOOKUP($C1366,'Advanced - Road'!B:T,18,FALSE)</f>
        <v>101.12</v>
      </c>
      <c r="Q1366" s="17">
        <f>(P1366+'Advanced - Road'!$S$33)/2</f>
        <v>99.990263459335637</v>
      </c>
      <c r="R1366" s="31">
        <f t="shared" ref="R1366" si="13405">AVERAGE(H1366,L1367)</f>
        <v>0.4945</v>
      </c>
      <c r="S1366" s="31">
        <f t="shared" ref="S1366" si="13406">AVERAGE(I1366,M1367)</f>
        <v>0.28349999999999997</v>
      </c>
      <c r="T1366" s="31">
        <f t="shared" ref="T1366" si="13407">AVERAGE(J1366,N1367)</f>
        <v>0.1555</v>
      </c>
      <c r="U1366" s="31">
        <f t="shared" ref="U1366" si="13408">AVERAGE(K1366,O1367)</f>
        <v>0.22949999999999998</v>
      </c>
      <c r="V1366" s="17">
        <f>Q1366*Q1367/'Advanced - Home'!$S$33</f>
        <v>100.78741047578644</v>
      </c>
      <c r="W1366" s="17">
        <f t="shared" ref="W1366" si="13409">AVERAGE(V1366:V1367)</f>
        <v>100.78399465566194</v>
      </c>
      <c r="X1366" s="17">
        <f t="shared" si="12848"/>
        <v>0</v>
      </c>
      <c r="Y1366" s="19">
        <f>ROUND(Regression!$B$17+Regression!$B$18*Games!R1366+Regression!$B$19*Games!T1366+Regression!$B$20*Games!U1366+Regression!$B$21*Games!S1366+Regression!$B$22*Games!W1366,0)</f>
        <v>105</v>
      </c>
      <c r="Z1366" s="19">
        <f t="shared" ref="Z1366" si="13410">Y1367-Y1366</f>
        <v>3</v>
      </c>
      <c r="AA1366" s="19">
        <f t="shared" ref="AA1366" si="13411">Y1366+Y1367</f>
        <v>213</v>
      </c>
      <c r="AB1366" s="4">
        <f t="shared" ref="AB1366" si="13412">D1366-Z1366</f>
        <v>-3</v>
      </c>
      <c r="AC1366" s="4">
        <f t="shared" ref="AC1366" si="13413">AA1366-E1366</f>
        <v>213</v>
      </c>
      <c r="AD1366" s="4">
        <f t="shared" si="12853"/>
        <v>105</v>
      </c>
    </row>
    <row r="1367" spans="1:30" x14ac:dyDescent="0.3">
      <c r="A1367" t="s">
        <v>134</v>
      </c>
      <c r="B1367" s="8" t="s">
        <v>75</v>
      </c>
      <c r="C1367" t="str">
        <f>VLOOKUP(B1367,'Team Lookup'!A:B,2,FALSE)</f>
        <v>Philadelphia 76ers</v>
      </c>
      <c r="D1367" s="9">
        <f t="shared" ref="D1367" si="13414">D1366*-1</f>
        <v>0</v>
      </c>
      <c r="E1367" s="9">
        <f t="shared" ref="E1367" si="13415">E1366</f>
        <v>0</v>
      </c>
      <c r="F1367" t="str">
        <f>B1366</f>
        <v>PHI</v>
      </c>
      <c r="G1367" t="str">
        <f t="shared" ref="G1367" si="13416">C1366</f>
        <v>Philadelphia 76ers</v>
      </c>
      <c r="H1367" s="31">
        <f>VLOOKUP($C1367,'Four Factors - Home'!$B:$O,7,FALSE)/100</f>
        <v>0.504</v>
      </c>
      <c r="I1367" s="31">
        <f>VLOOKUP($C1367,'Four Factors - Home'!$B:$O,8,FALSE)</f>
        <v>0.27</v>
      </c>
      <c r="J1367" s="31">
        <f>VLOOKUP($C1367,'Four Factors - Home'!$B:$O,9,FALSE)/100</f>
        <v>0.16300000000000001</v>
      </c>
      <c r="K1367" s="31">
        <f>VLOOKUP($C1367,'Four Factors - Home'!$B:$O,10,FALSE)/100</f>
        <v>0.21199999999999999</v>
      </c>
      <c r="L1367" s="31">
        <f>VLOOKUP($C1367,'Four Factors - Home'!$B:$O,11,FALSE)/100</f>
        <v>0.49399999999999999</v>
      </c>
      <c r="M1367" s="31">
        <f>VLOOKUP($C1367,'Four Factors - Home'!$B:$O,12,FALSE)</f>
        <v>0.312</v>
      </c>
      <c r="N1367" s="31">
        <f>VLOOKUP($C1367,'Four Factors - Home'!$B:$O,13,FALSE)/100</f>
        <v>0.14599999999999999</v>
      </c>
      <c r="O1367" s="31">
        <f>VLOOKUP($C1367,'Four Factors - Home'!$B:$O,14,FALSE)/100</f>
        <v>0.23499999999999999</v>
      </c>
      <c r="P1367" s="17">
        <f>VLOOKUP($C1367,'Advanced - Home'!B:T,18,FALSE)</f>
        <v>100.43</v>
      </c>
      <c r="Q1367" s="17">
        <f>(P1367+'Advanced - Home'!$S$33)/2</f>
        <v>99.641912943871716</v>
      </c>
      <c r="R1367" s="31">
        <f t="shared" ref="R1367" si="13417">AVERAGE(H1367,L1366)</f>
        <v>0.51649999999999996</v>
      </c>
      <c r="S1367" s="31">
        <f t="shared" ref="S1367" si="13418">AVERAGE(I1367,M1366)</f>
        <v>0.27800000000000002</v>
      </c>
      <c r="T1367" s="31">
        <f t="shared" ref="T1367" si="13419">AVERAGE(J1367,N1366)</f>
        <v>0.159</v>
      </c>
      <c r="U1367" s="31">
        <f t="shared" ref="U1367" si="13420">AVERAGE(K1367,O1366)</f>
        <v>0.23199999999999998</v>
      </c>
      <c r="V1367" s="17">
        <f>Q1367*Q1366/'Advanced - Road'!$S$33</f>
        <v>100.78057883553744</v>
      </c>
      <c r="W1367" s="17">
        <f t="shared" ref="W1367" si="13421">W1366</f>
        <v>100.78399465566194</v>
      </c>
      <c r="X1367" s="17">
        <f t="shared" si="12848"/>
        <v>0</v>
      </c>
      <c r="Y1367" s="19">
        <f>ROUND(Regression!$B$17+Regression!$B$18*Games!R1367+Regression!$B$19*Games!T1367+Regression!$B$20*Games!U1367+Regression!$B$21*Games!S1367+Regression!$B$22*Games!W1367,0)</f>
        <v>108</v>
      </c>
      <c r="Z1367" s="19">
        <f t="shared" ref="Z1367" si="13422">-Z1366</f>
        <v>-3</v>
      </c>
      <c r="AA1367" s="19">
        <f t="shared" ref="AA1367" si="13423">AA1366</f>
        <v>213</v>
      </c>
      <c r="AB1367" s="4"/>
      <c r="AC1367" s="4"/>
      <c r="AD1367" s="4">
        <f t="shared" si="12853"/>
        <v>108</v>
      </c>
    </row>
    <row r="1368" spans="1:30" x14ac:dyDescent="0.3">
      <c r="A1368" s="11" t="s">
        <v>133</v>
      </c>
      <c r="B1368" s="14" t="s">
        <v>75</v>
      </c>
      <c r="C1368" s="11" t="str">
        <f>VLOOKUP(B1368,'Team Lookup'!A:B,2,FALSE)</f>
        <v>Philadelphia 76ers</v>
      </c>
      <c r="D1368" s="12"/>
      <c r="E1368" s="12"/>
      <c r="F1368" s="13" t="str">
        <f>B1369</f>
        <v>PHO</v>
      </c>
      <c r="G1368" s="11" t="str">
        <f t="shared" ref="G1368" si="13424">C1369</f>
        <v>Phoenix Suns</v>
      </c>
      <c r="H1368" s="32">
        <f>VLOOKUP($C1368,'Four Factors - Road'!$B:$O,7,FALSE)/100</f>
        <v>0.495</v>
      </c>
      <c r="I1368" s="32">
        <f>VLOOKUP($C1368,'Four Factors - Road'!$B:$O,8,FALSE)</f>
        <v>0.255</v>
      </c>
      <c r="J1368" s="32">
        <f>VLOOKUP($C1368,'Four Factors - Road'!$B:$O,9,FALSE)/100</f>
        <v>0.16500000000000001</v>
      </c>
      <c r="K1368" s="32">
        <f>VLOOKUP($C1368,'Four Factors - Road'!$B:$O,10,FALSE)/100</f>
        <v>0.22399999999999998</v>
      </c>
      <c r="L1368" s="32">
        <f>VLOOKUP($C1368,'Four Factors - Road'!$B:$O,11,FALSE)/100</f>
        <v>0.52900000000000003</v>
      </c>
      <c r="M1368" s="32">
        <f>VLOOKUP($C1368,'Four Factors - Road'!$B:$O,12,FALSE)</f>
        <v>0.28599999999999998</v>
      </c>
      <c r="N1368" s="32">
        <f>VLOOKUP($C1368,'Four Factors - Road'!$B:$O,13,FALSE)/100</f>
        <v>0.155</v>
      </c>
      <c r="O1368" s="32">
        <f>VLOOKUP($C1368,'Four Factors - Road'!$B:$O,14,FALSE)/100</f>
        <v>0.252</v>
      </c>
      <c r="P1368" s="21">
        <f>VLOOKUP($C1368,'Advanced - Road'!B:T,18,FALSE)</f>
        <v>101.12</v>
      </c>
      <c r="Q1368" s="21">
        <f>(P1368+'Advanced - Road'!$S$33)/2</f>
        <v>99.990263459335637</v>
      </c>
      <c r="R1368" s="32">
        <f t="shared" ref="R1368" si="13425">AVERAGE(H1368,L1369)</f>
        <v>0.50750000000000006</v>
      </c>
      <c r="S1368" s="32">
        <f t="shared" ref="S1368" si="13426">AVERAGE(I1368,M1369)</f>
        <v>0.29200000000000004</v>
      </c>
      <c r="T1368" s="32">
        <f t="shared" ref="T1368" si="13427">AVERAGE(J1368,N1369)</f>
        <v>0.1555</v>
      </c>
      <c r="U1368" s="32">
        <f t="shared" ref="U1368" si="13428">AVERAGE(K1368,O1369)</f>
        <v>0.22299999999999998</v>
      </c>
      <c r="V1368" s="21">
        <f>Q1368*Q1369/'Advanced - Home'!$S$33</f>
        <v>101.33867587291147</v>
      </c>
      <c r="W1368" s="21">
        <f t="shared" ref="W1368" si="13429">AVERAGE(V1368:V1369)</f>
        <v>101.33524136966545</v>
      </c>
      <c r="X1368" s="21">
        <f t="shared" si="12848"/>
        <v>0</v>
      </c>
      <c r="Y1368" s="23">
        <f>ROUND(Regression!$B$17+Regression!$B$18*Games!R1368+Regression!$B$19*Games!T1368+Regression!$B$20*Games!U1368+Regression!$B$21*Games!S1368+Regression!$B$22*Games!W1368,0)</f>
        <v>107</v>
      </c>
      <c r="Z1368" s="23">
        <f t="shared" ref="Z1368" si="13430">Y1369-Y1368</f>
        <v>3</v>
      </c>
      <c r="AA1368" s="23">
        <f t="shared" ref="AA1368" si="13431">Y1368+Y1369</f>
        <v>217</v>
      </c>
      <c r="AB1368" s="22">
        <f t="shared" ref="AB1368" si="13432">D1368-Z1368</f>
        <v>-3</v>
      </c>
      <c r="AC1368" s="22">
        <f t="shared" ref="AC1368" si="13433">AA1368-E1368</f>
        <v>217</v>
      </c>
      <c r="AD1368" s="22">
        <f t="shared" si="12853"/>
        <v>107</v>
      </c>
    </row>
    <row r="1369" spans="1:30" x14ac:dyDescent="0.3">
      <c r="A1369" s="11" t="s">
        <v>134</v>
      </c>
      <c r="B1369" s="14" t="s">
        <v>76</v>
      </c>
      <c r="C1369" s="11" t="str">
        <f>VLOOKUP(B1369,'Team Lookup'!A:B,2,FALSE)</f>
        <v>Phoenix Suns</v>
      </c>
      <c r="D1369" s="15">
        <f t="shared" ref="D1369" si="13434">D1368*-1</f>
        <v>0</v>
      </c>
      <c r="E1369" s="15">
        <f t="shared" ref="E1369" si="13435">E1368</f>
        <v>0</v>
      </c>
      <c r="F1369" s="11" t="str">
        <f>B1368</f>
        <v>PHI</v>
      </c>
      <c r="G1369" s="11" t="str">
        <f t="shared" ref="G1369" si="13436">C1368</f>
        <v>Philadelphia 76ers</v>
      </c>
      <c r="H1369" s="32">
        <f>VLOOKUP($C1369,'Four Factors - Home'!$B:$O,7,FALSE)/100</f>
        <v>0.496</v>
      </c>
      <c r="I1369" s="32">
        <f>VLOOKUP($C1369,'Four Factors - Home'!$B:$O,8,FALSE)</f>
        <v>0.30099999999999999</v>
      </c>
      <c r="J1369" s="32">
        <f>VLOOKUP($C1369,'Four Factors - Home'!$B:$O,9,FALSE)/100</f>
        <v>0.152</v>
      </c>
      <c r="K1369" s="32">
        <f>VLOOKUP($C1369,'Four Factors - Home'!$B:$O,10,FALSE)/100</f>
        <v>0.27500000000000002</v>
      </c>
      <c r="L1369" s="32">
        <f>VLOOKUP($C1369,'Four Factors - Home'!$B:$O,11,FALSE)/100</f>
        <v>0.52</v>
      </c>
      <c r="M1369" s="32">
        <f>VLOOKUP($C1369,'Four Factors - Home'!$B:$O,12,FALSE)</f>
        <v>0.32900000000000001</v>
      </c>
      <c r="N1369" s="32">
        <f>VLOOKUP($C1369,'Four Factors - Home'!$B:$O,13,FALSE)/100</f>
        <v>0.14599999999999999</v>
      </c>
      <c r="O1369" s="32">
        <f>VLOOKUP($C1369,'Four Factors - Home'!$B:$O,14,FALSE)/100</f>
        <v>0.222</v>
      </c>
      <c r="P1369" s="21">
        <f>VLOOKUP($C1369,'Advanced - Home'!B:T,18,FALSE)</f>
        <v>101.52</v>
      </c>
      <c r="Q1369" s="21">
        <f>(P1369+'Advanced - Home'!$S$33)/2</f>
        <v>100.1869129438717</v>
      </c>
      <c r="R1369" s="32">
        <f t="shared" ref="R1369" si="13437">AVERAGE(H1369,L1368)</f>
        <v>0.51249999999999996</v>
      </c>
      <c r="S1369" s="32">
        <f t="shared" ref="S1369" si="13438">AVERAGE(I1369,M1368)</f>
        <v>0.29349999999999998</v>
      </c>
      <c r="T1369" s="32">
        <f t="shared" ref="T1369" si="13439">AVERAGE(J1369,N1368)</f>
        <v>0.1535</v>
      </c>
      <c r="U1369" s="32">
        <f t="shared" ref="U1369" si="13440">AVERAGE(K1369,O1368)</f>
        <v>0.26350000000000001</v>
      </c>
      <c r="V1369" s="21">
        <f>Q1369*Q1368/'Advanced - Road'!$S$33</f>
        <v>101.33180686641943</v>
      </c>
      <c r="W1369" s="21">
        <f t="shared" ref="W1369" si="13441">W1368</f>
        <v>101.33524136966545</v>
      </c>
      <c r="X1369" s="21">
        <f t="shared" si="12848"/>
        <v>0</v>
      </c>
      <c r="Y1369" s="23">
        <f>ROUND(Regression!$B$17+Regression!$B$18*Games!R1369+Regression!$B$19*Games!T1369+Regression!$B$20*Games!U1369+Regression!$B$21*Games!S1369+Regression!$B$22*Games!W1369,0)</f>
        <v>110</v>
      </c>
      <c r="Z1369" s="23">
        <f t="shared" ref="Z1369" si="13442">-Z1368</f>
        <v>-3</v>
      </c>
      <c r="AA1369" s="23">
        <f t="shared" ref="AA1369" si="13443">AA1368</f>
        <v>217</v>
      </c>
      <c r="AB1369" s="22"/>
      <c r="AC1369" s="22"/>
      <c r="AD1369" s="22">
        <f t="shared" si="12853"/>
        <v>110</v>
      </c>
    </row>
    <row r="1370" spans="1:30" x14ac:dyDescent="0.3">
      <c r="A1370" t="s">
        <v>133</v>
      </c>
      <c r="B1370" s="8" t="s">
        <v>75</v>
      </c>
      <c r="C1370" t="str">
        <f>VLOOKUP(B1370,'Team Lookup'!A:B,2,FALSE)</f>
        <v>Philadelphia 76ers</v>
      </c>
      <c r="D1370" s="6"/>
      <c r="E1370" s="6"/>
      <c r="F1370" s="7" t="str">
        <f>B1371</f>
        <v>POR</v>
      </c>
      <c r="G1370" t="str">
        <f t="shared" ref="G1370" si="13444">C1371</f>
        <v>Portland Trail Blazers</v>
      </c>
      <c r="H1370" s="31">
        <f>VLOOKUP($C1370,'Four Factors - Road'!$B:$O,7,FALSE)/100</f>
        <v>0.495</v>
      </c>
      <c r="I1370" s="31">
        <f>VLOOKUP($C1370,'Four Factors - Road'!$B:$O,8,FALSE)</f>
        <v>0.255</v>
      </c>
      <c r="J1370" s="31">
        <f>VLOOKUP($C1370,'Four Factors - Road'!$B:$O,9,FALSE)/100</f>
        <v>0.16500000000000001</v>
      </c>
      <c r="K1370" s="31">
        <f>VLOOKUP($C1370,'Four Factors - Road'!$B:$O,10,FALSE)/100</f>
        <v>0.22399999999999998</v>
      </c>
      <c r="L1370" s="31">
        <f>VLOOKUP($C1370,'Four Factors - Road'!$B:$O,11,FALSE)/100</f>
        <v>0.52900000000000003</v>
      </c>
      <c r="M1370" s="31">
        <f>VLOOKUP($C1370,'Four Factors - Road'!$B:$O,12,FALSE)</f>
        <v>0.28599999999999998</v>
      </c>
      <c r="N1370" s="31">
        <f>VLOOKUP($C1370,'Four Factors - Road'!$B:$O,13,FALSE)/100</f>
        <v>0.155</v>
      </c>
      <c r="O1370" s="31">
        <f>VLOOKUP($C1370,'Four Factors - Road'!$B:$O,14,FALSE)/100</f>
        <v>0.252</v>
      </c>
      <c r="P1370" s="17">
        <f>VLOOKUP($C1370,'Advanced - Road'!B:T,18,FALSE)</f>
        <v>101.12</v>
      </c>
      <c r="Q1370" s="17">
        <f>(P1370+'Advanced - Road'!$S$33)/2</f>
        <v>99.990263459335637</v>
      </c>
      <c r="R1370" s="31">
        <f t="shared" ref="R1370" si="13445">AVERAGE(H1370,L1371)</f>
        <v>0.499</v>
      </c>
      <c r="S1370" s="31">
        <f t="shared" ref="S1370" si="13446">AVERAGE(I1370,M1371)</f>
        <v>0.28900000000000003</v>
      </c>
      <c r="T1370" s="31">
        <f t="shared" ref="T1370" si="13447">AVERAGE(J1370,N1371)</f>
        <v>0.14700000000000002</v>
      </c>
      <c r="U1370" s="31">
        <f t="shared" ref="U1370" si="13448">AVERAGE(K1370,O1371)</f>
        <v>0.22649999999999998</v>
      </c>
      <c r="V1370" s="17">
        <f>Q1370*Q1371/'Advanced - Home'!$S$33</f>
        <v>100.08442065743429</v>
      </c>
      <c r="W1370" s="17">
        <f t="shared" ref="W1370" si="13449">AVERAGE(V1370:V1371)</f>
        <v>100.08102866257485</v>
      </c>
      <c r="X1370" s="17">
        <f t="shared" si="12848"/>
        <v>0</v>
      </c>
      <c r="Y1370" s="19">
        <f>ROUND(Regression!$B$17+Regression!$B$18*Games!R1370+Regression!$B$19*Games!T1370+Regression!$B$20*Games!U1370+Regression!$B$21*Games!S1370+Regression!$B$22*Games!W1370,0)</f>
        <v>106</v>
      </c>
      <c r="Z1370" s="19">
        <f t="shared" ref="Z1370" si="13450">Y1371-Y1370</f>
        <v>5</v>
      </c>
      <c r="AA1370" s="19">
        <f t="shared" ref="AA1370" si="13451">Y1370+Y1371</f>
        <v>217</v>
      </c>
      <c r="AB1370" s="4">
        <f t="shared" ref="AB1370" si="13452">D1370-Z1370</f>
        <v>-5</v>
      </c>
      <c r="AC1370" s="4">
        <f t="shared" ref="AC1370" si="13453">AA1370-E1370</f>
        <v>217</v>
      </c>
      <c r="AD1370" s="4">
        <f t="shared" si="12853"/>
        <v>106</v>
      </c>
    </row>
    <row r="1371" spans="1:30" x14ac:dyDescent="0.3">
      <c r="A1371" t="s">
        <v>134</v>
      </c>
      <c r="B1371" s="8" t="s">
        <v>77</v>
      </c>
      <c r="C1371" t="str">
        <f>VLOOKUP(B1371,'Team Lookup'!A:B,2,FALSE)</f>
        <v>Portland Trail Blazers</v>
      </c>
      <c r="D1371" s="9">
        <f t="shared" ref="D1371" si="13454">D1370*-1</f>
        <v>0</v>
      </c>
      <c r="E1371" s="9">
        <f t="shared" ref="E1371" si="13455">E1370</f>
        <v>0</v>
      </c>
      <c r="F1371" t="str">
        <f>B1370</f>
        <v>PHI</v>
      </c>
      <c r="G1371" t="str">
        <f t="shared" ref="G1371" si="13456">C1370</f>
        <v>Philadelphia 76ers</v>
      </c>
      <c r="H1371" s="31">
        <f>VLOOKUP($C1371,'Four Factors - Home'!$B:$O,7,FALSE)/100</f>
        <v>0.52500000000000002</v>
      </c>
      <c r="I1371" s="31">
        <f>VLOOKUP($C1371,'Four Factors - Home'!$B:$O,8,FALSE)</f>
        <v>0.26100000000000001</v>
      </c>
      <c r="J1371" s="31">
        <f>VLOOKUP($C1371,'Four Factors - Home'!$B:$O,9,FALSE)/100</f>
        <v>0.13500000000000001</v>
      </c>
      <c r="K1371" s="31">
        <f>VLOOKUP($C1371,'Four Factors - Home'!$B:$O,10,FALSE)/100</f>
        <v>0.23</v>
      </c>
      <c r="L1371" s="31">
        <f>VLOOKUP($C1371,'Four Factors - Home'!$B:$O,11,FALSE)/100</f>
        <v>0.503</v>
      </c>
      <c r="M1371" s="31">
        <f>VLOOKUP($C1371,'Four Factors - Home'!$B:$O,12,FALSE)</f>
        <v>0.32300000000000001</v>
      </c>
      <c r="N1371" s="31">
        <f>VLOOKUP($C1371,'Four Factors - Home'!$B:$O,13,FALSE)/100</f>
        <v>0.129</v>
      </c>
      <c r="O1371" s="31">
        <f>VLOOKUP($C1371,'Four Factors - Home'!$B:$O,14,FALSE)/100</f>
        <v>0.22899999999999998</v>
      </c>
      <c r="P1371" s="17">
        <f>VLOOKUP($C1371,'Advanced - Home'!B:T,18,FALSE)</f>
        <v>99.04</v>
      </c>
      <c r="Q1371" s="17">
        <f>(P1371+'Advanced - Home'!$S$33)/2</f>
        <v>98.946912943871709</v>
      </c>
      <c r="R1371" s="31">
        <f t="shared" ref="R1371" si="13457">AVERAGE(H1371,L1370)</f>
        <v>0.52700000000000002</v>
      </c>
      <c r="S1371" s="31">
        <f t="shared" ref="S1371" si="13458">AVERAGE(I1371,M1370)</f>
        <v>0.27349999999999997</v>
      </c>
      <c r="T1371" s="31">
        <f t="shared" ref="T1371" si="13459">AVERAGE(J1371,N1370)</f>
        <v>0.14500000000000002</v>
      </c>
      <c r="U1371" s="31">
        <f t="shared" ref="U1371" si="13460">AVERAGE(K1371,O1370)</f>
        <v>0.24099999999999999</v>
      </c>
      <c r="V1371" s="17">
        <f>Q1371*Q1370/'Advanced - Road'!$S$33</f>
        <v>100.0776366677154</v>
      </c>
      <c r="W1371" s="17">
        <f t="shared" ref="W1371" si="13461">W1370</f>
        <v>100.08102866257485</v>
      </c>
      <c r="X1371" s="17">
        <f t="shared" si="12848"/>
        <v>0</v>
      </c>
      <c r="Y1371" s="19">
        <f>ROUND(Regression!$B$17+Regression!$B$18*Games!R1371+Regression!$B$19*Games!T1371+Regression!$B$20*Games!U1371+Regression!$B$21*Games!S1371+Regression!$B$22*Games!W1371,0)</f>
        <v>111</v>
      </c>
      <c r="Z1371" s="19">
        <f t="shared" ref="Z1371" si="13462">-Z1370</f>
        <v>-5</v>
      </c>
      <c r="AA1371" s="19">
        <f t="shared" ref="AA1371" si="13463">AA1370</f>
        <v>217</v>
      </c>
      <c r="AB1371" s="4"/>
      <c r="AC1371" s="4"/>
      <c r="AD1371" s="4">
        <f t="shared" si="12853"/>
        <v>111</v>
      </c>
    </row>
    <row r="1372" spans="1:30" x14ac:dyDescent="0.3">
      <c r="A1372" s="11" t="s">
        <v>133</v>
      </c>
      <c r="B1372" s="14" t="s">
        <v>75</v>
      </c>
      <c r="C1372" s="11" t="str">
        <f>VLOOKUP(B1372,'Team Lookup'!A:B,2,FALSE)</f>
        <v>Philadelphia 76ers</v>
      </c>
      <c r="D1372" s="12"/>
      <c r="E1372" s="12"/>
      <c r="F1372" s="13" t="str">
        <f>B1373</f>
        <v>SAC</v>
      </c>
      <c r="G1372" s="11" t="str">
        <f t="shared" ref="G1372" si="13464">C1373</f>
        <v>Sacramento Kings</v>
      </c>
      <c r="H1372" s="32">
        <f>VLOOKUP($C1372,'Four Factors - Road'!$B:$O,7,FALSE)/100</f>
        <v>0.495</v>
      </c>
      <c r="I1372" s="32">
        <f>VLOOKUP($C1372,'Four Factors - Road'!$B:$O,8,FALSE)</f>
        <v>0.255</v>
      </c>
      <c r="J1372" s="32">
        <f>VLOOKUP($C1372,'Four Factors - Road'!$B:$O,9,FALSE)/100</f>
        <v>0.16500000000000001</v>
      </c>
      <c r="K1372" s="32">
        <f>VLOOKUP($C1372,'Four Factors - Road'!$B:$O,10,FALSE)/100</f>
        <v>0.22399999999999998</v>
      </c>
      <c r="L1372" s="32">
        <f>VLOOKUP($C1372,'Four Factors - Road'!$B:$O,11,FALSE)/100</f>
        <v>0.52900000000000003</v>
      </c>
      <c r="M1372" s="32">
        <f>VLOOKUP($C1372,'Four Factors - Road'!$B:$O,12,FALSE)</f>
        <v>0.28599999999999998</v>
      </c>
      <c r="N1372" s="32">
        <f>VLOOKUP($C1372,'Four Factors - Road'!$B:$O,13,FALSE)/100</f>
        <v>0.155</v>
      </c>
      <c r="O1372" s="32">
        <f>VLOOKUP($C1372,'Four Factors - Road'!$B:$O,14,FALSE)/100</f>
        <v>0.252</v>
      </c>
      <c r="P1372" s="21">
        <f>VLOOKUP($C1372,'Advanced - Road'!B:T,18,FALSE)</f>
        <v>101.12</v>
      </c>
      <c r="Q1372" s="21">
        <f>(P1372+'Advanced - Road'!$S$33)/2</f>
        <v>99.990263459335637</v>
      </c>
      <c r="R1372" s="32">
        <f t="shared" ref="R1372" si="13465">AVERAGE(H1372,L1373)</f>
        <v>0.51200000000000001</v>
      </c>
      <c r="S1372" s="32">
        <f t="shared" ref="S1372" si="13466">AVERAGE(I1372,M1373)</f>
        <v>0.28000000000000003</v>
      </c>
      <c r="T1372" s="32">
        <f t="shared" ref="T1372" si="13467">AVERAGE(J1372,N1373)</f>
        <v>0.156</v>
      </c>
      <c r="U1372" s="32">
        <f t="shared" ref="U1372" si="13468">AVERAGE(K1372,O1373)</f>
        <v>0.22299999999999998</v>
      </c>
      <c r="V1372" s="21">
        <f>Q1372*Q1373/'Advanced - Home'!$S$33</f>
        <v>99.447178088280552</v>
      </c>
      <c r="W1372" s="21">
        <f t="shared" ref="W1372" si="13469">AVERAGE(V1372:V1373)</f>
        <v>99.443807690423967</v>
      </c>
      <c r="X1372" s="21">
        <f t="shared" si="12848"/>
        <v>0</v>
      </c>
      <c r="Y1372" s="23">
        <f>ROUND(Regression!$B$17+Regression!$B$18*Games!R1372+Regression!$B$19*Games!T1372+Regression!$B$20*Games!U1372+Regression!$B$21*Games!S1372+Regression!$B$22*Games!W1372,0)</f>
        <v>106</v>
      </c>
      <c r="Z1372" s="23">
        <f t="shared" ref="Z1372" si="13470">Y1373-Y1372</f>
        <v>3</v>
      </c>
      <c r="AA1372" s="23">
        <f t="shared" ref="AA1372" si="13471">Y1372+Y1373</f>
        <v>215</v>
      </c>
      <c r="AB1372" s="22">
        <f t="shared" ref="AB1372" si="13472">D1372-Z1372</f>
        <v>-3</v>
      </c>
      <c r="AC1372" s="22">
        <f t="shared" ref="AC1372" si="13473">AA1372-E1372</f>
        <v>215</v>
      </c>
      <c r="AD1372" s="22">
        <f t="shared" si="12853"/>
        <v>106</v>
      </c>
    </row>
    <row r="1373" spans="1:30" x14ac:dyDescent="0.3">
      <c r="A1373" s="11" t="s">
        <v>134</v>
      </c>
      <c r="B1373" s="14" t="s">
        <v>78</v>
      </c>
      <c r="C1373" s="11" t="str">
        <f>VLOOKUP(B1373,'Team Lookup'!A:B,2,FALSE)</f>
        <v>Sacramento Kings</v>
      </c>
      <c r="D1373" s="15">
        <f t="shared" ref="D1373" si="13474">D1372*-1</f>
        <v>0</v>
      </c>
      <c r="E1373" s="15">
        <f t="shared" ref="E1373" si="13475">E1372</f>
        <v>0</v>
      </c>
      <c r="F1373" s="11" t="str">
        <f>B1372</f>
        <v>PHI</v>
      </c>
      <c r="G1373" s="11" t="str">
        <f t="shared" ref="G1373" si="13476">C1372</f>
        <v>Philadelphia 76ers</v>
      </c>
      <c r="H1373" s="32">
        <f>VLOOKUP($C1373,'Four Factors - Home'!$B:$O,7,FALSE)/100</f>
        <v>0.52700000000000002</v>
      </c>
      <c r="I1373" s="32">
        <f>VLOOKUP($C1373,'Four Factors - Home'!$B:$O,8,FALSE)</f>
        <v>0.30199999999999999</v>
      </c>
      <c r="J1373" s="32">
        <f>VLOOKUP($C1373,'Four Factors - Home'!$B:$O,9,FALSE)/100</f>
        <v>0.157</v>
      </c>
      <c r="K1373" s="32">
        <f>VLOOKUP($C1373,'Four Factors - Home'!$B:$O,10,FALSE)/100</f>
        <v>0.21100000000000002</v>
      </c>
      <c r="L1373" s="32">
        <f>VLOOKUP($C1373,'Four Factors - Home'!$B:$O,11,FALSE)/100</f>
        <v>0.52900000000000003</v>
      </c>
      <c r="M1373" s="32">
        <f>VLOOKUP($C1373,'Four Factors - Home'!$B:$O,12,FALSE)</f>
        <v>0.30499999999999999</v>
      </c>
      <c r="N1373" s="32">
        <f>VLOOKUP($C1373,'Four Factors - Home'!$B:$O,13,FALSE)/100</f>
        <v>0.14699999999999999</v>
      </c>
      <c r="O1373" s="32">
        <f>VLOOKUP($C1373,'Four Factors - Home'!$B:$O,14,FALSE)/100</f>
        <v>0.222</v>
      </c>
      <c r="P1373" s="21">
        <f>VLOOKUP($C1373,'Advanced - Home'!B:T,18,FALSE)</f>
        <v>97.78</v>
      </c>
      <c r="Q1373" s="21">
        <f>(P1373+'Advanced - Home'!$S$33)/2</f>
        <v>98.316912943871699</v>
      </c>
      <c r="R1373" s="32">
        <f t="shared" ref="R1373" si="13477">AVERAGE(H1373,L1372)</f>
        <v>0.52800000000000002</v>
      </c>
      <c r="S1373" s="32">
        <f t="shared" ref="S1373" si="13478">AVERAGE(I1373,M1372)</f>
        <v>0.29399999999999998</v>
      </c>
      <c r="T1373" s="32">
        <f t="shared" ref="T1373" si="13479">AVERAGE(J1373,N1372)</f>
        <v>0.156</v>
      </c>
      <c r="U1373" s="32">
        <f t="shared" ref="U1373" si="13480">AVERAGE(K1373,O1372)</f>
        <v>0.23150000000000001</v>
      </c>
      <c r="V1373" s="21">
        <f>Q1373*Q1372/'Advanced - Road'!$S$33</f>
        <v>99.440437292567367</v>
      </c>
      <c r="W1373" s="21">
        <f t="shared" ref="W1373" si="13481">W1372</f>
        <v>99.443807690423967</v>
      </c>
      <c r="X1373" s="21">
        <f t="shared" si="12848"/>
        <v>0</v>
      </c>
      <c r="Y1373" s="23">
        <f>ROUND(Regression!$B$17+Regression!$B$18*Games!R1373+Regression!$B$19*Games!T1373+Regression!$B$20*Games!U1373+Regression!$B$21*Games!S1373+Regression!$B$22*Games!W1373,0)</f>
        <v>109</v>
      </c>
      <c r="Z1373" s="23">
        <f t="shared" ref="Z1373" si="13482">-Z1372</f>
        <v>-3</v>
      </c>
      <c r="AA1373" s="23">
        <f t="shared" ref="AA1373" si="13483">AA1372</f>
        <v>215</v>
      </c>
      <c r="AB1373" s="22"/>
      <c r="AC1373" s="22"/>
      <c r="AD1373" s="22">
        <f t="shared" si="12853"/>
        <v>109</v>
      </c>
    </row>
    <row r="1374" spans="1:30" x14ac:dyDescent="0.3">
      <c r="A1374" t="s">
        <v>133</v>
      </c>
      <c r="B1374" s="5" t="s">
        <v>75</v>
      </c>
      <c r="C1374" t="str">
        <f>VLOOKUP(B1374,'Team Lookup'!A:B,2,FALSE)</f>
        <v>Philadelphia 76ers</v>
      </c>
      <c r="D1374" s="6"/>
      <c r="E1374" s="6"/>
      <c r="F1374" s="7" t="str">
        <f>B1375</f>
        <v>SAS</v>
      </c>
      <c r="G1374" t="str">
        <f t="shared" ref="G1374" si="13484">C1375</f>
        <v>San Antonio Spurs</v>
      </c>
      <c r="H1374" s="31">
        <f>VLOOKUP($C1374,'Four Factors - Road'!$B:$O,7,FALSE)/100</f>
        <v>0.495</v>
      </c>
      <c r="I1374" s="31">
        <f>VLOOKUP($C1374,'Four Factors - Road'!$B:$O,8,FALSE)</f>
        <v>0.255</v>
      </c>
      <c r="J1374" s="31">
        <f>VLOOKUP($C1374,'Four Factors - Road'!$B:$O,9,FALSE)/100</f>
        <v>0.16500000000000001</v>
      </c>
      <c r="K1374" s="31">
        <f>VLOOKUP($C1374,'Four Factors - Road'!$B:$O,10,FALSE)/100</f>
        <v>0.22399999999999998</v>
      </c>
      <c r="L1374" s="31">
        <f>VLOOKUP($C1374,'Four Factors - Road'!$B:$O,11,FALSE)/100</f>
        <v>0.52900000000000003</v>
      </c>
      <c r="M1374" s="31">
        <f>VLOOKUP($C1374,'Four Factors - Road'!$B:$O,12,FALSE)</f>
        <v>0.28599999999999998</v>
      </c>
      <c r="N1374" s="31">
        <f>VLOOKUP($C1374,'Four Factors - Road'!$B:$O,13,FALSE)/100</f>
        <v>0.155</v>
      </c>
      <c r="O1374" s="31">
        <f>VLOOKUP($C1374,'Four Factors - Road'!$B:$O,14,FALSE)/100</f>
        <v>0.252</v>
      </c>
      <c r="P1374" s="17">
        <f>VLOOKUP($C1374,'Advanced - Road'!B:T,18,FALSE)</f>
        <v>101.12</v>
      </c>
      <c r="Q1374" s="17">
        <f>(P1374+'Advanced - Road'!$S$33)/2</f>
        <v>99.990263459335637</v>
      </c>
      <c r="R1374" s="31">
        <f t="shared" ref="R1374" si="13485">AVERAGE(H1374,L1375)</f>
        <v>0.49149999999999999</v>
      </c>
      <c r="S1374" s="31">
        <f t="shared" ref="S1374" si="13486">AVERAGE(I1374,M1375)</f>
        <v>0.2525</v>
      </c>
      <c r="T1374" s="31">
        <f t="shared" ref="T1374" si="13487">AVERAGE(J1374,N1375)</f>
        <v>0.158</v>
      </c>
      <c r="U1374" s="31">
        <f t="shared" ref="U1374" si="13488">AVERAGE(K1374,O1375)</f>
        <v>0.215</v>
      </c>
      <c r="V1374" s="17">
        <f>Q1374*Q1375/'Advanced - Home'!$S$33</f>
        <v>99.300511147761043</v>
      </c>
      <c r="W1374" s="17">
        <f t="shared" ref="W1374" si="13489">AVERAGE(V1374:V1375)</f>
        <v>99.297145720643215</v>
      </c>
      <c r="X1374" s="17">
        <f t="shared" ref="X1374:X1437" si="13490">E1374/2-D1374/2</f>
        <v>0</v>
      </c>
      <c r="Y1374" s="19">
        <f>ROUND(Regression!$B$17+Regression!$B$18*Games!R1374+Regression!$B$19*Games!T1374+Regression!$B$20*Games!U1374+Regression!$B$21*Games!S1374+Regression!$B$22*Games!W1374,0)</f>
        <v>101</v>
      </c>
      <c r="Z1374" s="19">
        <f t="shared" ref="Z1374" si="13491">Y1375-Y1374</f>
        <v>10</v>
      </c>
      <c r="AA1374" s="19">
        <f t="shared" ref="AA1374" si="13492">Y1374+Y1375</f>
        <v>212</v>
      </c>
      <c r="AB1374" s="4">
        <f t="shared" ref="AB1374" si="13493">D1374-Z1374</f>
        <v>-10</v>
      </c>
      <c r="AC1374" s="4">
        <f t="shared" ref="AC1374" si="13494">AA1374-E1374</f>
        <v>212</v>
      </c>
      <c r="AD1374" s="4">
        <f t="shared" ref="AD1374:AD1437" si="13495">Y1374-X1374</f>
        <v>101</v>
      </c>
    </row>
    <row r="1375" spans="1:30" x14ac:dyDescent="0.3">
      <c r="A1375" t="s">
        <v>134</v>
      </c>
      <c r="B1375" s="8" t="s">
        <v>79</v>
      </c>
      <c r="C1375" t="str">
        <f>VLOOKUP(B1375,'Team Lookup'!A:B,2,FALSE)</f>
        <v>San Antonio Spurs</v>
      </c>
      <c r="D1375" s="9">
        <f t="shared" ref="D1375" si="13496">D1374*-1</f>
        <v>0</v>
      </c>
      <c r="E1375" s="9">
        <f t="shared" ref="E1375" si="13497">E1374</f>
        <v>0</v>
      </c>
      <c r="F1375" t="str">
        <f>B1374</f>
        <v>PHI</v>
      </c>
      <c r="G1375" t="str">
        <f t="shared" ref="G1375" si="13498">C1374</f>
        <v>Philadelphia 76ers</v>
      </c>
      <c r="H1375" s="31">
        <f>VLOOKUP($C1375,'Four Factors - Home'!$B:$O,7,FALSE)/100</f>
        <v>0.53299999999999992</v>
      </c>
      <c r="I1375" s="31">
        <f>VLOOKUP($C1375,'Four Factors - Home'!$B:$O,8,FALSE)</f>
        <v>0.29299999999999998</v>
      </c>
      <c r="J1375" s="31">
        <f>VLOOKUP($C1375,'Four Factors - Home'!$B:$O,9,FALSE)/100</f>
        <v>0.13500000000000001</v>
      </c>
      <c r="K1375" s="31">
        <f>VLOOKUP($C1375,'Four Factors - Home'!$B:$O,10,FALSE)/100</f>
        <v>0.22500000000000001</v>
      </c>
      <c r="L1375" s="31">
        <f>VLOOKUP($C1375,'Four Factors - Home'!$B:$O,11,FALSE)/100</f>
        <v>0.48799999999999999</v>
      </c>
      <c r="M1375" s="31">
        <f>VLOOKUP($C1375,'Four Factors - Home'!$B:$O,12,FALSE)</f>
        <v>0.25</v>
      </c>
      <c r="N1375" s="31">
        <f>VLOOKUP($C1375,'Four Factors - Home'!$B:$O,13,FALSE)/100</f>
        <v>0.151</v>
      </c>
      <c r="O1375" s="31">
        <f>VLOOKUP($C1375,'Four Factors - Home'!$B:$O,14,FALSE)/100</f>
        <v>0.20600000000000002</v>
      </c>
      <c r="P1375" s="17">
        <f>VLOOKUP($C1375,'Advanced - Home'!B:T,18,FALSE)</f>
        <v>97.49</v>
      </c>
      <c r="Q1375" s="17">
        <f>(P1375+'Advanced - Home'!$S$33)/2</f>
        <v>98.171912943871703</v>
      </c>
      <c r="R1375" s="31">
        <f t="shared" ref="R1375" si="13499">AVERAGE(H1375,L1374)</f>
        <v>0.53099999999999992</v>
      </c>
      <c r="S1375" s="31">
        <f t="shared" ref="S1375" si="13500">AVERAGE(I1375,M1374)</f>
        <v>0.28949999999999998</v>
      </c>
      <c r="T1375" s="31">
        <f t="shared" ref="T1375" si="13501">AVERAGE(J1375,N1374)</f>
        <v>0.14500000000000002</v>
      </c>
      <c r="U1375" s="31">
        <f t="shared" ref="U1375" si="13502">AVERAGE(K1375,O1374)</f>
        <v>0.23849999999999999</v>
      </c>
      <c r="V1375" s="17">
        <f>Q1375*Q1374/'Advanced - Road'!$S$33</f>
        <v>99.293780293525373</v>
      </c>
      <c r="W1375" s="17">
        <f t="shared" ref="W1375" si="13503">W1374</f>
        <v>99.297145720643215</v>
      </c>
      <c r="X1375" s="17">
        <f t="shared" si="13490"/>
        <v>0</v>
      </c>
      <c r="Y1375" s="19">
        <f>ROUND(Regression!$B$17+Regression!$B$18*Games!R1375+Regression!$B$19*Games!T1375+Regression!$B$20*Games!U1375+Regression!$B$21*Games!S1375+Regression!$B$22*Games!W1375,0)</f>
        <v>111</v>
      </c>
      <c r="Z1375" s="19">
        <f t="shared" ref="Z1375" si="13504">-Z1374</f>
        <v>-10</v>
      </c>
      <c r="AA1375" s="19">
        <f t="shared" ref="AA1375" si="13505">AA1374</f>
        <v>212</v>
      </c>
      <c r="AB1375" s="4"/>
      <c r="AC1375" s="4"/>
      <c r="AD1375" s="4">
        <f t="shared" si="13495"/>
        <v>111</v>
      </c>
    </row>
    <row r="1376" spans="1:30" x14ac:dyDescent="0.3">
      <c r="A1376" s="11" t="s">
        <v>133</v>
      </c>
      <c r="B1376" s="10" t="s">
        <v>75</v>
      </c>
      <c r="C1376" s="11" t="str">
        <f>VLOOKUP(B1376,'Team Lookup'!A:B,2,FALSE)</f>
        <v>Philadelphia 76ers</v>
      </c>
      <c r="D1376" s="12"/>
      <c r="E1376" s="12"/>
      <c r="F1376" s="13" t="str">
        <f>B1377</f>
        <v>TOR</v>
      </c>
      <c r="G1376" s="11" t="str">
        <f t="shared" ref="G1376" si="13506">C1377</f>
        <v>Toronto Raptors</v>
      </c>
      <c r="H1376" s="32">
        <f>VLOOKUP($C1376,'Four Factors - Road'!$B:$O,7,FALSE)/100</f>
        <v>0.495</v>
      </c>
      <c r="I1376" s="32">
        <f>VLOOKUP($C1376,'Four Factors - Road'!$B:$O,8,FALSE)</f>
        <v>0.255</v>
      </c>
      <c r="J1376" s="32">
        <f>VLOOKUP($C1376,'Four Factors - Road'!$B:$O,9,FALSE)/100</f>
        <v>0.16500000000000001</v>
      </c>
      <c r="K1376" s="32">
        <f>VLOOKUP($C1376,'Four Factors - Road'!$B:$O,10,FALSE)/100</f>
        <v>0.22399999999999998</v>
      </c>
      <c r="L1376" s="32">
        <f>VLOOKUP($C1376,'Four Factors - Road'!$B:$O,11,FALSE)/100</f>
        <v>0.52900000000000003</v>
      </c>
      <c r="M1376" s="32">
        <f>VLOOKUP($C1376,'Four Factors - Road'!$B:$O,12,FALSE)</f>
        <v>0.28599999999999998</v>
      </c>
      <c r="N1376" s="32">
        <f>VLOOKUP($C1376,'Four Factors - Road'!$B:$O,13,FALSE)/100</f>
        <v>0.155</v>
      </c>
      <c r="O1376" s="32">
        <f>VLOOKUP($C1376,'Four Factors - Road'!$B:$O,14,FALSE)/100</f>
        <v>0.252</v>
      </c>
      <c r="P1376" s="21">
        <f>VLOOKUP($C1376,'Advanced - Road'!B:T,18,FALSE)</f>
        <v>101.12</v>
      </c>
      <c r="Q1376" s="21">
        <f>(P1376+'Advanced - Road'!$S$33)/2</f>
        <v>99.990263459335637</v>
      </c>
      <c r="R1376" s="32">
        <f t="shared" ref="R1376" si="13507">AVERAGE(H1376,L1377)</f>
        <v>0.4995</v>
      </c>
      <c r="S1376" s="32">
        <f t="shared" ref="S1376" si="13508">AVERAGE(I1376,M1377)</f>
        <v>0.26200000000000001</v>
      </c>
      <c r="T1376" s="32">
        <f t="shared" ref="T1376" si="13509">AVERAGE(J1376,N1377)</f>
        <v>0.155</v>
      </c>
      <c r="U1376" s="32">
        <f t="shared" ref="U1376" si="13510">AVERAGE(K1376,O1377)</f>
        <v>0.23599999999999999</v>
      </c>
      <c r="V1376" s="21">
        <f>Q1376*Q1377/'Advanced - Home'!$S$33</f>
        <v>99.325798551298888</v>
      </c>
      <c r="W1376" s="21">
        <f t="shared" ref="W1376" si="13511">AVERAGE(V1376:V1377)</f>
        <v>99.322432267157126</v>
      </c>
      <c r="X1376" s="21">
        <f t="shared" si="13490"/>
        <v>0</v>
      </c>
      <c r="Y1376" s="23">
        <f>ROUND(Regression!$B$17+Regression!$B$18*Games!R1376+Regression!$B$19*Games!T1376+Regression!$B$20*Games!U1376+Regression!$B$21*Games!S1376+Regression!$B$22*Games!W1376,0)</f>
        <v>104</v>
      </c>
      <c r="Z1376" s="23">
        <f t="shared" ref="Z1376" si="13512">Y1377-Y1376</f>
        <v>9</v>
      </c>
      <c r="AA1376" s="23">
        <f t="shared" ref="AA1376" si="13513">Y1376+Y1377</f>
        <v>217</v>
      </c>
      <c r="AB1376" s="22">
        <f t="shared" ref="AB1376" si="13514">D1376-Z1376</f>
        <v>-9</v>
      </c>
      <c r="AC1376" s="22">
        <f t="shared" ref="AC1376" si="13515">AA1376-E1376</f>
        <v>217</v>
      </c>
      <c r="AD1376" s="22">
        <f t="shared" si="13495"/>
        <v>104</v>
      </c>
    </row>
    <row r="1377" spans="1:30" x14ac:dyDescent="0.3">
      <c r="A1377" s="11" t="s">
        <v>134</v>
      </c>
      <c r="B1377" s="14" t="s">
        <v>80</v>
      </c>
      <c r="C1377" s="11" t="str">
        <f>VLOOKUP(B1377,'Team Lookup'!A:B,2,FALSE)</f>
        <v>Toronto Raptors</v>
      </c>
      <c r="D1377" s="15">
        <f t="shared" ref="D1377" si="13516">D1376*-1</f>
        <v>0</v>
      </c>
      <c r="E1377" s="15">
        <f t="shared" ref="E1377" si="13517">E1376</f>
        <v>0</v>
      </c>
      <c r="F1377" s="11" t="str">
        <f>B1376</f>
        <v>PHI</v>
      </c>
      <c r="G1377" s="11" t="str">
        <f t="shared" ref="G1377" si="13518">C1376</f>
        <v>Philadelphia 76ers</v>
      </c>
      <c r="H1377" s="32">
        <f>VLOOKUP($C1377,'Four Factors - Home'!$B:$O,7,FALSE)/100</f>
        <v>0.52900000000000003</v>
      </c>
      <c r="I1377" s="32">
        <f>VLOOKUP($C1377,'Four Factors - Home'!$B:$O,8,FALSE)</f>
        <v>0.315</v>
      </c>
      <c r="J1377" s="32">
        <f>VLOOKUP($C1377,'Four Factors - Home'!$B:$O,9,FALSE)/100</f>
        <v>0.128</v>
      </c>
      <c r="K1377" s="32">
        <f>VLOOKUP($C1377,'Four Factors - Home'!$B:$O,10,FALSE)/100</f>
        <v>0.27100000000000002</v>
      </c>
      <c r="L1377" s="32">
        <f>VLOOKUP($C1377,'Four Factors - Home'!$B:$O,11,FALSE)/100</f>
        <v>0.504</v>
      </c>
      <c r="M1377" s="32">
        <f>VLOOKUP($C1377,'Four Factors - Home'!$B:$O,12,FALSE)</f>
        <v>0.26900000000000002</v>
      </c>
      <c r="N1377" s="32">
        <f>VLOOKUP($C1377,'Four Factors - Home'!$B:$O,13,FALSE)/100</f>
        <v>0.14499999999999999</v>
      </c>
      <c r="O1377" s="32">
        <f>VLOOKUP($C1377,'Four Factors - Home'!$B:$O,14,FALSE)/100</f>
        <v>0.248</v>
      </c>
      <c r="P1377" s="21">
        <f>VLOOKUP($C1377,'Advanced - Home'!B:T,18,FALSE)</f>
        <v>97.54</v>
      </c>
      <c r="Q1377" s="21">
        <f>(P1377+'Advanced - Home'!$S$33)/2</f>
        <v>98.196912943871709</v>
      </c>
      <c r="R1377" s="32">
        <f t="shared" ref="R1377" si="13519">AVERAGE(H1377,L1376)</f>
        <v>0.52900000000000003</v>
      </c>
      <c r="S1377" s="32">
        <f t="shared" ref="S1377" si="13520">AVERAGE(I1377,M1376)</f>
        <v>0.30049999999999999</v>
      </c>
      <c r="T1377" s="32">
        <f t="shared" ref="T1377" si="13521">AVERAGE(J1377,N1376)</f>
        <v>0.14150000000000001</v>
      </c>
      <c r="U1377" s="32">
        <f t="shared" ref="U1377" si="13522">AVERAGE(K1377,O1376)</f>
        <v>0.26150000000000001</v>
      </c>
      <c r="V1377" s="21">
        <f>Q1377*Q1376/'Advanced - Road'!$S$33</f>
        <v>99.319065983015378</v>
      </c>
      <c r="W1377" s="21">
        <f t="shared" ref="W1377" si="13523">W1376</f>
        <v>99.322432267157126</v>
      </c>
      <c r="X1377" s="21">
        <f t="shared" si="13490"/>
        <v>0</v>
      </c>
      <c r="Y1377" s="23">
        <f>ROUND(Regression!$B$17+Regression!$B$18*Games!R1377+Regression!$B$19*Games!T1377+Regression!$B$20*Games!U1377+Regression!$B$21*Games!S1377+Regression!$B$22*Games!W1377,0)</f>
        <v>113</v>
      </c>
      <c r="Z1377" s="23">
        <f t="shared" ref="Z1377" si="13524">-Z1376</f>
        <v>-9</v>
      </c>
      <c r="AA1377" s="23">
        <f t="shared" ref="AA1377" si="13525">AA1376</f>
        <v>217</v>
      </c>
      <c r="AB1377" s="22"/>
      <c r="AC1377" s="22"/>
      <c r="AD1377" s="22">
        <f t="shared" si="13495"/>
        <v>113</v>
      </c>
    </row>
    <row r="1378" spans="1:30" x14ac:dyDescent="0.3">
      <c r="A1378" t="s">
        <v>133</v>
      </c>
      <c r="B1378" s="5" t="s">
        <v>75</v>
      </c>
      <c r="C1378" t="str">
        <f>VLOOKUP(B1378,'Team Lookup'!A:B,2,FALSE)</f>
        <v>Philadelphia 76ers</v>
      </c>
      <c r="D1378" s="6"/>
      <c r="E1378" s="6"/>
      <c r="F1378" s="7" t="str">
        <f>B1379</f>
        <v>UTA</v>
      </c>
      <c r="G1378" t="str">
        <f t="shared" ref="G1378" si="13526">C1379</f>
        <v>Utah Jazz</v>
      </c>
      <c r="H1378" s="31">
        <f>VLOOKUP($C1378,'Four Factors - Road'!$B:$O,7,FALSE)/100</f>
        <v>0.495</v>
      </c>
      <c r="I1378" s="31">
        <f>VLOOKUP($C1378,'Four Factors - Road'!$B:$O,8,FALSE)</f>
        <v>0.255</v>
      </c>
      <c r="J1378" s="31">
        <f>VLOOKUP($C1378,'Four Factors - Road'!$B:$O,9,FALSE)/100</f>
        <v>0.16500000000000001</v>
      </c>
      <c r="K1378" s="31">
        <f>VLOOKUP($C1378,'Four Factors - Road'!$B:$O,10,FALSE)/100</f>
        <v>0.22399999999999998</v>
      </c>
      <c r="L1378" s="31">
        <f>VLOOKUP($C1378,'Four Factors - Road'!$B:$O,11,FALSE)/100</f>
        <v>0.52900000000000003</v>
      </c>
      <c r="M1378" s="31">
        <f>VLOOKUP($C1378,'Four Factors - Road'!$B:$O,12,FALSE)</f>
        <v>0.28599999999999998</v>
      </c>
      <c r="N1378" s="31">
        <f>VLOOKUP($C1378,'Four Factors - Road'!$B:$O,13,FALSE)/100</f>
        <v>0.155</v>
      </c>
      <c r="O1378" s="31">
        <f>VLOOKUP($C1378,'Four Factors - Road'!$B:$O,14,FALSE)/100</f>
        <v>0.252</v>
      </c>
      <c r="P1378" s="17">
        <f>VLOOKUP($C1378,'Advanced - Road'!B:T,18,FALSE)</f>
        <v>101.12</v>
      </c>
      <c r="Q1378" s="17">
        <f>(P1378+'Advanced - Road'!$S$33)/2</f>
        <v>99.990263459335637</v>
      </c>
      <c r="R1378" s="31">
        <f t="shared" ref="R1378" si="13527">AVERAGE(H1378,L1379)</f>
        <v>0.49049999999999999</v>
      </c>
      <c r="S1378" s="31">
        <f t="shared" ref="S1378" si="13528">AVERAGE(I1378,M1379)</f>
        <v>0.24349999999999999</v>
      </c>
      <c r="T1378" s="31">
        <f t="shared" ref="T1378" si="13529">AVERAGE(J1378,N1379)</f>
        <v>0.15000000000000002</v>
      </c>
      <c r="U1378" s="31">
        <f t="shared" ref="U1378" si="13530">AVERAGE(K1378,O1379)</f>
        <v>0.215</v>
      </c>
      <c r="V1378" s="17">
        <f>Q1378*Q1379/'Advanced - Home'!$S$33</f>
        <v>97.338208633224141</v>
      </c>
      <c r="W1378" s="17">
        <f t="shared" ref="W1378" si="13531">AVERAGE(V1378:V1379)</f>
        <v>97.334909711162709</v>
      </c>
      <c r="X1378" s="17">
        <f t="shared" si="13490"/>
        <v>0</v>
      </c>
      <c r="Y1378" s="19">
        <f>ROUND(Regression!$B$17+Regression!$B$18*Games!R1378+Regression!$B$19*Games!T1378+Regression!$B$20*Games!U1378+Regression!$B$21*Games!S1378+Regression!$B$22*Games!W1378,0)</f>
        <v>100</v>
      </c>
      <c r="Z1378" s="19">
        <f t="shared" ref="Z1378" si="13532">Y1379-Y1378</f>
        <v>8</v>
      </c>
      <c r="AA1378" s="19">
        <f t="shared" ref="AA1378" si="13533">Y1378+Y1379</f>
        <v>208</v>
      </c>
      <c r="AB1378" s="4">
        <f t="shared" ref="AB1378" si="13534">D1378-Z1378</f>
        <v>-8</v>
      </c>
      <c r="AC1378" s="4">
        <f t="shared" ref="AC1378" si="13535">AA1378-E1378</f>
        <v>208</v>
      </c>
      <c r="AD1378" s="4">
        <f t="shared" si="13495"/>
        <v>100</v>
      </c>
    </row>
    <row r="1379" spans="1:30" x14ac:dyDescent="0.3">
      <c r="A1379" t="s">
        <v>134</v>
      </c>
      <c r="B1379" s="8" t="s">
        <v>81</v>
      </c>
      <c r="C1379" t="str">
        <f>VLOOKUP(B1379,'Team Lookup'!A:B,2,FALSE)</f>
        <v>Utah Jazz</v>
      </c>
      <c r="D1379" s="9">
        <f t="shared" ref="D1379" si="13536">D1378*-1</f>
        <v>0</v>
      </c>
      <c r="E1379" s="9">
        <f t="shared" ref="E1379" si="13537">E1378</f>
        <v>0</v>
      </c>
      <c r="F1379" t="str">
        <f>B1378</f>
        <v>PHI</v>
      </c>
      <c r="G1379" t="str">
        <f t="shared" ref="G1379" si="13538">C1378</f>
        <v>Philadelphia 76ers</v>
      </c>
      <c r="H1379" s="31">
        <f>VLOOKUP($C1379,'Four Factors - Home'!$B:$O,7,FALSE)/100</f>
        <v>0.52800000000000002</v>
      </c>
      <c r="I1379" s="31">
        <f>VLOOKUP($C1379,'Four Factors - Home'!$B:$O,8,FALSE)</f>
        <v>0.314</v>
      </c>
      <c r="J1379" s="31">
        <f>VLOOKUP($C1379,'Four Factors - Home'!$B:$O,9,FALSE)/100</f>
        <v>0.14499999999999999</v>
      </c>
      <c r="K1379" s="31">
        <f>VLOOKUP($C1379,'Four Factors - Home'!$B:$O,10,FALSE)/100</f>
        <v>0.214</v>
      </c>
      <c r="L1379" s="31">
        <f>VLOOKUP($C1379,'Four Factors - Home'!$B:$O,11,FALSE)/100</f>
        <v>0.48599999999999999</v>
      </c>
      <c r="M1379" s="31">
        <f>VLOOKUP($C1379,'Four Factors - Home'!$B:$O,12,FALSE)</f>
        <v>0.23200000000000001</v>
      </c>
      <c r="N1379" s="31">
        <f>VLOOKUP($C1379,'Four Factors - Home'!$B:$O,13,FALSE)/100</f>
        <v>0.13500000000000001</v>
      </c>
      <c r="O1379" s="31">
        <f>VLOOKUP($C1379,'Four Factors - Home'!$B:$O,14,FALSE)/100</f>
        <v>0.20600000000000002</v>
      </c>
      <c r="P1379" s="17">
        <f>VLOOKUP($C1379,'Advanced - Home'!B:T,18,FALSE)</f>
        <v>93.61</v>
      </c>
      <c r="Q1379" s="17">
        <f>(P1379+'Advanced - Home'!$S$33)/2</f>
        <v>96.231912943871706</v>
      </c>
      <c r="R1379" s="31">
        <f t="shared" ref="R1379" si="13539">AVERAGE(H1379,L1378)</f>
        <v>0.52849999999999997</v>
      </c>
      <c r="S1379" s="31">
        <f t="shared" ref="S1379" si="13540">AVERAGE(I1379,M1378)</f>
        <v>0.3</v>
      </c>
      <c r="T1379" s="31">
        <f t="shared" ref="T1379" si="13541">AVERAGE(J1379,N1378)</f>
        <v>0.15</v>
      </c>
      <c r="U1379" s="31">
        <f t="shared" ref="U1379" si="13542">AVERAGE(K1379,O1378)</f>
        <v>0.23299999999999998</v>
      </c>
      <c r="V1379" s="17">
        <f>Q1379*Q1378/'Advanced - Road'!$S$33</f>
        <v>97.33161078910129</v>
      </c>
      <c r="W1379" s="17">
        <f t="shared" ref="W1379" si="13543">W1378</f>
        <v>97.334909711162709</v>
      </c>
      <c r="X1379" s="17">
        <f t="shared" si="13490"/>
        <v>0</v>
      </c>
      <c r="Y1379" s="19">
        <f>ROUND(Regression!$B$17+Regression!$B$18*Games!R1379+Regression!$B$19*Games!T1379+Regression!$B$20*Games!U1379+Regression!$B$21*Games!S1379+Regression!$B$22*Games!W1379,0)</f>
        <v>108</v>
      </c>
      <c r="Z1379" s="19">
        <f t="shared" ref="Z1379" si="13544">-Z1378</f>
        <v>-8</v>
      </c>
      <c r="AA1379" s="19">
        <f t="shared" ref="AA1379" si="13545">AA1378</f>
        <v>208</v>
      </c>
      <c r="AB1379" s="4"/>
      <c r="AC1379" s="4"/>
      <c r="AD1379" s="4">
        <f t="shared" si="13495"/>
        <v>108</v>
      </c>
    </row>
    <row r="1380" spans="1:30" x14ac:dyDescent="0.3">
      <c r="A1380" s="11" t="s">
        <v>133</v>
      </c>
      <c r="B1380" s="10" t="s">
        <v>75</v>
      </c>
      <c r="C1380" s="11" t="str">
        <f>VLOOKUP(B1380,'Team Lookup'!A:B,2,FALSE)</f>
        <v>Philadelphia 76ers</v>
      </c>
      <c r="D1380" s="12"/>
      <c r="E1380" s="12"/>
      <c r="F1380" s="13" t="str">
        <f>B1381</f>
        <v>WAS</v>
      </c>
      <c r="G1380" s="11" t="str">
        <f t="shared" ref="G1380" si="13546">C1381</f>
        <v>Washington Wizards</v>
      </c>
      <c r="H1380" s="32">
        <f>VLOOKUP($C1380,'Four Factors - Road'!$B:$O,7,FALSE)/100</f>
        <v>0.495</v>
      </c>
      <c r="I1380" s="32">
        <f>VLOOKUP($C1380,'Four Factors - Road'!$B:$O,8,FALSE)</f>
        <v>0.255</v>
      </c>
      <c r="J1380" s="32">
        <f>VLOOKUP($C1380,'Four Factors - Road'!$B:$O,9,FALSE)/100</f>
        <v>0.16500000000000001</v>
      </c>
      <c r="K1380" s="32">
        <f>VLOOKUP($C1380,'Four Factors - Road'!$B:$O,10,FALSE)/100</f>
        <v>0.22399999999999998</v>
      </c>
      <c r="L1380" s="32">
        <f>VLOOKUP($C1380,'Four Factors - Road'!$B:$O,11,FALSE)/100</f>
        <v>0.52900000000000003</v>
      </c>
      <c r="M1380" s="32">
        <f>VLOOKUP($C1380,'Four Factors - Road'!$B:$O,12,FALSE)</f>
        <v>0.28599999999999998</v>
      </c>
      <c r="N1380" s="32">
        <f>VLOOKUP($C1380,'Four Factors - Road'!$B:$O,13,FALSE)/100</f>
        <v>0.155</v>
      </c>
      <c r="O1380" s="32">
        <f>VLOOKUP($C1380,'Four Factors - Road'!$B:$O,14,FALSE)/100</f>
        <v>0.252</v>
      </c>
      <c r="P1380" s="21">
        <f>VLOOKUP($C1380,'Advanced - Road'!B:T,18,FALSE)</f>
        <v>101.12</v>
      </c>
      <c r="Q1380" s="21">
        <f>(P1380+'Advanced - Road'!$S$33)/2</f>
        <v>99.990263459335637</v>
      </c>
      <c r="R1380" s="32">
        <f t="shared" ref="R1380" si="13547">AVERAGE(H1380,L1381)</f>
        <v>0.503</v>
      </c>
      <c r="S1380" s="32">
        <f t="shared" ref="S1380" si="13548">AVERAGE(I1380,M1381)</f>
        <v>0.27149999999999996</v>
      </c>
      <c r="T1380" s="32">
        <f t="shared" ref="T1380" si="13549">AVERAGE(J1380,N1381)</f>
        <v>0.16200000000000001</v>
      </c>
      <c r="U1380" s="32">
        <f t="shared" ref="U1380" si="13550">AVERAGE(K1380,O1381)</f>
        <v>0.23749999999999999</v>
      </c>
      <c r="V1380" s="21">
        <f>Q1380*Q1381/'Advanced - Home'!$S$33</f>
        <v>100.14005294521756</v>
      </c>
      <c r="W1380" s="21">
        <f t="shared" ref="W1380" si="13551">AVERAGE(V1380:V1381)</f>
        <v>100.13665906490547</v>
      </c>
      <c r="X1380" s="21">
        <f t="shared" si="13490"/>
        <v>0</v>
      </c>
      <c r="Y1380" s="23">
        <f>ROUND(Regression!$B$17+Regression!$B$18*Games!R1380+Regression!$B$19*Games!T1380+Regression!$B$20*Games!U1380+Regression!$B$21*Games!S1380+Regression!$B$22*Games!W1380,0)</f>
        <v>105</v>
      </c>
      <c r="Z1380" s="23">
        <f t="shared" ref="Z1380" si="13552">Y1381-Y1380</f>
        <v>7</v>
      </c>
      <c r="AA1380" s="23">
        <f t="shared" ref="AA1380" si="13553">Y1380+Y1381</f>
        <v>217</v>
      </c>
      <c r="AB1380" s="22">
        <f t="shared" ref="AB1380" si="13554">D1380-Z1380</f>
        <v>-7</v>
      </c>
      <c r="AC1380" s="22">
        <f t="shared" ref="AC1380" si="13555">AA1380-E1380</f>
        <v>217</v>
      </c>
      <c r="AD1380" s="22">
        <f t="shared" si="13495"/>
        <v>105</v>
      </c>
    </row>
    <row r="1381" spans="1:30" x14ac:dyDescent="0.3">
      <c r="A1381" s="11" t="s">
        <v>134</v>
      </c>
      <c r="B1381" s="14" t="s">
        <v>82</v>
      </c>
      <c r="C1381" s="11" t="str">
        <f>VLOOKUP(B1381,'Team Lookup'!A:B,2,FALSE)</f>
        <v>Washington Wizards</v>
      </c>
      <c r="D1381" s="15">
        <f t="shared" ref="D1381" si="13556">D1380*-1</f>
        <v>0</v>
      </c>
      <c r="E1381" s="15">
        <f t="shared" ref="E1381" si="13557">E1380</f>
        <v>0</v>
      </c>
      <c r="F1381" s="11" t="str">
        <f>B1380</f>
        <v>PHI</v>
      </c>
      <c r="G1381" s="11" t="str">
        <f t="shared" ref="G1381" si="13558">C1380</f>
        <v>Philadelphia 76ers</v>
      </c>
      <c r="H1381" s="32">
        <f>VLOOKUP($C1381,'Four Factors - Home'!$B:$O,7,FALSE)/100</f>
        <v>0.54700000000000004</v>
      </c>
      <c r="I1381" s="32">
        <f>VLOOKUP($C1381,'Four Factors - Home'!$B:$O,8,FALSE)</f>
        <v>0.26400000000000001</v>
      </c>
      <c r="J1381" s="32">
        <f>VLOOKUP($C1381,'Four Factors - Home'!$B:$O,9,FALSE)/100</f>
        <v>0.14899999999999999</v>
      </c>
      <c r="K1381" s="32">
        <f>VLOOKUP($C1381,'Four Factors - Home'!$B:$O,10,FALSE)/100</f>
        <v>0.252</v>
      </c>
      <c r="L1381" s="32">
        <f>VLOOKUP($C1381,'Four Factors - Home'!$B:$O,11,FALSE)/100</f>
        <v>0.51100000000000001</v>
      </c>
      <c r="M1381" s="32">
        <f>VLOOKUP($C1381,'Four Factors - Home'!$B:$O,12,FALSE)</f>
        <v>0.28799999999999998</v>
      </c>
      <c r="N1381" s="32">
        <f>VLOOKUP($C1381,'Four Factors - Home'!$B:$O,13,FALSE)/100</f>
        <v>0.159</v>
      </c>
      <c r="O1381" s="32">
        <f>VLOOKUP($C1381,'Four Factors - Home'!$B:$O,14,FALSE)/100</f>
        <v>0.251</v>
      </c>
      <c r="P1381" s="21">
        <f>VLOOKUP($C1381,'Advanced - Home'!B:T,18,FALSE)</f>
        <v>99.15</v>
      </c>
      <c r="Q1381" s="21">
        <f>(P1381+'Advanced - Home'!$S$33)/2</f>
        <v>99.001912943871702</v>
      </c>
      <c r="R1381" s="32">
        <f t="shared" ref="R1381" si="13559">AVERAGE(H1381,L1380)</f>
        <v>0.53800000000000003</v>
      </c>
      <c r="S1381" s="32">
        <f t="shared" ref="S1381" si="13560">AVERAGE(I1381,M1380)</f>
        <v>0.27500000000000002</v>
      </c>
      <c r="T1381" s="32">
        <f t="shared" ref="T1381" si="13561">AVERAGE(J1381,N1380)</f>
        <v>0.152</v>
      </c>
      <c r="U1381" s="32">
        <f t="shared" ref="U1381" si="13562">AVERAGE(K1381,O1380)</f>
        <v>0.252</v>
      </c>
      <c r="V1381" s="21">
        <f>Q1381*Q1380/'Advanced - Road'!$S$33</f>
        <v>100.1332651845934</v>
      </c>
      <c r="W1381" s="21">
        <f t="shared" ref="W1381" si="13563">W1380</f>
        <v>100.13665906490547</v>
      </c>
      <c r="X1381" s="21">
        <f t="shared" si="13490"/>
        <v>0</v>
      </c>
      <c r="Y1381" s="23">
        <f>ROUND(Regression!$B$17+Regression!$B$18*Games!R1381+Regression!$B$19*Games!T1381+Regression!$B$20*Games!U1381+Regression!$B$21*Games!S1381+Regression!$B$22*Games!W1381,0)</f>
        <v>112</v>
      </c>
      <c r="Z1381" s="23">
        <f t="shared" ref="Z1381" si="13564">-Z1380</f>
        <v>-7</v>
      </c>
      <c r="AA1381" s="23">
        <f t="shared" ref="AA1381" si="13565">AA1380</f>
        <v>217</v>
      </c>
      <c r="AB1381" s="22"/>
      <c r="AC1381" s="22"/>
      <c r="AD1381" s="22">
        <f t="shared" si="13495"/>
        <v>112</v>
      </c>
    </row>
    <row r="1382" spans="1:30" x14ac:dyDescent="0.3">
      <c r="A1382" t="s">
        <v>133</v>
      </c>
      <c r="B1382" s="8" t="s">
        <v>76</v>
      </c>
      <c r="C1382" t="str">
        <f>VLOOKUP(B1382,'Team Lookup'!A:B,2,FALSE)</f>
        <v>Phoenix Suns</v>
      </c>
      <c r="D1382" s="6"/>
      <c r="E1382" s="6"/>
      <c r="F1382" s="7" t="str">
        <f>B1383</f>
        <v>ATL</v>
      </c>
      <c r="G1382" t="str">
        <f t="shared" ref="G1382" si="13566">C1383</f>
        <v>Atlanta Hawks</v>
      </c>
      <c r="H1382" s="31">
        <f>VLOOKUP($C1382,'Four Factors - Road'!$B:$O,7,FALSE)/100</f>
        <v>0.49099999999999999</v>
      </c>
      <c r="I1382" s="31">
        <f>VLOOKUP($C1382,'Four Factors - Road'!$B:$O,8,FALSE)</f>
        <v>0.29199999999999998</v>
      </c>
      <c r="J1382" s="31">
        <f>VLOOKUP($C1382,'Four Factors - Road'!$B:$O,9,FALSE)/100</f>
        <v>0.152</v>
      </c>
      <c r="K1382" s="31">
        <f>VLOOKUP($C1382,'Four Factors - Road'!$B:$O,10,FALSE)/100</f>
        <v>0.254</v>
      </c>
      <c r="L1382" s="31">
        <f>VLOOKUP($C1382,'Four Factors - Road'!$B:$O,11,FALSE)/100</f>
        <v>0.53799999999999992</v>
      </c>
      <c r="M1382" s="31">
        <f>VLOOKUP($C1382,'Four Factors - Road'!$B:$O,12,FALSE)</f>
        <v>0.34</v>
      </c>
      <c r="N1382" s="31">
        <f>VLOOKUP($C1382,'Four Factors - Road'!$B:$O,13,FALSE)/100</f>
        <v>0.151</v>
      </c>
      <c r="O1382" s="31">
        <f>VLOOKUP($C1382,'Four Factors - Road'!$B:$O,14,FALSE)/100</f>
        <v>0.24100000000000002</v>
      </c>
      <c r="P1382" s="17">
        <f>VLOOKUP($C1382,'Advanced - Road'!B:T,18,FALSE)</f>
        <v>102.55</v>
      </c>
      <c r="Q1382" s="17">
        <f>(P1382+'Advanced - Road'!$S$33)/2</f>
        <v>100.70526345933563</v>
      </c>
      <c r="R1382" s="31">
        <f t="shared" ref="R1382" si="13567">AVERAGE(H1382,L1383)</f>
        <v>0.50449999999999995</v>
      </c>
      <c r="S1382" s="31">
        <f t="shared" ref="S1382" si="13568">AVERAGE(I1382,M1383)</f>
        <v>0.255</v>
      </c>
      <c r="T1382" s="31">
        <f t="shared" ref="T1382" si="13569">AVERAGE(J1382,N1383)</f>
        <v>0.1545</v>
      </c>
      <c r="U1382" s="31">
        <f t="shared" ref="U1382" si="13570">AVERAGE(K1382,O1383)</f>
        <v>0.2505</v>
      </c>
      <c r="V1382" s="17">
        <f>Q1382*Q1383/'Advanced - Home'!$S$33</f>
        <v>100.7135019782872</v>
      </c>
      <c r="W1382" s="17">
        <f t="shared" ref="W1382" si="13571">AVERAGE(V1382:V1383)</f>
        <v>100.71008866302051</v>
      </c>
      <c r="X1382" s="17">
        <f t="shared" si="13490"/>
        <v>0</v>
      </c>
      <c r="Y1382" s="19">
        <f>ROUND(Regression!$B$17+Regression!$B$18*Games!R1382+Regression!$B$19*Games!T1382+Regression!$B$20*Games!U1382+Regression!$B$21*Games!S1382+Regression!$B$22*Games!W1382,0)</f>
        <v>107</v>
      </c>
      <c r="Z1382" s="19">
        <f t="shared" ref="Z1382" si="13572">Y1383-Y1382</f>
        <v>5</v>
      </c>
      <c r="AA1382" s="19">
        <f t="shared" ref="AA1382" si="13573">Y1382+Y1383</f>
        <v>219</v>
      </c>
      <c r="AB1382" s="4">
        <f t="shared" ref="AB1382" si="13574">D1382-Z1382</f>
        <v>-5</v>
      </c>
      <c r="AC1382" s="4">
        <f t="shared" ref="AC1382" si="13575">AA1382-E1382</f>
        <v>219</v>
      </c>
      <c r="AD1382" s="4">
        <f t="shared" si="13495"/>
        <v>107</v>
      </c>
    </row>
    <row r="1383" spans="1:30" x14ac:dyDescent="0.3">
      <c r="A1383" t="s">
        <v>134</v>
      </c>
      <c r="B1383" s="8" t="s">
        <v>56</v>
      </c>
      <c r="C1383" t="str">
        <f>VLOOKUP(B1383,'Team Lookup'!A:B,2,FALSE)</f>
        <v>Atlanta Hawks</v>
      </c>
      <c r="D1383" s="9">
        <f t="shared" ref="D1383" si="13576">D1382*-1</f>
        <v>0</v>
      </c>
      <c r="E1383" s="9">
        <f t="shared" ref="E1383" si="13577">E1382</f>
        <v>0</v>
      </c>
      <c r="F1383" t="str">
        <f>B1382</f>
        <v>PHO</v>
      </c>
      <c r="G1383" t="str">
        <f t="shared" ref="G1383" si="13578">C1382</f>
        <v>Phoenix Suns</v>
      </c>
      <c r="H1383" s="31">
        <f>VLOOKUP($C1383,'Four Factors - Home'!$B:$O,7,FALSE)/100</f>
        <v>0.51100000000000001</v>
      </c>
      <c r="I1383" s="31">
        <f>VLOOKUP($C1383,'Four Factors - Home'!$B:$O,8,FALSE)</f>
        <v>0.28199999999999997</v>
      </c>
      <c r="J1383" s="31">
        <f>VLOOKUP($C1383,'Four Factors - Home'!$B:$O,9,FALSE)/100</f>
        <v>0.14800000000000002</v>
      </c>
      <c r="K1383" s="31">
        <f>VLOOKUP($C1383,'Four Factors - Home'!$B:$O,10,FALSE)/100</f>
        <v>0.249</v>
      </c>
      <c r="L1383" s="31">
        <f>VLOOKUP($C1383,'Four Factors - Home'!$B:$O,11,FALSE)/100</f>
        <v>0.51800000000000002</v>
      </c>
      <c r="M1383" s="31">
        <f>VLOOKUP($C1383,'Four Factors - Home'!$B:$O,12,FALSE)</f>
        <v>0.218</v>
      </c>
      <c r="N1383" s="31">
        <f>VLOOKUP($C1383,'Four Factors - Home'!$B:$O,13,FALSE)/100</f>
        <v>0.157</v>
      </c>
      <c r="O1383" s="31">
        <f>VLOOKUP($C1383,'Four Factors - Home'!$B:$O,14,FALSE)/100</f>
        <v>0.247</v>
      </c>
      <c r="P1383" s="17">
        <f>VLOOKUP($C1383,'Advanced - Home'!B:T,18,FALSE)</f>
        <v>98.87</v>
      </c>
      <c r="Q1383" s="17">
        <f>(P1383+'Advanced - Home'!$S$33)/2</f>
        <v>98.861912943871715</v>
      </c>
      <c r="R1383" s="31">
        <f t="shared" ref="R1383" si="13579">AVERAGE(H1383,L1382)</f>
        <v>0.52449999999999997</v>
      </c>
      <c r="S1383" s="31">
        <f t="shared" ref="S1383" si="13580">AVERAGE(I1383,M1382)</f>
        <v>0.311</v>
      </c>
      <c r="T1383" s="31">
        <f t="shared" ref="T1383" si="13581">AVERAGE(J1383,N1382)</f>
        <v>0.14950000000000002</v>
      </c>
      <c r="U1383" s="31">
        <f t="shared" ref="U1383" si="13582">AVERAGE(K1383,O1382)</f>
        <v>0.245</v>
      </c>
      <c r="V1383" s="17">
        <f>Q1383*Q1382/'Advanced - Road'!$S$33</f>
        <v>100.70667534775383</v>
      </c>
      <c r="W1383" s="17">
        <f t="shared" ref="W1383" si="13583">W1382</f>
        <v>100.71008866302051</v>
      </c>
      <c r="X1383" s="17">
        <f t="shared" si="13490"/>
        <v>0</v>
      </c>
      <c r="Y1383" s="19">
        <f>ROUND(Regression!$B$17+Regression!$B$18*Games!R1383+Regression!$B$19*Games!T1383+Regression!$B$20*Games!U1383+Regression!$B$21*Games!S1383+Regression!$B$22*Games!W1383,0)</f>
        <v>112</v>
      </c>
      <c r="Z1383" s="19">
        <f t="shared" ref="Z1383" si="13584">-Z1382</f>
        <v>-5</v>
      </c>
      <c r="AA1383" s="19">
        <f t="shared" ref="AA1383" si="13585">AA1382</f>
        <v>219</v>
      </c>
      <c r="AB1383" s="4"/>
      <c r="AC1383" s="4"/>
      <c r="AD1383" s="4">
        <f t="shared" si="13495"/>
        <v>112</v>
      </c>
    </row>
    <row r="1384" spans="1:30" x14ac:dyDescent="0.3">
      <c r="A1384" s="11" t="s">
        <v>133</v>
      </c>
      <c r="B1384" s="14" t="s">
        <v>76</v>
      </c>
      <c r="C1384" s="11" t="str">
        <f>VLOOKUP(B1384,'Team Lookup'!A:B,2,FALSE)</f>
        <v>Phoenix Suns</v>
      </c>
      <c r="D1384" s="12"/>
      <c r="E1384" s="12"/>
      <c r="F1384" s="13" t="str">
        <f>B1385</f>
        <v>BRK</v>
      </c>
      <c r="G1384" s="11" t="str">
        <f t="shared" ref="G1384" si="13586">C1385</f>
        <v>Brooklyn Nets</v>
      </c>
      <c r="H1384" s="32">
        <f>VLOOKUP($C1384,'Four Factors - Road'!$B:$O,7,FALSE)/100</f>
        <v>0.49099999999999999</v>
      </c>
      <c r="I1384" s="32">
        <f>VLOOKUP($C1384,'Four Factors - Road'!$B:$O,8,FALSE)</f>
        <v>0.29199999999999998</v>
      </c>
      <c r="J1384" s="32">
        <f>VLOOKUP($C1384,'Four Factors - Road'!$B:$O,9,FALSE)/100</f>
        <v>0.152</v>
      </c>
      <c r="K1384" s="32">
        <f>VLOOKUP($C1384,'Four Factors - Road'!$B:$O,10,FALSE)/100</f>
        <v>0.254</v>
      </c>
      <c r="L1384" s="32">
        <f>VLOOKUP($C1384,'Four Factors - Road'!$B:$O,11,FALSE)/100</f>
        <v>0.53799999999999992</v>
      </c>
      <c r="M1384" s="32">
        <f>VLOOKUP($C1384,'Four Factors - Road'!$B:$O,12,FALSE)</f>
        <v>0.34</v>
      </c>
      <c r="N1384" s="32">
        <f>VLOOKUP($C1384,'Four Factors - Road'!$B:$O,13,FALSE)/100</f>
        <v>0.151</v>
      </c>
      <c r="O1384" s="32">
        <f>VLOOKUP($C1384,'Four Factors - Road'!$B:$O,14,FALSE)/100</f>
        <v>0.24100000000000002</v>
      </c>
      <c r="P1384" s="21">
        <f>VLOOKUP($C1384,'Advanced - Road'!B:T,18,FALSE)</f>
        <v>102.55</v>
      </c>
      <c r="Q1384" s="21">
        <f>(P1384+'Advanced - Road'!$S$33)/2</f>
        <v>100.70526345933563</v>
      </c>
      <c r="R1384" s="32">
        <f t="shared" ref="R1384" si="13587">AVERAGE(H1384,L1385)</f>
        <v>0.4995</v>
      </c>
      <c r="S1384" s="32">
        <f t="shared" ref="S1384" si="13588">AVERAGE(I1384,M1385)</f>
        <v>0.28000000000000003</v>
      </c>
      <c r="T1384" s="32">
        <f t="shared" ref="T1384" si="13589">AVERAGE(J1384,N1385)</f>
        <v>0.14050000000000001</v>
      </c>
      <c r="U1384" s="32">
        <f t="shared" ref="U1384" si="13590">AVERAGE(K1384,O1385)</f>
        <v>0.251</v>
      </c>
      <c r="V1384" s="21">
        <f>Q1384*Q1385/'Advanced - Home'!$S$33</f>
        <v>102.89358213064979</v>
      </c>
      <c r="W1384" s="21">
        <f t="shared" ref="W1384" si="13591">AVERAGE(V1384:V1385)</f>
        <v>102.89009492955131</v>
      </c>
      <c r="X1384" s="21">
        <f t="shared" si="13490"/>
        <v>0</v>
      </c>
      <c r="Y1384" s="23">
        <f>ROUND(Regression!$B$17+Regression!$B$18*Games!R1384+Regression!$B$19*Games!T1384+Regression!$B$20*Games!U1384+Regression!$B$21*Games!S1384+Regression!$B$22*Games!W1384,0)</f>
        <v>111</v>
      </c>
      <c r="Z1384" s="23">
        <f t="shared" ref="Z1384" si="13592">Y1385-Y1384</f>
        <v>-1</v>
      </c>
      <c r="AA1384" s="23">
        <f t="shared" ref="AA1384" si="13593">Y1384+Y1385</f>
        <v>221</v>
      </c>
      <c r="AB1384" s="22">
        <f t="shared" ref="AB1384" si="13594">D1384-Z1384</f>
        <v>1</v>
      </c>
      <c r="AC1384" s="22">
        <f t="shared" ref="AC1384" si="13595">AA1384-E1384</f>
        <v>221</v>
      </c>
      <c r="AD1384" s="22">
        <f t="shared" si="13495"/>
        <v>111</v>
      </c>
    </row>
    <row r="1385" spans="1:30" x14ac:dyDescent="0.3">
      <c r="A1385" s="11" t="s">
        <v>134</v>
      </c>
      <c r="B1385" s="14" t="s">
        <v>57</v>
      </c>
      <c r="C1385" s="11" t="str">
        <f>VLOOKUP(B1385,'Team Lookup'!A:B,2,FALSE)</f>
        <v>Brooklyn Nets</v>
      </c>
      <c r="D1385" s="15">
        <f t="shared" ref="D1385" si="13596">D1384*-1</f>
        <v>0</v>
      </c>
      <c r="E1385" s="15">
        <f t="shared" ref="E1385" si="13597">E1384</f>
        <v>0</v>
      </c>
      <c r="F1385" s="11" t="str">
        <f>B1384</f>
        <v>PHO</v>
      </c>
      <c r="G1385" s="11" t="str">
        <f t="shared" ref="G1385" si="13598">C1384</f>
        <v>Phoenix Suns</v>
      </c>
      <c r="H1385" s="32">
        <f>VLOOKUP($C1385,'Four Factors - Home'!$B:$O,7,FALSE)/100</f>
        <v>0.49700000000000005</v>
      </c>
      <c r="I1385" s="32">
        <f>VLOOKUP($C1385,'Four Factors - Home'!$B:$O,8,FALSE)</f>
        <v>0.27</v>
      </c>
      <c r="J1385" s="32">
        <f>VLOOKUP($C1385,'Four Factors - Home'!$B:$O,9,FALSE)/100</f>
        <v>0.16699999999999998</v>
      </c>
      <c r="K1385" s="32">
        <f>VLOOKUP($C1385,'Four Factors - Home'!$B:$O,10,FALSE)/100</f>
        <v>0.20600000000000002</v>
      </c>
      <c r="L1385" s="32">
        <f>VLOOKUP($C1385,'Four Factors - Home'!$B:$O,11,FALSE)/100</f>
        <v>0.50800000000000001</v>
      </c>
      <c r="M1385" s="32">
        <f>VLOOKUP($C1385,'Four Factors - Home'!$B:$O,12,FALSE)</f>
        <v>0.26800000000000002</v>
      </c>
      <c r="N1385" s="32">
        <f>VLOOKUP($C1385,'Four Factors - Home'!$B:$O,13,FALSE)/100</f>
        <v>0.129</v>
      </c>
      <c r="O1385" s="32">
        <f>VLOOKUP($C1385,'Four Factors - Home'!$B:$O,14,FALSE)/100</f>
        <v>0.248</v>
      </c>
      <c r="P1385" s="21">
        <f>VLOOKUP($C1385,'Advanced - Home'!B:T,18,FALSE)</f>
        <v>103.15</v>
      </c>
      <c r="Q1385" s="21">
        <f>(P1385+'Advanced - Home'!$S$33)/2</f>
        <v>101.0019129438717</v>
      </c>
      <c r="R1385" s="32">
        <f t="shared" ref="R1385" si="13599">AVERAGE(H1385,L1384)</f>
        <v>0.51749999999999996</v>
      </c>
      <c r="S1385" s="32">
        <f t="shared" ref="S1385" si="13600">AVERAGE(I1385,M1384)</f>
        <v>0.30500000000000005</v>
      </c>
      <c r="T1385" s="32">
        <f t="shared" ref="T1385" si="13601">AVERAGE(J1385,N1384)</f>
        <v>0.15899999999999997</v>
      </c>
      <c r="U1385" s="32">
        <f t="shared" ref="U1385" si="13602">AVERAGE(K1385,O1384)</f>
        <v>0.22350000000000003</v>
      </c>
      <c r="V1385" s="21">
        <f>Q1385*Q1384/'Advanced - Road'!$S$33</f>
        <v>102.88660772845283</v>
      </c>
      <c r="W1385" s="21">
        <f t="shared" ref="W1385" si="13603">W1384</f>
        <v>102.89009492955131</v>
      </c>
      <c r="X1385" s="21">
        <f t="shared" si="13490"/>
        <v>0</v>
      </c>
      <c r="Y1385" s="23">
        <f>ROUND(Regression!$B$17+Regression!$B$18*Games!R1385+Regression!$B$19*Games!T1385+Regression!$B$20*Games!U1385+Regression!$B$21*Games!S1385+Regression!$B$22*Games!W1385,0)</f>
        <v>110</v>
      </c>
      <c r="Z1385" s="23">
        <f t="shared" ref="Z1385" si="13604">-Z1384</f>
        <v>1</v>
      </c>
      <c r="AA1385" s="23">
        <f t="shared" ref="AA1385" si="13605">AA1384</f>
        <v>221</v>
      </c>
      <c r="AB1385" s="22"/>
      <c r="AC1385" s="22"/>
      <c r="AD1385" s="22">
        <f t="shared" si="13495"/>
        <v>110</v>
      </c>
    </row>
    <row r="1386" spans="1:30" x14ac:dyDescent="0.3">
      <c r="A1386" t="s">
        <v>133</v>
      </c>
      <c r="B1386" s="8" t="s">
        <v>76</v>
      </c>
      <c r="C1386" t="str">
        <f>VLOOKUP(B1386,'Team Lookup'!A:B,2,FALSE)</f>
        <v>Phoenix Suns</v>
      </c>
      <c r="D1386" s="6"/>
      <c r="E1386" s="6"/>
      <c r="F1386" s="7" t="str">
        <f>B1387</f>
        <v>BOS</v>
      </c>
      <c r="G1386" t="str">
        <f t="shared" ref="G1386" si="13606">C1387</f>
        <v>Boston Celtics</v>
      </c>
      <c r="H1386" s="31">
        <f>VLOOKUP($C1386,'Four Factors - Road'!$B:$O,7,FALSE)/100</f>
        <v>0.49099999999999999</v>
      </c>
      <c r="I1386" s="31">
        <f>VLOOKUP($C1386,'Four Factors - Road'!$B:$O,8,FALSE)</f>
        <v>0.29199999999999998</v>
      </c>
      <c r="J1386" s="31">
        <f>VLOOKUP($C1386,'Four Factors - Road'!$B:$O,9,FALSE)/100</f>
        <v>0.152</v>
      </c>
      <c r="K1386" s="31">
        <f>VLOOKUP($C1386,'Four Factors - Road'!$B:$O,10,FALSE)/100</f>
        <v>0.254</v>
      </c>
      <c r="L1386" s="31">
        <f>VLOOKUP($C1386,'Four Factors - Road'!$B:$O,11,FALSE)/100</f>
        <v>0.53799999999999992</v>
      </c>
      <c r="M1386" s="31">
        <f>VLOOKUP($C1386,'Four Factors - Road'!$B:$O,12,FALSE)</f>
        <v>0.34</v>
      </c>
      <c r="N1386" s="31">
        <f>VLOOKUP($C1386,'Four Factors - Road'!$B:$O,13,FALSE)/100</f>
        <v>0.151</v>
      </c>
      <c r="O1386" s="31">
        <f>VLOOKUP($C1386,'Four Factors - Road'!$B:$O,14,FALSE)/100</f>
        <v>0.24100000000000002</v>
      </c>
      <c r="P1386" s="17">
        <f>VLOOKUP($C1386,'Advanced - Road'!B:T,18,FALSE)</f>
        <v>102.55</v>
      </c>
      <c r="Q1386" s="17">
        <f>(P1386+'Advanced - Road'!$S$33)/2</f>
        <v>100.70526345933563</v>
      </c>
      <c r="R1386" s="31">
        <f t="shared" ref="R1386" si="13607">AVERAGE(H1386,L1387)</f>
        <v>0.4975</v>
      </c>
      <c r="S1386" s="31">
        <f t="shared" ref="S1386" si="13608">AVERAGE(I1386,M1387)</f>
        <v>0.27800000000000002</v>
      </c>
      <c r="T1386" s="31">
        <f t="shared" ref="T1386" si="13609">AVERAGE(J1386,N1387)</f>
        <v>0.14449999999999999</v>
      </c>
      <c r="U1386" s="31">
        <f t="shared" ref="U1386" si="13610">AVERAGE(K1386,O1387)</f>
        <v>0.2535</v>
      </c>
      <c r="V1386" s="17">
        <f>Q1386*Q1387/'Advanced - Home'!$S$33</f>
        <v>101.15155546684602</v>
      </c>
      <c r="W1386" s="17">
        <f t="shared" ref="W1386" si="13611">AVERAGE(V1386:V1387)</f>
        <v>101.1481273053608</v>
      </c>
      <c r="X1386" s="17">
        <f t="shared" si="13490"/>
        <v>0</v>
      </c>
      <c r="Y1386" s="19">
        <f>ROUND(Regression!$B$17+Regression!$B$18*Games!R1386+Regression!$B$19*Games!T1386+Regression!$B$20*Games!U1386+Regression!$B$21*Games!S1386+Regression!$B$22*Games!W1386,0)</f>
        <v>108</v>
      </c>
      <c r="Z1386" s="19">
        <f t="shared" ref="Z1386" si="13612">Y1387-Y1386</f>
        <v>5</v>
      </c>
      <c r="AA1386" s="19">
        <f t="shared" ref="AA1386" si="13613">Y1386+Y1387</f>
        <v>221</v>
      </c>
      <c r="AB1386" s="4">
        <f t="shared" ref="AB1386" si="13614">D1386-Z1386</f>
        <v>-5</v>
      </c>
      <c r="AC1386" s="4">
        <f t="shared" ref="AC1386" si="13615">AA1386-E1386</f>
        <v>221</v>
      </c>
      <c r="AD1386" s="4">
        <f t="shared" si="13495"/>
        <v>108</v>
      </c>
    </row>
    <row r="1387" spans="1:30" x14ac:dyDescent="0.3">
      <c r="A1387" t="s">
        <v>134</v>
      </c>
      <c r="B1387" s="8" t="s">
        <v>58</v>
      </c>
      <c r="C1387" t="str">
        <f>VLOOKUP(B1387,'Team Lookup'!A:B,2,FALSE)</f>
        <v>Boston Celtics</v>
      </c>
      <c r="D1387" s="9">
        <f t="shared" ref="D1387" si="13616">D1386*-1</f>
        <v>0</v>
      </c>
      <c r="E1387" s="9">
        <f t="shared" ref="E1387" si="13617">E1386</f>
        <v>0</v>
      </c>
      <c r="F1387" t="str">
        <f>B1386</f>
        <v>PHO</v>
      </c>
      <c r="G1387" t="str">
        <f t="shared" ref="G1387" si="13618">C1386</f>
        <v>Phoenix Suns</v>
      </c>
      <c r="H1387" s="31">
        <f>VLOOKUP($C1387,'Four Factors - Home'!$B:$O,7,FALSE)/100</f>
        <v>0.53100000000000003</v>
      </c>
      <c r="I1387" s="31">
        <f>VLOOKUP($C1387,'Four Factors - Home'!$B:$O,8,FALSE)</f>
        <v>0.26600000000000001</v>
      </c>
      <c r="J1387" s="31">
        <f>VLOOKUP($C1387,'Four Factors - Home'!$B:$O,9,FALSE)/100</f>
        <v>0.13800000000000001</v>
      </c>
      <c r="K1387" s="31">
        <f>VLOOKUP($C1387,'Four Factors - Home'!$B:$O,10,FALSE)/100</f>
        <v>0.22500000000000001</v>
      </c>
      <c r="L1387" s="31">
        <f>VLOOKUP($C1387,'Four Factors - Home'!$B:$O,11,FALSE)/100</f>
        <v>0.504</v>
      </c>
      <c r="M1387" s="31">
        <f>VLOOKUP($C1387,'Four Factors - Home'!$B:$O,12,FALSE)</f>
        <v>0.26400000000000001</v>
      </c>
      <c r="N1387" s="31">
        <f>VLOOKUP($C1387,'Four Factors - Home'!$B:$O,13,FALSE)/100</f>
        <v>0.13699999999999998</v>
      </c>
      <c r="O1387" s="31">
        <f>VLOOKUP($C1387,'Four Factors - Home'!$B:$O,14,FALSE)/100</f>
        <v>0.253</v>
      </c>
      <c r="P1387" s="17">
        <f>VLOOKUP($C1387,'Advanced - Home'!B:T,18,FALSE)</f>
        <v>99.73</v>
      </c>
      <c r="Q1387" s="17">
        <f>(P1387+'Advanced - Home'!$S$33)/2</f>
        <v>99.291912943871708</v>
      </c>
      <c r="R1387" s="31">
        <f t="shared" ref="R1387" si="13619">AVERAGE(H1387,L1386)</f>
        <v>0.53449999999999998</v>
      </c>
      <c r="S1387" s="31">
        <f t="shared" ref="S1387" si="13620">AVERAGE(I1387,M1386)</f>
        <v>0.30300000000000005</v>
      </c>
      <c r="T1387" s="31">
        <f t="shared" ref="T1387" si="13621">AVERAGE(J1387,N1386)</f>
        <v>0.14450000000000002</v>
      </c>
      <c r="U1387" s="31">
        <f t="shared" ref="U1387" si="13622">AVERAGE(K1387,O1386)</f>
        <v>0.23300000000000001</v>
      </c>
      <c r="V1387" s="17">
        <f>Q1387*Q1386/'Advanced - Road'!$S$33</f>
        <v>101.14469914387558</v>
      </c>
      <c r="W1387" s="17">
        <f t="shared" ref="W1387" si="13623">W1386</f>
        <v>101.1481273053608</v>
      </c>
      <c r="X1387" s="17">
        <f t="shared" si="13490"/>
        <v>0</v>
      </c>
      <c r="Y1387" s="19">
        <f>ROUND(Regression!$B$17+Regression!$B$18*Games!R1387+Regression!$B$19*Games!T1387+Regression!$B$20*Games!U1387+Regression!$B$21*Games!S1387+Regression!$B$22*Games!W1387,0)</f>
        <v>113</v>
      </c>
      <c r="Z1387" s="19">
        <f t="shared" ref="Z1387" si="13624">-Z1386</f>
        <v>-5</v>
      </c>
      <c r="AA1387" s="19">
        <f t="shared" ref="AA1387" si="13625">AA1386</f>
        <v>221</v>
      </c>
      <c r="AB1387" s="4"/>
      <c r="AC1387" s="4"/>
      <c r="AD1387" s="4">
        <f t="shared" si="13495"/>
        <v>113</v>
      </c>
    </row>
    <row r="1388" spans="1:30" x14ac:dyDescent="0.3">
      <c r="A1388" s="11" t="s">
        <v>133</v>
      </c>
      <c r="B1388" s="14" t="s">
        <v>76</v>
      </c>
      <c r="C1388" s="11" t="str">
        <f>VLOOKUP(B1388,'Team Lookup'!A:B,2,FALSE)</f>
        <v>Phoenix Suns</v>
      </c>
      <c r="D1388" s="12"/>
      <c r="E1388" s="12"/>
      <c r="F1388" s="13" t="str">
        <f>B1389</f>
        <v>CHO</v>
      </c>
      <c r="G1388" s="11" t="str">
        <f t="shared" ref="G1388" si="13626">C1389</f>
        <v>Charlotte Hornets</v>
      </c>
      <c r="H1388" s="32">
        <f>VLOOKUP($C1388,'Four Factors - Road'!$B:$O,7,FALSE)/100</f>
        <v>0.49099999999999999</v>
      </c>
      <c r="I1388" s="32">
        <f>VLOOKUP($C1388,'Four Factors - Road'!$B:$O,8,FALSE)</f>
        <v>0.29199999999999998</v>
      </c>
      <c r="J1388" s="32">
        <f>VLOOKUP($C1388,'Four Factors - Road'!$B:$O,9,FALSE)/100</f>
        <v>0.152</v>
      </c>
      <c r="K1388" s="32">
        <f>VLOOKUP($C1388,'Four Factors - Road'!$B:$O,10,FALSE)/100</f>
        <v>0.254</v>
      </c>
      <c r="L1388" s="32">
        <f>VLOOKUP($C1388,'Four Factors - Road'!$B:$O,11,FALSE)/100</f>
        <v>0.53799999999999992</v>
      </c>
      <c r="M1388" s="32">
        <f>VLOOKUP($C1388,'Four Factors - Road'!$B:$O,12,FALSE)</f>
        <v>0.34</v>
      </c>
      <c r="N1388" s="32">
        <f>VLOOKUP($C1388,'Four Factors - Road'!$B:$O,13,FALSE)/100</f>
        <v>0.151</v>
      </c>
      <c r="O1388" s="32">
        <f>VLOOKUP($C1388,'Four Factors - Road'!$B:$O,14,FALSE)/100</f>
        <v>0.24100000000000002</v>
      </c>
      <c r="P1388" s="21">
        <f>VLOOKUP($C1388,'Advanced - Road'!B:T,18,FALSE)</f>
        <v>102.55</v>
      </c>
      <c r="Q1388" s="21">
        <f>(P1388+'Advanced - Road'!$S$33)/2</f>
        <v>100.70526345933563</v>
      </c>
      <c r="R1388" s="32">
        <f t="shared" ref="R1388" si="13627">AVERAGE(H1388,L1389)</f>
        <v>0.497</v>
      </c>
      <c r="S1388" s="32">
        <f t="shared" ref="S1388" si="13628">AVERAGE(I1388,M1389)</f>
        <v>0.2445</v>
      </c>
      <c r="T1388" s="32">
        <f t="shared" ref="T1388" si="13629">AVERAGE(J1388,N1389)</f>
        <v>0.14100000000000001</v>
      </c>
      <c r="U1388" s="32">
        <f t="shared" ref="U1388" si="13630">AVERAGE(K1388,O1389)</f>
        <v>0.22500000000000001</v>
      </c>
      <c r="V1388" s="21">
        <f>Q1388*Q1389/'Advanced - Home'!$S$33</f>
        <v>100.79500030173998</v>
      </c>
      <c r="W1388" s="21">
        <f t="shared" ref="W1388" si="13631">AVERAGE(V1388:V1389)</f>
        <v>100.79158422438613</v>
      </c>
      <c r="X1388" s="21">
        <f t="shared" si="13490"/>
        <v>0</v>
      </c>
      <c r="Y1388" s="23">
        <f>ROUND(Regression!$B$17+Regression!$B$18*Games!R1388+Regression!$B$19*Games!T1388+Regression!$B$20*Games!U1388+Regression!$B$21*Games!S1388+Regression!$B$22*Games!W1388,0)</f>
        <v>106</v>
      </c>
      <c r="Z1388" s="23">
        <f t="shared" ref="Z1388" si="13632">Y1389-Y1388</f>
        <v>6</v>
      </c>
      <c r="AA1388" s="23">
        <f t="shared" ref="AA1388" si="13633">Y1388+Y1389</f>
        <v>218</v>
      </c>
      <c r="AB1388" s="22">
        <f t="shared" ref="AB1388" si="13634">D1388-Z1388</f>
        <v>-6</v>
      </c>
      <c r="AC1388" s="22">
        <f t="shared" ref="AC1388" si="13635">AA1388-E1388</f>
        <v>218</v>
      </c>
      <c r="AD1388" s="22">
        <f t="shared" si="13495"/>
        <v>106</v>
      </c>
    </row>
    <row r="1389" spans="1:30" x14ac:dyDescent="0.3">
      <c r="A1389" s="11" t="s">
        <v>134</v>
      </c>
      <c r="B1389" s="14" t="s">
        <v>59</v>
      </c>
      <c r="C1389" s="11" t="str">
        <f>VLOOKUP(B1389,'Team Lookup'!A:B,2,FALSE)</f>
        <v>Charlotte Hornets</v>
      </c>
      <c r="D1389" s="15">
        <f t="shared" ref="D1389" si="13636">D1388*-1</f>
        <v>0</v>
      </c>
      <c r="E1389" s="15">
        <f t="shared" ref="E1389" si="13637">E1388</f>
        <v>0</v>
      </c>
      <c r="F1389" s="11" t="str">
        <f>B1388</f>
        <v>PHO</v>
      </c>
      <c r="G1389" s="11" t="str">
        <f t="shared" ref="G1389" si="13638">C1388</f>
        <v>Phoenix Suns</v>
      </c>
      <c r="H1389" s="32">
        <f>VLOOKUP($C1389,'Four Factors - Home'!$B:$O,7,FALSE)/100</f>
        <v>0.499</v>
      </c>
      <c r="I1389" s="32">
        <f>VLOOKUP($C1389,'Four Factors - Home'!$B:$O,8,FALSE)</f>
        <v>0.307</v>
      </c>
      <c r="J1389" s="32">
        <f>VLOOKUP($C1389,'Four Factors - Home'!$B:$O,9,FALSE)/100</f>
        <v>0.11900000000000001</v>
      </c>
      <c r="K1389" s="32">
        <f>VLOOKUP($C1389,'Four Factors - Home'!$B:$O,10,FALSE)/100</f>
        <v>0.20499999999999999</v>
      </c>
      <c r="L1389" s="32">
        <f>VLOOKUP($C1389,'Four Factors - Home'!$B:$O,11,FALSE)/100</f>
        <v>0.503</v>
      </c>
      <c r="M1389" s="32">
        <f>VLOOKUP($C1389,'Four Factors - Home'!$B:$O,12,FALSE)</f>
        <v>0.19700000000000001</v>
      </c>
      <c r="N1389" s="32">
        <f>VLOOKUP($C1389,'Four Factors - Home'!$B:$O,13,FALSE)/100</f>
        <v>0.13</v>
      </c>
      <c r="O1389" s="32">
        <f>VLOOKUP($C1389,'Four Factors - Home'!$B:$O,14,FALSE)/100</f>
        <v>0.19600000000000001</v>
      </c>
      <c r="P1389" s="21">
        <f>VLOOKUP($C1389,'Advanced - Home'!B:T,18,FALSE)</f>
        <v>99.03</v>
      </c>
      <c r="Q1389" s="21">
        <f>(P1389+'Advanced - Home'!$S$33)/2</f>
        <v>98.941912943871699</v>
      </c>
      <c r="R1389" s="32">
        <f t="shared" ref="R1389" si="13639">AVERAGE(H1389,L1388)</f>
        <v>0.51849999999999996</v>
      </c>
      <c r="S1389" s="32">
        <f t="shared" ref="S1389" si="13640">AVERAGE(I1389,M1388)</f>
        <v>0.32350000000000001</v>
      </c>
      <c r="T1389" s="32">
        <f t="shared" ref="T1389" si="13641">AVERAGE(J1389,N1388)</f>
        <v>0.13500000000000001</v>
      </c>
      <c r="U1389" s="32">
        <f t="shared" ref="U1389" si="13642">AVERAGE(K1389,O1388)</f>
        <v>0.223</v>
      </c>
      <c r="V1389" s="21">
        <f>Q1389*Q1388/'Advanced - Road'!$S$33</f>
        <v>100.78816814703227</v>
      </c>
      <c r="W1389" s="21">
        <f t="shared" ref="W1389" si="13643">W1388</f>
        <v>100.79158422438613</v>
      </c>
      <c r="X1389" s="21">
        <f t="shared" si="13490"/>
        <v>0</v>
      </c>
      <c r="Y1389" s="23">
        <f>ROUND(Regression!$B$17+Regression!$B$18*Games!R1389+Regression!$B$19*Games!T1389+Regression!$B$20*Games!U1389+Regression!$B$21*Games!S1389+Regression!$B$22*Games!W1389,0)</f>
        <v>112</v>
      </c>
      <c r="Z1389" s="23">
        <f t="shared" ref="Z1389" si="13644">-Z1388</f>
        <v>-6</v>
      </c>
      <c r="AA1389" s="23">
        <f t="shared" ref="AA1389" si="13645">AA1388</f>
        <v>218</v>
      </c>
      <c r="AB1389" s="22"/>
      <c r="AC1389" s="22"/>
      <c r="AD1389" s="22">
        <f t="shared" si="13495"/>
        <v>112</v>
      </c>
    </row>
    <row r="1390" spans="1:30" x14ac:dyDescent="0.3">
      <c r="A1390" t="s">
        <v>133</v>
      </c>
      <c r="B1390" s="8" t="s">
        <v>76</v>
      </c>
      <c r="C1390" t="str">
        <f>VLOOKUP(B1390,'Team Lookup'!A:B,2,FALSE)</f>
        <v>Phoenix Suns</v>
      </c>
      <c r="D1390" s="6"/>
      <c r="E1390" s="6"/>
      <c r="F1390" s="7" t="str">
        <f>B1391</f>
        <v>CHI</v>
      </c>
      <c r="G1390" t="str">
        <f t="shared" ref="G1390" si="13646">C1391</f>
        <v>Chicago Bulls</v>
      </c>
      <c r="H1390" s="31">
        <f>VLOOKUP($C1390,'Four Factors - Road'!$B:$O,7,FALSE)/100</f>
        <v>0.49099999999999999</v>
      </c>
      <c r="I1390" s="31">
        <f>VLOOKUP($C1390,'Four Factors - Road'!$B:$O,8,FALSE)</f>
        <v>0.29199999999999998</v>
      </c>
      <c r="J1390" s="31">
        <f>VLOOKUP($C1390,'Four Factors - Road'!$B:$O,9,FALSE)/100</f>
        <v>0.152</v>
      </c>
      <c r="K1390" s="31">
        <f>VLOOKUP($C1390,'Four Factors - Road'!$B:$O,10,FALSE)/100</f>
        <v>0.254</v>
      </c>
      <c r="L1390" s="31">
        <f>VLOOKUP($C1390,'Four Factors - Road'!$B:$O,11,FALSE)/100</f>
        <v>0.53799999999999992</v>
      </c>
      <c r="M1390" s="31">
        <f>VLOOKUP($C1390,'Four Factors - Road'!$B:$O,12,FALSE)</f>
        <v>0.34</v>
      </c>
      <c r="N1390" s="31">
        <f>VLOOKUP($C1390,'Four Factors - Road'!$B:$O,13,FALSE)/100</f>
        <v>0.151</v>
      </c>
      <c r="O1390" s="31">
        <f>VLOOKUP($C1390,'Four Factors - Road'!$B:$O,14,FALSE)/100</f>
        <v>0.24100000000000002</v>
      </c>
      <c r="P1390" s="17">
        <f>VLOOKUP($C1390,'Advanced - Road'!B:T,18,FALSE)</f>
        <v>102.55</v>
      </c>
      <c r="Q1390" s="17">
        <f>(P1390+'Advanced - Road'!$S$33)/2</f>
        <v>100.70526345933563</v>
      </c>
      <c r="R1390" s="31">
        <f t="shared" ref="R1390" si="13647">AVERAGE(H1390,L1391)</f>
        <v>0.504</v>
      </c>
      <c r="S1390" s="31">
        <f t="shared" ref="S1390" si="13648">AVERAGE(I1390,M1391)</f>
        <v>0.25650000000000001</v>
      </c>
      <c r="T1390" s="31">
        <f t="shared" ref="T1390" si="13649">AVERAGE(J1390,N1391)</f>
        <v>0.14350000000000002</v>
      </c>
      <c r="U1390" s="31">
        <f t="shared" ref="U1390" si="13650">AVERAGE(K1390,O1391)</f>
        <v>0.22899999999999998</v>
      </c>
      <c r="V1390" s="17">
        <f>Q1390*Q1391/'Advanced - Home'!$S$33</f>
        <v>99.944361550701302</v>
      </c>
      <c r="W1390" s="17">
        <f t="shared" ref="W1390" si="13651">AVERAGE(V1390:V1391)</f>
        <v>99.940974302632284</v>
      </c>
      <c r="X1390" s="17">
        <f t="shared" si="13490"/>
        <v>0</v>
      </c>
      <c r="Y1390" s="19">
        <f>ROUND(Regression!$B$17+Regression!$B$18*Games!R1390+Regression!$B$19*Games!T1390+Regression!$B$20*Games!U1390+Regression!$B$21*Games!S1390+Regression!$B$22*Games!W1390,0)</f>
        <v>106</v>
      </c>
      <c r="Z1390" s="19">
        <f t="shared" ref="Z1390" si="13652">Y1391-Y1390</f>
        <v>5</v>
      </c>
      <c r="AA1390" s="19">
        <f t="shared" ref="AA1390" si="13653">Y1390+Y1391</f>
        <v>217</v>
      </c>
      <c r="AB1390" s="4">
        <f t="shared" ref="AB1390" si="13654">D1390-Z1390</f>
        <v>-5</v>
      </c>
      <c r="AC1390" s="4">
        <f t="shared" ref="AC1390" si="13655">AA1390-E1390</f>
        <v>217</v>
      </c>
      <c r="AD1390" s="4">
        <f t="shared" si="13495"/>
        <v>106</v>
      </c>
    </row>
    <row r="1391" spans="1:30" x14ac:dyDescent="0.3">
      <c r="A1391" t="s">
        <v>134</v>
      </c>
      <c r="B1391" s="8" t="s">
        <v>60</v>
      </c>
      <c r="C1391" t="str">
        <f>VLOOKUP(B1391,'Team Lookup'!A:B,2,FALSE)</f>
        <v>Chicago Bulls</v>
      </c>
      <c r="D1391" s="9">
        <f t="shared" ref="D1391" si="13656">D1390*-1</f>
        <v>0</v>
      </c>
      <c r="E1391" s="9">
        <f t="shared" ref="E1391" si="13657">E1390</f>
        <v>0</v>
      </c>
      <c r="F1391" t="str">
        <f>B1390</f>
        <v>PHO</v>
      </c>
      <c r="G1391" t="str">
        <f t="shared" ref="G1391" si="13658">C1390</f>
        <v>Phoenix Suns</v>
      </c>
      <c r="H1391" s="31">
        <f>VLOOKUP($C1391,'Four Factors - Home'!$B:$O,7,FALSE)/100</f>
        <v>0.47100000000000003</v>
      </c>
      <c r="I1391" s="31">
        <f>VLOOKUP($C1391,'Four Factors - Home'!$B:$O,8,FALSE)</f>
        <v>0.29599999999999999</v>
      </c>
      <c r="J1391" s="31">
        <f>VLOOKUP($C1391,'Four Factors - Home'!$B:$O,9,FALSE)/100</f>
        <v>0.129</v>
      </c>
      <c r="K1391" s="31">
        <f>VLOOKUP($C1391,'Four Factors - Home'!$B:$O,10,FALSE)/100</f>
        <v>0.30199999999999999</v>
      </c>
      <c r="L1391" s="31">
        <f>VLOOKUP($C1391,'Four Factors - Home'!$B:$O,11,FALSE)/100</f>
        <v>0.51700000000000002</v>
      </c>
      <c r="M1391" s="31">
        <f>VLOOKUP($C1391,'Four Factors - Home'!$B:$O,12,FALSE)</f>
        <v>0.221</v>
      </c>
      <c r="N1391" s="31">
        <f>VLOOKUP($C1391,'Four Factors - Home'!$B:$O,13,FALSE)/100</f>
        <v>0.13500000000000001</v>
      </c>
      <c r="O1391" s="31">
        <f>VLOOKUP($C1391,'Four Factors - Home'!$B:$O,14,FALSE)/100</f>
        <v>0.20399999999999999</v>
      </c>
      <c r="P1391" s="17">
        <f>VLOOKUP($C1391,'Advanced - Home'!B:T,18,FALSE)</f>
        <v>97.36</v>
      </c>
      <c r="Q1391" s="17">
        <f>(P1391+'Advanced - Home'!$S$33)/2</f>
        <v>98.106912943871706</v>
      </c>
      <c r="R1391" s="31">
        <f t="shared" ref="R1391" si="13659">AVERAGE(H1391,L1390)</f>
        <v>0.50449999999999995</v>
      </c>
      <c r="S1391" s="31">
        <f t="shared" ref="S1391" si="13660">AVERAGE(I1391,M1390)</f>
        <v>0.318</v>
      </c>
      <c r="T1391" s="31">
        <f t="shared" ref="T1391" si="13661">AVERAGE(J1391,N1390)</f>
        <v>0.14000000000000001</v>
      </c>
      <c r="U1391" s="31">
        <f t="shared" ref="U1391" si="13662">AVERAGE(K1391,O1390)</f>
        <v>0.27150000000000002</v>
      </c>
      <c r="V1391" s="17">
        <f>Q1391*Q1390/'Advanced - Road'!$S$33</f>
        <v>99.937587054563267</v>
      </c>
      <c r="W1391" s="17">
        <f t="shared" ref="W1391" si="13663">W1390</f>
        <v>99.940974302632284</v>
      </c>
      <c r="X1391" s="17">
        <f t="shared" si="13490"/>
        <v>0</v>
      </c>
      <c r="Y1391" s="19">
        <f>ROUND(Regression!$B$17+Regression!$B$18*Games!R1391+Regression!$B$19*Games!T1391+Regression!$B$20*Games!U1391+Regression!$B$21*Games!S1391+Regression!$B$22*Games!W1391,0)</f>
        <v>111</v>
      </c>
      <c r="Z1391" s="19">
        <f t="shared" ref="Z1391" si="13664">-Z1390</f>
        <v>-5</v>
      </c>
      <c r="AA1391" s="19">
        <f t="shared" ref="AA1391" si="13665">AA1390</f>
        <v>217</v>
      </c>
      <c r="AB1391" s="4"/>
      <c r="AC1391" s="4"/>
      <c r="AD1391" s="4">
        <f t="shared" si="13495"/>
        <v>111</v>
      </c>
    </row>
    <row r="1392" spans="1:30" x14ac:dyDescent="0.3">
      <c r="A1392" s="11" t="s">
        <v>133</v>
      </c>
      <c r="B1392" s="14" t="s">
        <v>76</v>
      </c>
      <c r="C1392" s="11" t="str">
        <f>VLOOKUP(B1392,'Team Lookup'!A:B,2,FALSE)</f>
        <v>Phoenix Suns</v>
      </c>
      <c r="D1392" s="12"/>
      <c r="E1392" s="12"/>
      <c r="F1392" s="13" t="str">
        <f>B1393</f>
        <v>CLE</v>
      </c>
      <c r="G1392" s="11" t="str">
        <f t="shared" ref="G1392" si="13666">C1393</f>
        <v>Cleveland Cavaliers</v>
      </c>
      <c r="H1392" s="32">
        <f>VLOOKUP($C1392,'Four Factors - Road'!$B:$O,7,FALSE)/100</f>
        <v>0.49099999999999999</v>
      </c>
      <c r="I1392" s="32">
        <f>VLOOKUP($C1392,'Four Factors - Road'!$B:$O,8,FALSE)</f>
        <v>0.29199999999999998</v>
      </c>
      <c r="J1392" s="32">
        <f>VLOOKUP($C1392,'Four Factors - Road'!$B:$O,9,FALSE)/100</f>
        <v>0.152</v>
      </c>
      <c r="K1392" s="32">
        <f>VLOOKUP($C1392,'Four Factors - Road'!$B:$O,10,FALSE)/100</f>
        <v>0.254</v>
      </c>
      <c r="L1392" s="32">
        <f>VLOOKUP($C1392,'Four Factors - Road'!$B:$O,11,FALSE)/100</f>
        <v>0.53799999999999992</v>
      </c>
      <c r="M1392" s="32">
        <f>VLOOKUP($C1392,'Four Factors - Road'!$B:$O,12,FALSE)</f>
        <v>0.34</v>
      </c>
      <c r="N1392" s="32">
        <f>VLOOKUP($C1392,'Four Factors - Road'!$B:$O,13,FALSE)/100</f>
        <v>0.151</v>
      </c>
      <c r="O1392" s="32">
        <f>VLOOKUP($C1392,'Four Factors - Road'!$B:$O,14,FALSE)/100</f>
        <v>0.24100000000000002</v>
      </c>
      <c r="P1392" s="21">
        <f>VLOOKUP($C1392,'Advanced - Road'!B:T,18,FALSE)</f>
        <v>102.55</v>
      </c>
      <c r="Q1392" s="21">
        <f>(P1392+'Advanced - Road'!$S$33)/2</f>
        <v>100.70526345933563</v>
      </c>
      <c r="R1392" s="32">
        <f t="shared" ref="R1392" si="13667">AVERAGE(H1392,L1393)</f>
        <v>0.4955</v>
      </c>
      <c r="S1392" s="32">
        <f t="shared" ref="S1392" si="13668">AVERAGE(I1392,M1393)</f>
        <v>0.2535</v>
      </c>
      <c r="T1392" s="32">
        <f t="shared" ref="T1392" si="13669">AVERAGE(J1392,N1393)</f>
        <v>0.14000000000000001</v>
      </c>
      <c r="U1392" s="32">
        <f t="shared" ref="U1392" si="13670">AVERAGE(K1392,O1393)</f>
        <v>0.2475</v>
      </c>
      <c r="V1392" s="21">
        <f>Q1392*Q1393/'Advanced - Home'!$S$33</f>
        <v>100.73387655915039</v>
      </c>
      <c r="W1392" s="21">
        <f t="shared" ref="W1392" si="13671">AVERAGE(V1392:V1393)</f>
        <v>100.73046255336192</v>
      </c>
      <c r="X1392" s="21">
        <f t="shared" si="13490"/>
        <v>0</v>
      </c>
      <c r="Y1392" s="23">
        <f>ROUND(Regression!$B$17+Regression!$B$18*Games!R1392+Regression!$B$19*Games!T1392+Regression!$B$20*Games!U1392+Regression!$B$21*Games!S1392+Regression!$B$22*Games!W1392,0)</f>
        <v>107</v>
      </c>
      <c r="Z1392" s="23">
        <f t="shared" ref="Z1392" si="13672">Y1393-Y1392</f>
        <v>9</v>
      </c>
      <c r="AA1392" s="23">
        <f t="shared" ref="AA1392" si="13673">Y1392+Y1393</f>
        <v>223</v>
      </c>
      <c r="AB1392" s="22">
        <f t="shared" ref="AB1392" si="13674">D1392-Z1392</f>
        <v>-9</v>
      </c>
      <c r="AC1392" s="22">
        <f t="shared" ref="AC1392" si="13675">AA1392-E1392</f>
        <v>223</v>
      </c>
      <c r="AD1392" s="22">
        <f t="shared" si="13495"/>
        <v>107</v>
      </c>
    </row>
    <row r="1393" spans="1:30" x14ac:dyDescent="0.3">
      <c r="A1393" s="11" t="s">
        <v>134</v>
      </c>
      <c r="B1393" s="14" t="s">
        <v>54</v>
      </c>
      <c r="C1393" s="11" t="str">
        <f>VLOOKUP(B1393,'Team Lookup'!A:B,2,FALSE)</f>
        <v>Cleveland Cavaliers</v>
      </c>
      <c r="D1393" s="15">
        <f t="shared" ref="D1393" si="13676">D1392*-1</f>
        <v>0</v>
      </c>
      <c r="E1393" s="15">
        <f t="shared" ref="E1393" si="13677">E1392</f>
        <v>0</v>
      </c>
      <c r="F1393" s="11" t="str">
        <f>B1392</f>
        <v>PHO</v>
      </c>
      <c r="G1393" s="11" t="str">
        <f t="shared" ref="G1393" si="13678">C1392</f>
        <v>Phoenix Suns</v>
      </c>
      <c r="H1393" s="32">
        <f>VLOOKUP($C1393,'Four Factors - Home'!$B:$O,7,FALSE)/100</f>
        <v>0.55700000000000005</v>
      </c>
      <c r="I1393" s="32">
        <f>VLOOKUP($C1393,'Four Factors - Home'!$B:$O,8,FALSE)</f>
        <v>0.27700000000000002</v>
      </c>
      <c r="J1393" s="32">
        <f>VLOOKUP($C1393,'Four Factors - Home'!$B:$O,9,FALSE)/100</f>
        <v>0.129</v>
      </c>
      <c r="K1393" s="32">
        <f>VLOOKUP($C1393,'Four Factors - Home'!$B:$O,10,FALSE)/100</f>
        <v>0.23899999999999999</v>
      </c>
      <c r="L1393" s="32">
        <f>VLOOKUP($C1393,'Four Factors - Home'!$B:$O,11,FALSE)/100</f>
        <v>0.5</v>
      </c>
      <c r="M1393" s="32">
        <f>VLOOKUP($C1393,'Four Factors - Home'!$B:$O,12,FALSE)</f>
        <v>0.215</v>
      </c>
      <c r="N1393" s="32">
        <f>VLOOKUP($C1393,'Four Factors - Home'!$B:$O,13,FALSE)/100</f>
        <v>0.128</v>
      </c>
      <c r="O1393" s="32">
        <f>VLOOKUP($C1393,'Four Factors - Home'!$B:$O,14,FALSE)/100</f>
        <v>0.24100000000000002</v>
      </c>
      <c r="P1393" s="21">
        <f>VLOOKUP($C1393,'Advanced - Home'!B:T,18,FALSE)</f>
        <v>98.91</v>
      </c>
      <c r="Q1393" s="21">
        <f>(P1393+'Advanced - Home'!$S$33)/2</f>
        <v>98.881912943871697</v>
      </c>
      <c r="R1393" s="32">
        <f t="shared" ref="R1393" si="13679">AVERAGE(H1393,L1392)</f>
        <v>0.54749999999999999</v>
      </c>
      <c r="S1393" s="32">
        <f t="shared" ref="S1393" si="13680">AVERAGE(I1393,M1392)</f>
        <v>0.3085</v>
      </c>
      <c r="T1393" s="32">
        <f t="shared" ref="T1393" si="13681">AVERAGE(J1393,N1392)</f>
        <v>0.14000000000000001</v>
      </c>
      <c r="U1393" s="32">
        <f t="shared" ref="U1393" si="13682">AVERAGE(K1393,O1392)</f>
        <v>0.24</v>
      </c>
      <c r="V1393" s="21">
        <f>Q1393*Q1392/'Advanced - Road'!$S$33</f>
        <v>100.72704854757343</v>
      </c>
      <c r="W1393" s="21">
        <f t="shared" ref="W1393" si="13683">W1392</f>
        <v>100.73046255336192</v>
      </c>
      <c r="X1393" s="21">
        <f t="shared" si="13490"/>
        <v>0</v>
      </c>
      <c r="Y1393" s="23">
        <f>ROUND(Regression!$B$17+Regression!$B$18*Games!R1393+Regression!$B$19*Games!T1393+Regression!$B$20*Games!U1393+Regression!$B$21*Games!S1393+Regression!$B$22*Games!W1393,0)</f>
        <v>116</v>
      </c>
      <c r="Z1393" s="23">
        <f t="shared" ref="Z1393" si="13684">-Z1392</f>
        <v>-9</v>
      </c>
      <c r="AA1393" s="23">
        <f t="shared" ref="AA1393" si="13685">AA1392</f>
        <v>223</v>
      </c>
      <c r="AB1393" s="22"/>
      <c r="AC1393" s="22"/>
      <c r="AD1393" s="22">
        <f t="shared" si="13495"/>
        <v>116</v>
      </c>
    </row>
    <row r="1394" spans="1:30" x14ac:dyDescent="0.3">
      <c r="A1394" t="s">
        <v>133</v>
      </c>
      <c r="B1394" s="8" t="s">
        <v>76</v>
      </c>
      <c r="C1394" t="str">
        <f>VLOOKUP(B1394,'Team Lookup'!A:B,2,FALSE)</f>
        <v>Phoenix Suns</v>
      </c>
      <c r="D1394" s="6"/>
      <c r="E1394" s="6"/>
      <c r="F1394" s="7" t="str">
        <f>B1395</f>
        <v>DAL</v>
      </c>
      <c r="G1394" t="str">
        <f t="shared" ref="G1394" si="13686">C1395</f>
        <v>Dallas Mavericks</v>
      </c>
      <c r="H1394" s="31">
        <f>VLOOKUP($C1394,'Four Factors - Road'!$B:$O,7,FALSE)/100</f>
        <v>0.49099999999999999</v>
      </c>
      <c r="I1394" s="31">
        <f>VLOOKUP($C1394,'Four Factors - Road'!$B:$O,8,FALSE)</f>
        <v>0.29199999999999998</v>
      </c>
      <c r="J1394" s="31">
        <f>VLOOKUP($C1394,'Four Factors - Road'!$B:$O,9,FALSE)/100</f>
        <v>0.152</v>
      </c>
      <c r="K1394" s="31">
        <f>VLOOKUP($C1394,'Four Factors - Road'!$B:$O,10,FALSE)/100</f>
        <v>0.254</v>
      </c>
      <c r="L1394" s="31">
        <f>VLOOKUP($C1394,'Four Factors - Road'!$B:$O,11,FALSE)/100</f>
        <v>0.53799999999999992</v>
      </c>
      <c r="M1394" s="31">
        <f>VLOOKUP($C1394,'Four Factors - Road'!$B:$O,12,FALSE)</f>
        <v>0.34</v>
      </c>
      <c r="N1394" s="31">
        <f>VLOOKUP($C1394,'Four Factors - Road'!$B:$O,13,FALSE)/100</f>
        <v>0.151</v>
      </c>
      <c r="O1394" s="31">
        <f>VLOOKUP($C1394,'Four Factors - Road'!$B:$O,14,FALSE)/100</f>
        <v>0.24100000000000002</v>
      </c>
      <c r="P1394" s="17">
        <f>VLOOKUP($C1394,'Advanced - Road'!B:T,18,FALSE)</f>
        <v>102.55</v>
      </c>
      <c r="Q1394" s="17">
        <f>(P1394+'Advanced - Road'!$S$33)/2</f>
        <v>100.70526345933563</v>
      </c>
      <c r="R1394" s="31">
        <f t="shared" ref="R1394" si="13687">AVERAGE(H1394,L1395)</f>
        <v>0.4985</v>
      </c>
      <c r="S1394" s="31">
        <f t="shared" ref="S1394" si="13688">AVERAGE(I1394,M1395)</f>
        <v>0.28500000000000003</v>
      </c>
      <c r="T1394" s="31">
        <f t="shared" ref="T1394" si="13689">AVERAGE(J1394,N1395)</f>
        <v>0.1575</v>
      </c>
      <c r="U1394" s="31">
        <f t="shared" ref="U1394" si="13690">AVERAGE(K1394,O1395)</f>
        <v>0.24</v>
      </c>
      <c r="V1394" s="17">
        <f>Q1394*Q1395/'Advanced - Home'!$S$33</f>
        <v>98.069900111286756</v>
      </c>
      <c r="W1394" s="17">
        <f t="shared" ref="W1394" si="13691">AVERAGE(V1394:V1395)</f>
        <v>98.06657639122264</v>
      </c>
      <c r="X1394" s="17">
        <f t="shared" si="13490"/>
        <v>0</v>
      </c>
      <c r="Y1394" s="19">
        <f>ROUND(Regression!$B$17+Regression!$B$18*Games!R1394+Regression!$B$19*Games!T1394+Regression!$B$20*Games!U1394+Regression!$B$21*Games!S1394+Regression!$B$22*Games!W1394,0)</f>
        <v>103</v>
      </c>
      <c r="Z1394" s="19">
        <f t="shared" ref="Z1394" si="13692">Y1395-Y1394</f>
        <v>5</v>
      </c>
      <c r="AA1394" s="19">
        <f t="shared" ref="AA1394" si="13693">Y1394+Y1395</f>
        <v>211</v>
      </c>
      <c r="AB1394" s="4">
        <f t="shared" ref="AB1394" si="13694">D1394-Z1394</f>
        <v>-5</v>
      </c>
      <c r="AC1394" s="4">
        <f t="shared" ref="AC1394" si="13695">AA1394-E1394</f>
        <v>211</v>
      </c>
      <c r="AD1394" s="4">
        <f t="shared" si="13495"/>
        <v>103</v>
      </c>
    </row>
    <row r="1395" spans="1:30" x14ac:dyDescent="0.3">
      <c r="A1395" t="s">
        <v>134</v>
      </c>
      <c r="B1395" s="8" t="s">
        <v>61</v>
      </c>
      <c r="C1395" t="str">
        <f>VLOOKUP(B1395,'Team Lookup'!A:B,2,FALSE)</f>
        <v>Dallas Mavericks</v>
      </c>
      <c r="D1395" s="9">
        <f t="shared" ref="D1395" si="13696">D1394*-1</f>
        <v>0</v>
      </c>
      <c r="E1395" s="9">
        <f t="shared" ref="E1395" si="13697">E1394</f>
        <v>0</v>
      </c>
      <c r="F1395" t="str">
        <f>B1394</f>
        <v>PHO</v>
      </c>
      <c r="G1395" t="str">
        <f t="shared" ref="G1395" si="13698">C1394</f>
        <v>Phoenix Suns</v>
      </c>
      <c r="H1395" s="31">
        <f>VLOOKUP($C1395,'Four Factors - Home'!$B:$O,7,FALSE)/100</f>
        <v>0.51400000000000001</v>
      </c>
      <c r="I1395" s="31">
        <f>VLOOKUP($C1395,'Four Factors - Home'!$B:$O,8,FALSE)</f>
        <v>0.24299999999999999</v>
      </c>
      <c r="J1395" s="31">
        <f>VLOOKUP($C1395,'Four Factors - Home'!$B:$O,9,FALSE)/100</f>
        <v>0.129</v>
      </c>
      <c r="K1395" s="31">
        <f>VLOOKUP($C1395,'Four Factors - Home'!$B:$O,10,FALSE)/100</f>
        <v>0.188</v>
      </c>
      <c r="L1395" s="31">
        <f>VLOOKUP($C1395,'Four Factors - Home'!$B:$O,11,FALSE)/100</f>
        <v>0.50600000000000001</v>
      </c>
      <c r="M1395" s="31">
        <f>VLOOKUP($C1395,'Four Factors - Home'!$B:$O,12,FALSE)</f>
        <v>0.27800000000000002</v>
      </c>
      <c r="N1395" s="31">
        <f>VLOOKUP($C1395,'Four Factors - Home'!$B:$O,13,FALSE)/100</f>
        <v>0.16300000000000001</v>
      </c>
      <c r="O1395" s="31">
        <f>VLOOKUP($C1395,'Four Factors - Home'!$B:$O,14,FALSE)/100</f>
        <v>0.22600000000000001</v>
      </c>
      <c r="P1395" s="17">
        <f>VLOOKUP($C1395,'Advanced - Home'!B:T,18,FALSE)</f>
        <v>93.68</v>
      </c>
      <c r="Q1395" s="17">
        <f>(P1395+'Advanced - Home'!$S$33)/2</f>
        <v>96.266912943871716</v>
      </c>
      <c r="R1395" s="31">
        <f t="shared" ref="R1395" si="13699">AVERAGE(H1395,L1394)</f>
        <v>0.52600000000000002</v>
      </c>
      <c r="S1395" s="31">
        <f t="shared" ref="S1395" si="13700">AVERAGE(I1395,M1394)</f>
        <v>0.29149999999999998</v>
      </c>
      <c r="T1395" s="31">
        <f t="shared" ref="T1395" si="13701">AVERAGE(J1395,N1394)</f>
        <v>0.14000000000000001</v>
      </c>
      <c r="U1395" s="31">
        <f t="shared" ref="U1395" si="13702">AVERAGE(K1395,O1394)</f>
        <v>0.21450000000000002</v>
      </c>
      <c r="V1395" s="17">
        <f>Q1395*Q1394/'Advanced - Road'!$S$33</f>
        <v>98.063252671158523</v>
      </c>
      <c r="W1395" s="17">
        <f t="shared" ref="W1395" si="13703">W1394</f>
        <v>98.06657639122264</v>
      </c>
      <c r="X1395" s="17">
        <f t="shared" si="13490"/>
        <v>0</v>
      </c>
      <c r="Y1395" s="19">
        <f>ROUND(Regression!$B$17+Regression!$B$18*Games!R1395+Regression!$B$19*Games!T1395+Regression!$B$20*Games!U1395+Regression!$B$21*Games!S1395+Regression!$B$22*Games!W1395,0)</f>
        <v>108</v>
      </c>
      <c r="Z1395" s="19">
        <f t="shared" ref="Z1395" si="13704">-Z1394</f>
        <v>-5</v>
      </c>
      <c r="AA1395" s="19">
        <f t="shared" ref="AA1395" si="13705">AA1394</f>
        <v>211</v>
      </c>
      <c r="AB1395" s="4"/>
      <c r="AC1395" s="4"/>
      <c r="AD1395" s="4">
        <f t="shared" si="13495"/>
        <v>108</v>
      </c>
    </row>
    <row r="1396" spans="1:30" x14ac:dyDescent="0.3">
      <c r="A1396" s="11" t="s">
        <v>133</v>
      </c>
      <c r="B1396" s="14" t="s">
        <v>76</v>
      </c>
      <c r="C1396" s="11" t="str">
        <f>VLOOKUP(B1396,'Team Lookup'!A:B,2,FALSE)</f>
        <v>Phoenix Suns</v>
      </c>
      <c r="D1396" s="12"/>
      <c r="E1396" s="12"/>
      <c r="F1396" s="13" t="str">
        <f>B1397</f>
        <v>DEN</v>
      </c>
      <c r="G1396" s="11" t="str">
        <f t="shared" ref="G1396" si="13706">C1397</f>
        <v>Denver Nuggets</v>
      </c>
      <c r="H1396" s="32">
        <f>VLOOKUP($C1396,'Four Factors - Road'!$B:$O,7,FALSE)/100</f>
        <v>0.49099999999999999</v>
      </c>
      <c r="I1396" s="32">
        <f>VLOOKUP($C1396,'Four Factors - Road'!$B:$O,8,FALSE)</f>
        <v>0.29199999999999998</v>
      </c>
      <c r="J1396" s="32">
        <f>VLOOKUP($C1396,'Four Factors - Road'!$B:$O,9,FALSE)/100</f>
        <v>0.152</v>
      </c>
      <c r="K1396" s="32">
        <f>VLOOKUP($C1396,'Four Factors - Road'!$B:$O,10,FALSE)/100</f>
        <v>0.254</v>
      </c>
      <c r="L1396" s="32">
        <f>VLOOKUP($C1396,'Four Factors - Road'!$B:$O,11,FALSE)/100</f>
        <v>0.53799999999999992</v>
      </c>
      <c r="M1396" s="32">
        <f>VLOOKUP($C1396,'Four Factors - Road'!$B:$O,12,FALSE)</f>
        <v>0.34</v>
      </c>
      <c r="N1396" s="32">
        <f>VLOOKUP($C1396,'Four Factors - Road'!$B:$O,13,FALSE)/100</f>
        <v>0.151</v>
      </c>
      <c r="O1396" s="32">
        <f>VLOOKUP($C1396,'Four Factors - Road'!$B:$O,14,FALSE)/100</f>
        <v>0.24100000000000002</v>
      </c>
      <c r="P1396" s="21">
        <f>VLOOKUP($C1396,'Advanced - Road'!B:T,18,FALSE)</f>
        <v>102.55</v>
      </c>
      <c r="Q1396" s="21">
        <f>(P1396+'Advanced - Road'!$S$33)/2</f>
        <v>100.70526345933563</v>
      </c>
      <c r="R1396" s="32">
        <f t="shared" ref="R1396" si="13707">AVERAGE(H1396,L1397)</f>
        <v>0.51200000000000001</v>
      </c>
      <c r="S1396" s="32">
        <f t="shared" ref="S1396" si="13708">AVERAGE(I1396,M1397)</f>
        <v>0.27349999999999997</v>
      </c>
      <c r="T1396" s="32">
        <f t="shared" ref="T1396" si="13709">AVERAGE(J1396,N1397)</f>
        <v>0.13250000000000001</v>
      </c>
      <c r="U1396" s="32">
        <f t="shared" ref="U1396" si="13710">AVERAGE(K1396,O1397)</f>
        <v>0.22850000000000001</v>
      </c>
      <c r="V1396" s="21">
        <f>Q1396*Q1397/'Advanced - Home'!$S$33</f>
        <v>101.53867250324686</v>
      </c>
      <c r="W1396" s="21">
        <f t="shared" ref="W1396" si="13711">AVERAGE(V1396:V1397)</f>
        <v>101.53523122184758</v>
      </c>
      <c r="X1396" s="21">
        <f t="shared" si="13490"/>
        <v>0</v>
      </c>
      <c r="Y1396" s="23">
        <f>ROUND(Regression!$B$17+Regression!$B$18*Games!R1396+Regression!$B$19*Games!T1396+Regression!$B$20*Games!U1396+Regression!$B$21*Games!S1396+Regression!$B$22*Games!W1396,0)</f>
        <v>111</v>
      </c>
      <c r="Z1396" s="23">
        <f t="shared" ref="Z1396" si="13712">Y1397-Y1396</f>
        <v>5</v>
      </c>
      <c r="AA1396" s="23">
        <f t="shared" ref="AA1396" si="13713">Y1396+Y1397</f>
        <v>227</v>
      </c>
      <c r="AB1396" s="22">
        <f t="shared" ref="AB1396" si="13714">D1396-Z1396</f>
        <v>-5</v>
      </c>
      <c r="AC1396" s="22">
        <f t="shared" ref="AC1396" si="13715">AA1396-E1396</f>
        <v>227</v>
      </c>
      <c r="AD1396" s="22">
        <f t="shared" si="13495"/>
        <v>111</v>
      </c>
    </row>
    <row r="1397" spans="1:30" x14ac:dyDescent="0.3">
      <c r="A1397" s="11" t="s">
        <v>134</v>
      </c>
      <c r="B1397" s="14" t="s">
        <v>62</v>
      </c>
      <c r="C1397" s="11" t="str">
        <f>VLOOKUP(B1397,'Team Lookup'!A:B,2,FALSE)</f>
        <v>Denver Nuggets</v>
      </c>
      <c r="D1397" s="15">
        <f t="shared" ref="D1397" si="13716">D1396*-1</f>
        <v>0</v>
      </c>
      <c r="E1397" s="15">
        <f t="shared" ref="E1397" si="13717">E1396</f>
        <v>0</v>
      </c>
      <c r="F1397" s="11" t="str">
        <f>B1396</f>
        <v>PHO</v>
      </c>
      <c r="G1397" s="11" t="str">
        <f t="shared" ref="G1397" si="13718">C1396</f>
        <v>Phoenix Suns</v>
      </c>
      <c r="H1397" s="32">
        <f>VLOOKUP($C1397,'Four Factors - Home'!$B:$O,7,FALSE)/100</f>
        <v>0.53900000000000003</v>
      </c>
      <c r="I1397" s="32">
        <f>VLOOKUP($C1397,'Four Factors - Home'!$B:$O,8,FALSE)</f>
        <v>0.28799999999999998</v>
      </c>
      <c r="J1397" s="32">
        <f>VLOOKUP($C1397,'Four Factors - Home'!$B:$O,9,FALSE)/100</f>
        <v>0.14400000000000002</v>
      </c>
      <c r="K1397" s="32">
        <f>VLOOKUP($C1397,'Four Factors - Home'!$B:$O,10,FALSE)/100</f>
        <v>0.28399999999999997</v>
      </c>
      <c r="L1397" s="32">
        <f>VLOOKUP($C1397,'Four Factors - Home'!$B:$O,11,FALSE)/100</f>
        <v>0.53299999999999992</v>
      </c>
      <c r="M1397" s="32">
        <f>VLOOKUP($C1397,'Four Factors - Home'!$B:$O,12,FALSE)</f>
        <v>0.255</v>
      </c>
      <c r="N1397" s="32">
        <f>VLOOKUP($C1397,'Four Factors - Home'!$B:$O,13,FALSE)/100</f>
        <v>0.113</v>
      </c>
      <c r="O1397" s="32">
        <f>VLOOKUP($C1397,'Four Factors - Home'!$B:$O,14,FALSE)/100</f>
        <v>0.20300000000000001</v>
      </c>
      <c r="P1397" s="21">
        <f>VLOOKUP($C1397,'Advanced - Home'!B:T,18,FALSE)</f>
        <v>100.49</v>
      </c>
      <c r="Q1397" s="21">
        <f>(P1397+'Advanced - Home'!$S$33)/2</f>
        <v>99.671912943871703</v>
      </c>
      <c r="R1397" s="32">
        <f t="shared" ref="R1397" si="13719">AVERAGE(H1397,L1396)</f>
        <v>0.53849999999999998</v>
      </c>
      <c r="S1397" s="32">
        <f t="shared" ref="S1397" si="13720">AVERAGE(I1397,M1396)</f>
        <v>0.314</v>
      </c>
      <c r="T1397" s="32">
        <f t="shared" ref="T1397" si="13721">AVERAGE(J1397,N1396)</f>
        <v>0.14750000000000002</v>
      </c>
      <c r="U1397" s="32">
        <f t="shared" ref="U1397" si="13722">AVERAGE(K1397,O1396)</f>
        <v>0.26250000000000001</v>
      </c>
      <c r="V1397" s="21">
        <f>Q1397*Q1396/'Advanced - Road'!$S$33</f>
        <v>101.53178994044831</v>
      </c>
      <c r="W1397" s="21">
        <f t="shared" ref="W1397" si="13723">W1396</f>
        <v>101.53523122184758</v>
      </c>
      <c r="X1397" s="21">
        <f t="shared" si="13490"/>
        <v>0</v>
      </c>
      <c r="Y1397" s="23">
        <f>ROUND(Regression!$B$17+Regression!$B$18*Games!R1397+Regression!$B$19*Games!T1397+Regression!$B$20*Games!U1397+Regression!$B$21*Games!S1397+Regression!$B$22*Games!W1397,0)</f>
        <v>116</v>
      </c>
      <c r="Z1397" s="23">
        <f t="shared" ref="Z1397" si="13724">-Z1396</f>
        <v>-5</v>
      </c>
      <c r="AA1397" s="23">
        <f t="shared" ref="AA1397" si="13725">AA1396</f>
        <v>227</v>
      </c>
      <c r="AB1397" s="22"/>
      <c r="AC1397" s="22"/>
      <c r="AD1397" s="22">
        <f t="shared" si="13495"/>
        <v>116</v>
      </c>
    </row>
    <row r="1398" spans="1:30" x14ac:dyDescent="0.3">
      <c r="A1398" t="s">
        <v>133</v>
      </c>
      <c r="B1398" s="8" t="s">
        <v>76</v>
      </c>
      <c r="C1398" t="str">
        <f>VLOOKUP(B1398,'Team Lookup'!A:B,2,FALSE)</f>
        <v>Phoenix Suns</v>
      </c>
      <c r="D1398" s="6"/>
      <c r="E1398" s="6"/>
      <c r="F1398" s="7" t="str">
        <f>B1399</f>
        <v>DET</v>
      </c>
      <c r="G1398" t="str">
        <f t="shared" ref="G1398" si="13726">C1399</f>
        <v>Detroit Pistons</v>
      </c>
      <c r="H1398" s="31">
        <f>VLOOKUP($C1398,'Four Factors - Road'!$B:$O,7,FALSE)/100</f>
        <v>0.49099999999999999</v>
      </c>
      <c r="I1398" s="31">
        <f>VLOOKUP($C1398,'Four Factors - Road'!$B:$O,8,FALSE)</f>
        <v>0.29199999999999998</v>
      </c>
      <c r="J1398" s="31">
        <f>VLOOKUP($C1398,'Four Factors - Road'!$B:$O,9,FALSE)/100</f>
        <v>0.152</v>
      </c>
      <c r="K1398" s="31">
        <f>VLOOKUP($C1398,'Four Factors - Road'!$B:$O,10,FALSE)/100</f>
        <v>0.254</v>
      </c>
      <c r="L1398" s="31">
        <f>VLOOKUP($C1398,'Four Factors - Road'!$B:$O,11,FALSE)/100</f>
        <v>0.53799999999999992</v>
      </c>
      <c r="M1398" s="31">
        <f>VLOOKUP($C1398,'Four Factors - Road'!$B:$O,12,FALSE)</f>
        <v>0.34</v>
      </c>
      <c r="N1398" s="31">
        <f>VLOOKUP($C1398,'Four Factors - Road'!$B:$O,13,FALSE)/100</f>
        <v>0.151</v>
      </c>
      <c r="O1398" s="31">
        <f>VLOOKUP($C1398,'Four Factors - Road'!$B:$O,14,FALSE)/100</f>
        <v>0.24100000000000002</v>
      </c>
      <c r="P1398" s="17">
        <f>VLOOKUP($C1398,'Advanced - Road'!B:T,18,FALSE)</f>
        <v>102.55</v>
      </c>
      <c r="Q1398" s="17">
        <f>(P1398+'Advanced - Road'!$S$33)/2</f>
        <v>100.70526345933563</v>
      </c>
      <c r="R1398" s="31">
        <f t="shared" ref="R1398" si="13727">AVERAGE(H1398,L1399)</f>
        <v>0.49</v>
      </c>
      <c r="S1398" s="31">
        <f t="shared" ref="S1398" si="13728">AVERAGE(I1398,M1399)</f>
        <v>0.28149999999999997</v>
      </c>
      <c r="T1398" s="31">
        <f t="shared" ref="T1398" si="13729">AVERAGE(J1398,N1399)</f>
        <v>0.14350000000000002</v>
      </c>
      <c r="U1398" s="31">
        <f t="shared" ref="U1398" si="13730">AVERAGE(K1398,O1399)</f>
        <v>0.22149999999999997</v>
      </c>
      <c r="V1398" s="17">
        <f>Q1398*Q1399/'Advanced - Home'!$S$33</f>
        <v>100.30601036102314</v>
      </c>
      <c r="W1398" s="17">
        <f t="shared" ref="W1398" si="13731">AVERAGE(V1398:V1399)</f>
        <v>100.3026108561923</v>
      </c>
      <c r="X1398" s="17">
        <f t="shared" si="13490"/>
        <v>0</v>
      </c>
      <c r="Y1398" s="19">
        <f>ROUND(Regression!$B$17+Regression!$B$18*Games!R1398+Regression!$B$19*Games!T1398+Regression!$B$20*Games!U1398+Regression!$B$21*Games!S1398+Regression!$B$22*Games!W1398,0)</f>
        <v>105</v>
      </c>
      <c r="Z1398" s="19">
        <f t="shared" ref="Z1398" si="13732">Y1399-Y1398</f>
        <v>6</v>
      </c>
      <c r="AA1398" s="19">
        <f t="shared" ref="AA1398" si="13733">Y1398+Y1399</f>
        <v>216</v>
      </c>
      <c r="AB1398" s="4">
        <f t="shared" ref="AB1398" si="13734">D1398-Z1398</f>
        <v>-6</v>
      </c>
      <c r="AC1398" s="4">
        <f t="shared" ref="AC1398" si="13735">AA1398-E1398</f>
        <v>216</v>
      </c>
      <c r="AD1398" s="4">
        <f t="shared" si="13495"/>
        <v>105</v>
      </c>
    </row>
    <row r="1399" spans="1:30" x14ac:dyDescent="0.3">
      <c r="A1399" t="s">
        <v>134</v>
      </c>
      <c r="B1399" s="8" t="s">
        <v>63</v>
      </c>
      <c r="C1399" t="str">
        <f>VLOOKUP(B1399,'Team Lookup'!A:B,2,FALSE)</f>
        <v>Detroit Pistons</v>
      </c>
      <c r="D1399" s="9">
        <f t="shared" ref="D1399" si="13736">D1398*-1</f>
        <v>0</v>
      </c>
      <c r="E1399" s="9">
        <f t="shared" ref="E1399" si="13737">E1398</f>
        <v>0</v>
      </c>
      <c r="F1399" t="str">
        <f>B1398</f>
        <v>PHO</v>
      </c>
      <c r="G1399" t="str">
        <f t="shared" ref="G1399" si="13738">C1398</f>
        <v>Phoenix Suns</v>
      </c>
      <c r="H1399" s="31">
        <f>VLOOKUP($C1399,'Four Factors - Home'!$B:$O,7,FALSE)/100</f>
        <v>0.505</v>
      </c>
      <c r="I1399" s="31">
        <f>VLOOKUP($C1399,'Four Factors - Home'!$B:$O,8,FALSE)</f>
        <v>0.217</v>
      </c>
      <c r="J1399" s="31">
        <f>VLOOKUP($C1399,'Four Factors - Home'!$B:$O,9,FALSE)/100</f>
        <v>0.124</v>
      </c>
      <c r="K1399" s="31">
        <f>VLOOKUP($C1399,'Four Factors - Home'!$B:$O,10,FALSE)/100</f>
        <v>0.24299999999999999</v>
      </c>
      <c r="L1399" s="31">
        <f>VLOOKUP($C1399,'Four Factors - Home'!$B:$O,11,FALSE)/100</f>
        <v>0.48899999999999999</v>
      </c>
      <c r="M1399" s="31">
        <f>VLOOKUP($C1399,'Four Factors - Home'!$B:$O,12,FALSE)</f>
        <v>0.27100000000000002</v>
      </c>
      <c r="N1399" s="31">
        <f>VLOOKUP($C1399,'Four Factors - Home'!$B:$O,13,FALSE)/100</f>
        <v>0.13500000000000001</v>
      </c>
      <c r="O1399" s="31">
        <f>VLOOKUP($C1399,'Four Factors - Home'!$B:$O,14,FALSE)/100</f>
        <v>0.18899999999999997</v>
      </c>
      <c r="P1399" s="17">
        <f>VLOOKUP($C1399,'Advanced - Home'!B:T,18,FALSE)</f>
        <v>98.07</v>
      </c>
      <c r="Q1399" s="17">
        <f>(P1399+'Advanced - Home'!$S$33)/2</f>
        <v>98.46191294387171</v>
      </c>
      <c r="R1399" s="31">
        <f t="shared" ref="R1399" si="13739">AVERAGE(H1399,L1398)</f>
        <v>0.52149999999999996</v>
      </c>
      <c r="S1399" s="31">
        <f t="shared" ref="S1399" si="13740">AVERAGE(I1399,M1398)</f>
        <v>0.27850000000000003</v>
      </c>
      <c r="T1399" s="31">
        <f t="shared" ref="T1399" si="13741">AVERAGE(J1399,N1398)</f>
        <v>0.13750000000000001</v>
      </c>
      <c r="U1399" s="31">
        <f t="shared" ref="U1399" si="13742">AVERAGE(K1399,O1398)</f>
        <v>0.24199999999999999</v>
      </c>
      <c r="V1399" s="17">
        <f>Q1399*Q1398/'Advanced - Road'!$S$33</f>
        <v>100.29921135136148</v>
      </c>
      <c r="W1399" s="17">
        <f t="shared" ref="W1399" si="13743">W1398</f>
        <v>100.3026108561923</v>
      </c>
      <c r="X1399" s="17">
        <f t="shared" si="13490"/>
        <v>0</v>
      </c>
      <c r="Y1399" s="19">
        <f>ROUND(Regression!$B$17+Regression!$B$18*Games!R1399+Regression!$B$19*Games!T1399+Regression!$B$20*Games!U1399+Regression!$B$21*Games!S1399+Regression!$B$22*Games!W1399,0)</f>
        <v>111</v>
      </c>
      <c r="Z1399" s="19">
        <f t="shared" ref="Z1399" si="13744">-Z1398</f>
        <v>-6</v>
      </c>
      <c r="AA1399" s="19">
        <f t="shared" ref="AA1399" si="13745">AA1398</f>
        <v>216</v>
      </c>
      <c r="AB1399" s="4"/>
      <c r="AC1399" s="4"/>
      <c r="AD1399" s="4">
        <f t="shared" si="13495"/>
        <v>111</v>
      </c>
    </row>
    <row r="1400" spans="1:30" x14ac:dyDescent="0.3">
      <c r="A1400" s="11" t="s">
        <v>133</v>
      </c>
      <c r="B1400" s="14" t="s">
        <v>76</v>
      </c>
      <c r="C1400" s="11" t="str">
        <f>VLOOKUP(B1400,'Team Lookup'!A:B,2,FALSE)</f>
        <v>Phoenix Suns</v>
      </c>
      <c r="D1400" s="12"/>
      <c r="E1400" s="12"/>
      <c r="F1400" s="13" t="str">
        <f>B1401</f>
        <v>GSW</v>
      </c>
      <c r="G1400" s="11" t="str">
        <f t="shared" ref="G1400" si="13746">C1401</f>
        <v>Golden State Warriors</v>
      </c>
      <c r="H1400" s="32">
        <f>VLOOKUP($C1400,'Four Factors - Road'!$B:$O,7,FALSE)/100</f>
        <v>0.49099999999999999</v>
      </c>
      <c r="I1400" s="32">
        <f>VLOOKUP($C1400,'Four Factors - Road'!$B:$O,8,FALSE)</f>
        <v>0.29199999999999998</v>
      </c>
      <c r="J1400" s="32">
        <f>VLOOKUP($C1400,'Four Factors - Road'!$B:$O,9,FALSE)/100</f>
        <v>0.152</v>
      </c>
      <c r="K1400" s="32">
        <f>VLOOKUP($C1400,'Four Factors - Road'!$B:$O,10,FALSE)/100</f>
        <v>0.254</v>
      </c>
      <c r="L1400" s="32">
        <f>VLOOKUP($C1400,'Four Factors - Road'!$B:$O,11,FALSE)/100</f>
        <v>0.53799999999999992</v>
      </c>
      <c r="M1400" s="32">
        <f>VLOOKUP($C1400,'Four Factors - Road'!$B:$O,12,FALSE)</f>
        <v>0.34</v>
      </c>
      <c r="N1400" s="32">
        <f>VLOOKUP($C1400,'Four Factors - Road'!$B:$O,13,FALSE)/100</f>
        <v>0.151</v>
      </c>
      <c r="O1400" s="32">
        <f>VLOOKUP($C1400,'Four Factors - Road'!$B:$O,14,FALSE)/100</f>
        <v>0.24100000000000002</v>
      </c>
      <c r="P1400" s="21">
        <f>VLOOKUP($C1400,'Advanced - Road'!B:T,18,FALSE)</f>
        <v>102.55</v>
      </c>
      <c r="Q1400" s="21">
        <f>(P1400+'Advanced - Road'!$S$33)/2</f>
        <v>100.70526345933563</v>
      </c>
      <c r="R1400" s="32">
        <f t="shared" ref="R1400" si="13747">AVERAGE(H1400,L1401)</f>
        <v>0.48399999999999999</v>
      </c>
      <c r="S1400" s="32">
        <f t="shared" ref="S1400" si="13748">AVERAGE(I1400,M1401)</f>
        <v>0.27300000000000002</v>
      </c>
      <c r="T1400" s="32">
        <f t="shared" ref="T1400" si="13749">AVERAGE(J1400,N1401)</f>
        <v>0.14699999999999999</v>
      </c>
      <c r="U1400" s="32">
        <f t="shared" ref="U1400" si="13750">AVERAGE(K1400,O1401)</f>
        <v>0.2445</v>
      </c>
      <c r="V1400" s="21">
        <f>Q1400*Q1401/'Advanced - Home'!$S$33</f>
        <v>102.66946174115458</v>
      </c>
      <c r="W1400" s="21">
        <f t="shared" ref="W1400" si="13751">AVERAGE(V1400:V1401)</f>
        <v>102.66598213579582</v>
      </c>
      <c r="X1400" s="21">
        <f t="shared" si="13490"/>
        <v>0</v>
      </c>
      <c r="Y1400" s="23">
        <f>ROUND(Regression!$B$17+Regression!$B$18*Games!R1400+Regression!$B$19*Games!T1400+Regression!$B$20*Games!U1400+Regression!$B$21*Games!S1400+Regression!$B$22*Games!W1400,0)</f>
        <v>107</v>
      </c>
      <c r="Z1400" s="23">
        <f t="shared" ref="Z1400" si="13752">Y1401-Y1400</f>
        <v>12</v>
      </c>
      <c r="AA1400" s="23">
        <f t="shared" ref="AA1400" si="13753">Y1400+Y1401</f>
        <v>226</v>
      </c>
      <c r="AB1400" s="22">
        <f t="shared" ref="AB1400" si="13754">D1400-Z1400</f>
        <v>-12</v>
      </c>
      <c r="AC1400" s="22">
        <f t="shared" ref="AC1400" si="13755">AA1400-E1400</f>
        <v>226</v>
      </c>
      <c r="AD1400" s="22">
        <f t="shared" si="13495"/>
        <v>107</v>
      </c>
    </row>
    <row r="1401" spans="1:30" x14ac:dyDescent="0.3">
      <c r="A1401" s="11" t="s">
        <v>134</v>
      </c>
      <c r="B1401" s="14" t="s">
        <v>55</v>
      </c>
      <c r="C1401" s="11" t="str">
        <f>VLOOKUP(B1401,'Team Lookup'!A:B,2,FALSE)</f>
        <v>Golden State Warriors</v>
      </c>
      <c r="D1401" s="15">
        <f t="shared" ref="D1401" si="13756">D1400*-1</f>
        <v>0</v>
      </c>
      <c r="E1401" s="15">
        <f t="shared" ref="E1401" si="13757">E1400</f>
        <v>0</v>
      </c>
      <c r="F1401" s="11" t="str">
        <f>B1400</f>
        <v>PHO</v>
      </c>
      <c r="G1401" s="11" t="str">
        <f t="shared" ref="G1401" si="13758">C1400</f>
        <v>Phoenix Suns</v>
      </c>
      <c r="H1401" s="32">
        <f>VLOOKUP($C1401,'Four Factors - Home'!$B:$O,7,FALSE)/100</f>
        <v>0.59099999999999997</v>
      </c>
      <c r="I1401" s="32">
        <f>VLOOKUP($C1401,'Four Factors - Home'!$B:$O,8,FALSE)</f>
        <v>0.255</v>
      </c>
      <c r="J1401" s="32">
        <f>VLOOKUP($C1401,'Four Factors - Home'!$B:$O,9,FALSE)/100</f>
        <v>0.14099999999999999</v>
      </c>
      <c r="K1401" s="32">
        <f>VLOOKUP($C1401,'Four Factors - Home'!$B:$O,10,FALSE)/100</f>
        <v>0.22600000000000001</v>
      </c>
      <c r="L1401" s="32">
        <f>VLOOKUP($C1401,'Four Factors - Home'!$B:$O,11,FALSE)/100</f>
        <v>0.47700000000000004</v>
      </c>
      <c r="M1401" s="32">
        <f>VLOOKUP($C1401,'Four Factors - Home'!$B:$O,12,FALSE)</f>
        <v>0.254</v>
      </c>
      <c r="N1401" s="32">
        <f>VLOOKUP($C1401,'Four Factors - Home'!$B:$O,13,FALSE)/100</f>
        <v>0.14199999999999999</v>
      </c>
      <c r="O1401" s="32">
        <f>VLOOKUP($C1401,'Four Factors - Home'!$B:$O,14,FALSE)/100</f>
        <v>0.23499999999999999</v>
      </c>
      <c r="P1401" s="21">
        <f>VLOOKUP($C1401,'Advanced - Home'!B:T,18,FALSE)</f>
        <v>102.71</v>
      </c>
      <c r="Q1401" s="21">
        <f>(P1401+'Advanced - Home'!$S$33)/2</f>
        <v>100.7819129438717</v>
      </c>
      <c r="R1401" s="32">
        <f t="shared" ref="R1401" si="13759">AVERAGE(H1401,L1400)</f>
        <v>0.5645</v>
      </c>
      <c r="S1401" s="32">
        <f t="shared" ref="S1401" si="13760">AVERAGE(I1401,M1400)</f>
        <v>0.29749999999999999</v>
      </c>
      <c r="T1401" s="32">
        <f t="shared" ref="T1401" si="13761">AVERAGE(J1401,N1400)</f>
        <v>0.14599999999999999</v>
      </c>
      <c r="U1401" s="32">
        <f t="shared" ref="U1401" si="13762">AVERAGE(K1401,O1400)</f>
        <v>0.23350000000000001</v>
      </c>
      <c r="V1401" s="21">
        <f>Q1401*Q1400/'Advanced - Road'!$S$33</f>
        <v>102.66250253043705</v>
      </c>
      <c r="W1401" s="21">
        <f t="shared" ref="W1401" si="13763">W1400</f>
        <v>102.66598213579582</v>
      </c>
      <c r="X1401" s="21">
        <f t="shared" si="13490"/>
        <v>0</v>
      </c>
      <c r="Y1401" s="23">
        <f>ROUND(Regression!$B$17+Regression!$B$18*Games!R1401+Regression!$B$19*Games!T1401+Regression!$B$20*Games!U1401+Regression!$B$21*Games!S1401+Regression!$B$22*Games!W1401,0)</f>
        <v>119</v>
      </c>
      <c r="Z1401" s="23">
        <f t="shared" ref="Z1401" si="13764">-Z1400</f>
        <v>-12</v>
      </c>
      <c r="AA1401" s="23">
        <f t="shared" ref="AA1401" si="13765">AA1400</f>
        <v>226</v>
      </c>
      <c r="AB1401" s="22"/>
      <c r="AC1401" s="22"/>
      <c r="AD1401" s="22">
        <f t="shared" si="13495"/>
        <v>119</v>
      </c>
    </row>
    <row r="1402" spans="1:30" x14ac:dyDescent="0.3">
      <c r="A1402" t="s">
        <v>133</v>
      </c>
      <c r="B1402" s="5" t="s">
        <v>76</v>
      </c>
      <c r="C1402" t="str">
        <f>VLOOKUP(B1402,'Team Lookup'!A:B,2,FALSE)</f>
        <v>Phoenix Suns</v>
      </c>
      <c r="D1402" s="6"/>
      <c r="E1402" s="6"/>
      <c r="F1402" s="7" t="str">
        <f>B1403</f>
        <v>HOU</v>
      </c>
      <c r="G1402" t="str">
        <f t="shared" ref="G1402" si="13766">C1403</f>
        <v>Houston Rockets</v>
      </c>
      <c r="H1402" s="31">
        <f>VLOOKUP($C1402,'Four Factors - Road'!$B:$O,7,FALSE)/100</f>
        <v>0.49099999999999999</v>
      </c>
      <c r="I1402" s="31">
        <f>VLOOKUP($C1402,'Four Factors - Road'!$B:$O,8,FALSE)</f>
        <v>0.29199999999999998</v>
      </c>
      <c r="J1402" s="31">
        <f>VLOOKUP($C1402,'Four Factors - Road'!$B:$O,9,FALSE)/100</f>
        <v>0.152</v>
      </c>
      <c r="K1402" s="31">
        <f>VLOOKUP($C1402,'Four Factors - Road'!$B:$O,10,FALSE)/100</f>
        <v>0.254</v>
      </c>
      <c r="L1402" s="31">
        <f>VLOOKUP($C1402,'Four Factors - Road'!$B:$O,11,FALSE)/100</f>
        <v>0.53799999999999992</v>
      </c>
      <c r="M1402" s="31">
        <f>VLOOKUP($C1402,'Four Factors - Road'!$B:$O,12,FALSE)</f>
        <v>0.34</v>
      </c>
      <c r="N1402" s="31">
        <f>VLOOKUP($C1402,'Four Factors - Road'!$B:$O,13,FALSE)/100</f>
        <v>0.151</v>
      </c>
      <c r="O1402" s="31">
        <f>VLOOKUP($C1402,'Four Factors - Road'!$B:$O,14,FALSE)/100</f>
        <v>0.24100000000000002</v>
      </c>
      <c r="P1402" s="17">
        <f>VLOOKUP($C1402,'Advanced - Road'!B:T,18,FALSE)</f>
        <v>102.55</v>
      </c>
      <c r="Q1402" s="17">
        <f>(P1402+'Advanced - Road'!$S$33)/2</f>
        <v>100.70526345933563</v>
      </c>
      <c r="R1402" s="31">
        <f t="shared" ref="R1402" si="13767">AVERAGE(H1402,L1403)</f>
        <v>0.5</v>
      </c>
      <c r="S1402" s="31">
        <f t="shared" ref="S1402" si="13768">AVERAGE(I1402,M1403)</f>
        <v>0.26400000000000001</v>
      </c>
      <c r="T1402" s="31">
        <f t="shared" ref="T1402" si="13769">AVERAGE(J1402,N1403)</f>
        <v>0.151</v>
      </c>
      <c r="U1402" s="31">
        <f t="shared" ref="U1402" si="13770">AVERAGE(K1402,O1403)</f>
        <v>0.2465</v>
      </c>
      <c r="V1402" s="17">
        <f>Q1402*Q1403/'Advanced - Home'!$S$33</f>
        <v>102.51155873946475</v>
      </c>
      <c r="W1402" s="17">
        <f t="shared" ref="W1402" si="13771">AVERAGE(V1402:V1403)</f>
        <v>102.50808448564987</v>
      </c>
      <c r="X1402" s="17">
        <f t="shared" si="13490"/>
        <v>0</v>
      </c>
      <c r="Y1402" s="19">
        <f>ROUND(Regression!$B$17+Regression!$B$18*Games!R1402+Regression!$B$19*Games!T1402+Regression!$B$20*Games!U1402+Regression!$B$21*Games!S1402+Regression!$B$22*Games!W1402,0)</f>
        <v>108</v>
      </c>
      <c r="Z1402" s="19">
        <f t="shared" ref="Z1402" si="13772">Y1403-Y1402</f>
        <v>9</v>
      </c>
      <c r="AA1402" s="19">
        <f t="shared" ref="AA1402" si="13773">Y1402+Y1403</f>
        <v>225</v>
      </c>
      <c r="AB1402" s="4">
        <f t="shared" ref="AB1402" si="13774">D1402-Z1402</f>
        <v>-9</v>
      </c>
      <c r="AC1402" s="4">
        <f t="shared" ref="AC1402" si="13775">AA1402-E1402</f>
        <v>225</v>
      </c>
      <c r="AD1402" s="4">
        <f t="shared" si="13495"/>
        <v>108</v>
      </c>
    </row>
    <row r="1403" spans="1:30" x14ac:dyDescent="0.3">
      <c r="A1403" t="s">
        <v>134</v>
      </c>
      <c r="B1403" s="8" t="s">
        <v>64</v>
      </c>
      <c r="C1403" t="str">
        <f>VLOOKUP(B1403,'Team Lookup'!A:B,2,FALSE)</f>
        <v>Houston Rockets</v>
      </c>
      <c r="D1403" s="9">
        <f t="shared" ref="D1403" si="13776">D1402*-1</f>
        <v>0</v>
      </c>
      <c r="E1403" s="9">
        <f t="shared" ref="E1403" si="13777">E1402</f>
        <v>0</v>
      </c>
      <c r="F1403" t="str">
        <f>B1402</f>
        <v>PHO</v>
      </c>
      <c r="G1403" t="str">
        <f t="shared" ref="G1403" si="13778">C1402</f>
        <v>Phoenix Suns</v>
      </c>
      <c r="H1403" s="31">
        <f>VLOOKUP($C1403,'Four Factors - Home'!$B:$O,7,FALSE)/100</f>
        <v>0.54799999999999993</v>
      </c>
      <c r="I1403" s="31">
        <f>VLOOKUP($C1403,'Four Factors - Home'!$B:$O,8,FALSE)</f>
        <v>0.30199999999999999</v>
      </c>
      <c r="J1403" s="31">
        <f>VLOOKUP($C1403,'Four Factors - Home'!$B:$O,9,FALSE)/100</f>
        <v>0.13900000000000001</v>
      </c>
      <c r="K1403" s="31">
        <f>VLOOKUP($C1403,'Four Factors - Home'!$B:$O,10,FALSE)/100</f>
        <v>0.252</v>
      </c>
      <c r="L1403" s="31">
        <f>VLOOKUP($C1403,'Four Factors - Home'!$B:$O,11,FALSE)/100</f>
        <v>0.50900000000000001</v>
      </c>
      <c r="M1403" s="31">
        <f>VLOOKUP($C1403,'Four Factors - Home'!$B:$O,12,FALSE)</f>
        <v>0.23599999999999999</v>
      </c>
      <c r="N1403" s="31">
        <f>VLOOKUP($C1403,'Four Factors - Home'!$B:$O,13,FALSE)/100</f>
        <v>0.15</v>
      </c>
      <c r="O1403" s="31">
        <f>VLOOKUP($C1403,'Four Factors - Home'!$B:$O,14,FALSE)/100</f>
        <v>0.23899999999999999</v>
      </c>
      <c r="P1403" s="17">
        <f>VLOOKUP($C1403,'Advanced - Home'!B:T,18,FALSE)</f>
        <v>102.4</v>
      </c>
      <c r="Q1403" s="17">
        <f>(P1403+'Advanced - Home'!$S$33)/2</f>
        <v>100.6269129438717</v>
      </c>
      <c r="R1403" s="31">
        <f t="shared" ref="R1403" si="13779">AVERAGE(H1403,L1402)</f>
        <v>0.54299999999999993</v>
      </c>
      <c r="S1403" s="31">
        <f t="shared" ref="S1403" si="13780">AVERAGE(I1403,M1402)</f>
        <v>0.32100000000000001</v>
      </c>
      <c r="T1403" s="31">
        <f t="shared" ref="T1403" si="13781">AVERAGE(J1403,N1402)</f>
        <v>0.14500000000000002</v>
      </c>
      <c r="U1403" s="31">
        <f t="shared" ref="U1403" si="13782">AVERAGE(K1403,O1402)</f>
        <v>0.2465</v>
      </c>
      <c r="V1403" s="17">
        <f>Q1403*Q1402/'Advanced - Road'!$S$33</f>
        <v>102.504610231835</v>
      </c>
      <c r="W1403" s="17">
        <f t="shared" ref="W1403" si="13783">W1402</f>
        <v>102.50808448564987</v>
      </c>
      <c r="X1403" s="17">
        <f t="shared" si="13490"/>
        <v>0</v>
      </c>
      <c r="Y1403" s="19">
        <f>ROUND(Regression!$B$17+Regression!$B$18*Games!R1403+Regression!$B$19*Games!T1403+Regression!$B$20*Games!U1403+Regression!$B$21*Games!S1403+Regression!$B$22*Games!W1403,0)</f>
        <v>117</v>
      </c>
      <c r="Z1403" s="19">
        <f t="shared" ref="Z1403" si="13784">-Z1402</f>
        <v>-9</v>
      </c>
      <c r="AA1403" s="19">
        <f t="shared" ref="AA1403" si="13785">AA1402</f>
        <v>225</v>
      </c>
      <c r="AB1403" s="4"/>
      <c r="AC1403" s="4"/>
      <c r="AD1403" s="4">
        <f t="shared" si="13495"/>
        <v>117</v>
      </c>
    </row>
    <row r="1404" spans="1:30" x14ac:dyDescent="0.3">
      <c r="A1404" s="11" t="s">
        <v>133</v>
      </c>
      <c r="B1404" s="10" t="s">
        <v>76</v>
      </c>
      <c r="C1404" s="11" t="str">
        <f>VLOOKUP(B1404,'Team Lookup'!A:B,2,FALSE)</f>
        <v>Phoenix Suns</v>
      </c>
      <c r="D1404" s="12"/>
      <c r="E1404" s="12"/>
      <c r="F1404" s="13" t="str">
        <f>B1405</f>
        <v>IND</v>
      </c>
      <c r="G1404" s="11" t="str">
        <f t="shared" ref="G1404" si="13786">C1405</f>
        <v>Indiana Pacers</v>
      </c>
      <c r="H1404" s="32">
        <f>VLOOKUP($C1404,'Four Factors - Road'!$B:$O,7,FALSE)/100</f>
        <v>0.49099999999999999</v>
      </c>
      <c r="I1404" s="32">
        <f>VLOOKUP($C1404,'Four Factors - Road'!$B:$O,8,FALSE)</f>
        <v>0.29199999999999998</v>
      </c>
      <c r="J1404" s="32">
        <f>VLOOKUP($C1404,'Four Factors - Road'!$B:$O,9,FALSE)/100</f>
        <v>0.152</v>
      </c>
      <c r="K1404" s="32">
        <f>VLOOKUP($C1404,'Four Factors - Road'!$B:$O,10,FALSE)/100</f>
        <v>0.254</v>
      </c>
      <c r="L1404" s="32">
        <f>VLOOKUP($C1404,'Four Factors - Road'!$B:$O,11,FALSE)/100</f>
        <v>0.53799999999999992</v>
      </c>
      <c r="M1404" s="32">
        <f>VLOOKUP($C1404,'Four Factors - Road'!$B:$O,12,FALSE)</f>
        <v>0.34</v>
      </c>
      <c r="N1404" s="32">
        <f>VLOOKUP($C1404,'Four Factors - Road'!$B:$O,13,FALSE)/100</f>
        <v>0.151</v>
      </c>
      <c r="O1404" s="32">
        <f>VLOOKUP($C1404,'Four Factors - Road'!$B:$O,14,FALSE)/100</f>
        <v>0.24100000000000002</v>
      </c>
      <c r="P1404" s="21">
        <f>VLOOKUP($C1404,'Advanced - Road'!B:T,18,FALSE)</f>
        <v>102.55</v>
      </c>
      <c r="Q1404" s="21">
        <f>(P1404+'Advanced - Road'!$S$33)/2</f>
        <v>100.70526345933563</v>
      </c>
      <c r="R1404" s="32">
        <f t="shared" ref="R1404" si="13787">AVERAGE(H1404,L1405)</f>
        <v>0.49399999999999999</v>
      </c>
      <c r="S1404" s="32">
        <f t="shared" ref="S1404" si="13788">AVERAGE(I1404,M1405)</f>
        <v>0.28649999999999998</v>
      </c>
      <c r="T1404" s="32">
        <f t="shared" ref="T1404" si="13789">AVERAGE(J1404,N1405)</f>
        <v>0.151</v>
      </c>
      <c r="U1404" s="32">
        <f t="shared" ref="U1404" si="13790">AVERAGE(K1404,O1405)</f>
        <v>0.2465</v>
      </c>
      <c r="V1404" s="21">
        <f>Q1404*Q1405/'Advanced - Home'!$S$33</f>
        <v>100.60144178353957</v>
      </c>
      <c r="W1404" s="21">
        <f t="shared" ref="W1404" si="13791">AVERAGE(V1404:V1405)</f>
        <v>100.59803226614275</v>
      </c>
      <c r="X1404" s="21">
        <f t="shared" si="13490"/>
        <v>0</v>
      </c>
      <c r="Y1404" s="23">
        <f>ROUND(Regression!$B$17+Regression!$B$18*Games!R1404+Regression!$B$19*Games!T1404+Regression!$B$20*Games!U1404+Regression!$B$21*Games!S1404+Regression!$B$22*Games!W1404,0)</f>
        <v>106</v>
      </c>
      <c r="Z1404" s="23">
        <f t="shared" ref="Z1404" si="13792">Y1405-Y1404</f>
        <v>6</v>
      </c>
      <c r="AA1404" s="23">
        <f t="shared" ref="AA1404" si="13793">Y1404+Y1405</f>
        <v>218</v>
      </c>
      <c r="AB1404" s="22">
        <f t="shared" ref="AB1404" si="13794">D1404-Z1404</f>
        <v>-6</v>
      </c>
      <c r="AC1404" s="22">
        <f t="shared" ref="AC1404" si="13795">AA1404-E1404</f>
        <v>218</v>
      </c>
      <c r="AD1404" s="22">
        <f t="shared" si="13495"/>
        <v>106</v>
      </c>
    </row>
    <row r="1405" spans="1:30" x14ac:dyDescent="0.3">
      <c r="A1405" s="11" t="s">
        <v>134</v>
      </c>
      <c r="B1405" s="14" t="s">
        <v>65</v>
      </c>
      <c r="C1405" s="11" t="str">
        <f>VLOOKUP(B1405,'Team Lookup'!A:B,2,FALSE)</f>
        <v>Indiana Pacers</v>
      </c>
      <c r="D1405" s="15">
        <f t="shared" ref="D1405" si="13796">D1404*-1</f>
        <v>0</v>
      </c>
      <c r="E1405" s="15">
        <f t="shared" ref="E1405" si="13797">E1404</f>
        <v>0</v>
      </c>
      <c r="F1405" s="11" t="str">
        <f>B1404</f>
        <v>PHO</v>
      </c>
      <c r="G1405" s="11" t="str">
        <f t="shared" ref="G1405" si="13798">C1404</f>
        <v>Phoenix Suns</v>
      </c>
      <c r="H1405" s="32">
        <f>VLOOKUP($C1405,'Four Factors - Home'!$B:$O,7,FALSE)/100</f>
        <v>0.52400000000000002</v>
      </c>
      <c r="I1405" s="32">
        <f>VLOOKUP($C1405,'Four Factors - Home'!$B:$O,8,FALSE)</f>
        <v>0.251</v>
      </c>
      <c r="J1405" s="32">
        <f>VLOOKUP($C1405,'Four Factors - Home'!$B:$O,9,FALSE)/100</f>
        <v>0.13200000000000001</v>
      </c>
      <c r="K1405" s="32">
        <f>VLOOKUP($C1405,'Four Factors - Home'!$B:$O,10,FALSE)/100</f>
        <v>0.19600000000000001</v>
      </c>
      <c r="L1405" s="32">
        <f>VLOOKUP($C1405,'Four Factors - Home'!$B:$O,11,FALSE)/100</f>
        <v>0.49700000000000005</v>
      </c>
      <c r="M1405" s="32">
        <f>VLOOKUP($C1405,'Four Factors - Home'!$B:$O,12,FALSE)</f>
        <v>0.28100000000000003</v>
      </c>
      <c r="N1405" s="32">
        <f>VLOOKUP($C1405,'Four Factors - Home'!$B:$O,13,FALSE)/100</f>
        <v>0.15</v>
      </c>
      <c r="O1405" s="32">
        <f>VLOOKUP($C1405,'Four Factors - Home'!$B:$O,14,FALSE)/100</f>
        <v>0.23899999999999999</v>
      </c>
      <c r="P1405" s="21">
        <f>VLOOKUP($C1405,'Advanced - Home'!B:T,18,FALSE)</f>
        <v>98.65</v>
      </c>
      <c r="Q1405" s="21">
        <f>(P1405+'Advanced - Home'!$S$33)/2</f>
        <v>98.751912943871702</v>
      </c>
      <c r="R1405" s="32">
        <f t="shared" ref="R1405" si="13799">AVERAGE(H1405,L1404)</f>
        <v>0.53099999999999992</v>
      </c>
      <c r="S1405" s="32">
        <f t="shared" ref="S1405" si="13800">AVERAGE(I1405,M1404)</f>
        <v>0.29549999999999998</v>
      </c>
      <c r="T1405" s="32">
        <f t="shared" ref="T1405" si="13801">AVERAGE(J1405,N1404)</f>
        <v>0.14150000000000001</v>
      </c>
      <c r="U1405" s="32">
        <f t="shared" ref="U1405" si="13802">AVERAGE(K1405,O1404)</f>
        <v>0.21850000000000003</v>
      </c>
      <c r="V1405" s="21">
        <f>Q1405*Q1404/'Advanced - Road'!$S$33</f>
        <v>100.59462274874592</v>
      </c>
      <c r="W1405" s="21">
        <f t="shared" ref="W1405" si="13803">W1404</f>
        <v>100.59803226614275</v>
      </c>
      <c r="X1405" s="21">
        <f t="shared" si="13490"/>
        <v>0</v>
      </c>
      <c r="Y1405" s="23">
        <f>ROUND(Regression!$B$17+Regression!$B$18*Games!R1405+Regression!$B$19*Games!T1405+Regression!$B$20*Games!U1405+Regression!$B$21*Games!S1405+Regression!$B$22*Games!W1405,0)</f>
        <v>112</v>
      </c>
      <c r="Z1405" s="23">
        <f t="shared" ref="Z1405" si="13804">-Z1404</f>
        <v>-6</v>
      </c>
      <c r="AA1405" s="23">
        <f t="shared" ref="AA1405" si="13805">AA1404</f>
        <v>218</v>
      </c>
      <c r="AB1405" s="22"/>
      <c r="AC1405" s="22"/>
      <c r="AD1405" s="22">
        <f t="shared" si="13495"/>
        <v>112</v>
      </c>
    </row>
    <row r="1406" spans="1:30" x14ac:dyDescent="0.3">
      <c r="A1406" t="s">
        <v>133</v>
      </c>
      <c r="B1406" s="5" t="s">
        <v>76</v>
      </c>
      <c r="C1406" t="str">
        <f>VLOOKUP(B1406,'Team Lookup'!A:B,2,FALSE)</f>
        <v>Phoenix Suns</v>
      </c>
      <c r="D1406" s="6"/>
      <c r="E1406" s="6"/>
      <c r="F1406" s="7" t="str">
        <f>B1407</f>
        <v>LAC</v>
      </c>
      <c r="G1406" t="str">
        <f t="shared" ref="G1406" si="13806">C1407</f>
        <v>LA Clippers</v>
      </c>
      <c r="H1406" s="31">
        <f>VLOOKUP($C1406,'Four Factors - Road'!$B:$O,7,FALSE)/100</f>
        <v>0.49099999999999999</v>
      </c>
      <c r="I1406" s="31">
        <f>VLOOKUP($C1406,'Four Factors - Road'!$B:$O,8,FALSE)</f>
        <v>0.29199999999999998</v>
      </c>
      <c r="J1406" s="31">
        <f>VLOOKUP($C1406,'Four Factors - Road'!$B:$O,9,FALSE)/100</f>
        <v>0.152</v>
      </c>
      <c r="K1406" s="31">
        <f>VLOOKUP($C1406,'Four Factors - Road'!$B:$O,10,FALSE)/100</f>
        <v>0.254</v>
      </c>
      <c r="L1406" s="31">
        <f>VLOOKUP($C1406,'Four Factors - Road'!$B:$O,11,FALSE)/100</f>
        <v>0.53799999999999992</v>
      </c>
      <c r="M1406" s="31">
        <f>VLOOKUP($C1406,'Four Factors - Road'!$B:$O,12,FALSE)</f>
        <v>0.34</v>
      </c>
      <c r="N1406" s="31">
        <f>VLOOKUP($C1406,'Four Factors - Road'!$B:$O,13,FALSE)/100</f>
        <v>0.151</v>
      </c>
      <c r="O1406" s="31">
        <f>VLOOKUP($C1406,'Four Factors - Road'!$B:$O,14,FALSE)/100</f>
        <v>0.24100000000000002</v>
      </c>
      <c r="P1406" s="17">
        <f>VLOOKUP($C1406,'Advanced - Road'!B:T,18,FALSE)</f>
        <v>102.55</v>
      </c>
      <c r="Q1406" s="17">
        <f>(P1406+'Advanced - Road'!$S$33)/2</f>
        <v>100.70526345933563</v>
      </c>
      <c r="R1406" s="31">
        <f t="shared" ref="R1406" si="13807">AVERAGE(H1406,L1407)</f>
        <v>0.48699999999999999</v>
      </c>
      <c r="S1406" s="31">
        <f t="shared" ref="S1406" si="13808">AVERAGE(I1406,M1407)</f>
        <v>0.28300000000000003</v>
      </c>
      <c r="T1406" s="31">
        <f t="shared" ref="T1406" si="13809">AVERAGE(J1406,N1407)</f>
        <v>0.151</v>
      </c>
      <c r="U1406" s="31">
        <f t="shared" ref="U1406" si="13810">AVERAGE(K1406,O1407)</f>
        <v>0.2495</v>
      </c>
      <c r="V1406" s="17">
        <f>Q1406*Q1407/'Advanced - Home'!$S$33</f>
        <v>100.56069262181319</v>
      </c>
      <c r="W1406" s="17">
        <f t="shared" ref="W1406" si="13811">AVERAGE(V1406:V1407)</f>
        <v>100.55728448545995</v>
      </c>
      <c r="X1406" s="17">
        <f t="shared" si="13490"/>
        <v>0</v>
      </c>
      <c r="Y1406" s="19">
        <f>ROUND(Regression!$B$17+Regression!$B$18*Games!R1406+Regression!$B$19*Games!T1406+Regression!$B$20*Games!U1406+Regression!$B$21*Games!S1406+Regression!$B$22*Games!W1406,0)</f>
        <v>105</v>
      </c>
      <c r="Z1406" s="19">
        <f t="shared" ref="Z1406" si="13812">Y1407-Y1406</f>
        <v>9</v>
      </c>
      <c r="AA1406" s="19">
        <f t="shared" ref="AA1406" si="13813">Y1406+Y1407</f>
        <v>219</v>
      </c>
      <c r="AB1406" s="4">
        <f t="shared" ref="AB1406" si="13814">D1406-Z1406</f>
        <v>-9</v>
      </c>
      <c r="AC1406" s="4">
        <f t="shared" ref="AC1406" si="13815">AA1406-E1406</f>
        <v>219</v>
      </c>
      <c r="AD1406" s="4">
        <f t="shared" si="13495"/>
        <v>105</v>
      </c>
    </row>
    <row r="1407" spans="1:30" x14ac:dyDescent="0.3">
      <c r="A1407" t="s">
        <v>134</v>
      </c>
      <c r="B1407" s="8" t="s">
        <v>66</v>
      </c>
      <c r="C1407" t="str">
        <f>VLOOKUP(B1407,'Team Lookup'!A:B,2,FALSE)</f>
        <v>LA Clippers</v>
      </c>
      <c r="D1407" s="9">
        <f t="shared" ref="D1407" si="13816">D1406*-1</f>
        <v>0</v>
      </c>
      <c r="E1407" s="9">
        <f t="shared" ref="E1407" si="13817">E1406</f>
        <v>0</v>
      </c>
      <c r="F1407" t="str">
        <f>B1406</f>
        <v>PHO</v>
      </c>
      <c r="G1407" t="str">
        <f t="shared" ref="G1407" si="13818">C1406</f>
        <v>Phoenix Suns</v>
      </c>
      <c r="H1407" s="31">
        <f>VLOOKUP($C1407,'Four Factors - Home'!$B:$O,7,FALSE)/100</f>
        <v>0.54100000000000004</v>
      </c>
      <c r="I1407" s="31">
        <f>VLOOKUP($C1407,'Four Factors - Home'!$B:$O,8,FALSE)</f>
        <v>0.3</v>
      </c>
      <c r="J1407" s="31">
        <f>VLOOKUP($C1407,'Four Factors - Home'!$B:$O,9,FALSE)/100</f>
        <v>0.14099999999999999</v>
      </c>
      <c r="K1407" s="31">
        <f>VLOOKUP($C1407,'Four Factors - Home'!$B:$O,10,FALSE)/100</f>
        <v>0.22</v>
      </c>
      <c r="L1407" s="31">
        <f>VLOOKUP($C1407,'Four Factors - Home'!$B:$O,11,FALSE)/100</f>
        <v>0.48299999999999998</v>
      </c>
      <c r="M1407" s="31">
        <f>VLOOKUP($C1407,'Four Factors - Home'!$B:$O,12,FALSE)</f>
        <v>0.27400000000000002</v>
      </c>
      <c r="N1407" s="31">
        <f>VLOOKUP($C1407,'Four Factors - Home'!$B:$O,13,FALSE)/100</f>
        <v>0.15</v>
      </c>
      <c r="O1407" s="31">
        <f>VLOOKUP($C1407,'Four Factors - Home'!$B:$O,14,FALSE)/100</f>
        <v>0.245</v>
      </c>
      <c r="P1407" s="17">
        <f>VLOOKUP($C1407,'Advanced - Home'!B:T,18,FALSE)</f>
        <v>98.57</v>
      </c>
      <c r="Q1407" s="17">
        <f>(P1407+'Advanced - Home'!$S$33)/2</f>
        <v>98.71191294387171</v>
      </c>
      <c r="R1407" s="31">
        <f t="shared" ref="R1407" si="13819">AVERAGE(H1407,L1406)</f>
        <v>0.53949999999999998</v>
      </c>
      <c r="S1407" s="31">
        <f t="shared" ref="S1407" si="13820">AVERAGE(I1407,M1406)</f>
        <v>0.32</v>
      </c>
      <c r="T1407" s="31">
        <f t="shared" ref="T1407" si="13821">AVERAGE(J1407,N1406)</f>
        <v>0.14599999999999999</v>
      </c>
      <c r="U1407" s="31">
        <f t="shared" ref="U1407" si="13822">AVERAGE(K1407,O1406)</f>
        <v>0.23050000000000001</v>
      </c>
      <c r="V1407" s="17">
        <f>Q1407*Q1406/'Advanced - Road'!$S$33</f>
        <v>100.5538763491067</v>
      </c>
      <c r="W1407" s="17">
        <f t="shared" ref="W1407" si="13823">W1406</f>
        <v>100.55728448545995</v>
      </c>
      <c r="X1407" s="17">
        <f t="shared" si="13490"/>
        <v>0</v>
      </c>
      <c r="Y1407" s="19">
        <f>ROUND(Regression!$B$17+Regression!$B$18*Games!R1407+Regression!$B$19*Games!T1407+Regression!$B$20*Games!U1407+Regression!$B$21*Games!S1407+Regression!$B$22*Games!W1407,0)</f>
        <v>114</v>
      </c>
      <c r="Z1407" s="19">
        <f t="shared" ref="Z1407" si="13824">-Z1406</f>
        <v>-9</v>
      </c>
      <c r="AA1407" s="19">
        <f t="shared" ref="AA1407" si="13825">AA1406</f>
        <v>219</v>
      </c>
      <c r="AB1407" s="4"/>
      <c r="AC1407" s="4"/>
      <c r="AD1407" s="4">
        <f t="shared" si="13495"/>
        <v>114</v>
      </c>
    </row>
    <row r="1408" spans="1:30" x14ac:dyDescent="0.3">
      <c r="A1408" s="11" t="s">
        <v>133</v>
      </c>
      <c r="B1408" s="10" t="s">
        <v>76</v>
      </c>
      <c r="C1408" s="11" t="str">
        <f>VLOOKUP(B1408,'Team Lookup'!A:B,2,FALSE)</f>
        <v>Phoenix Suns</v>
      </c>
      <c r="D1408" s="12"/>
      <c r="E1408" s="12"/>
      <c r="F1408" s="13" t="str">
        <f>B1409</f>
        <v>LAL</v>
      </c>
      <c r="G1408" s="11" t="str">
        <f t="shared" ref="G1408" si="13826">C1409</f>
        <v>Los Angeles Lakers</v>
      </c>
      <c r="H1408" s="32">
        <f>VLOOKUP($C1408,'Four Factors - Road'!$B:$O,7,FALSE)/100</f>
        <v>0.49099999999999999</v>
      </c>
      <c r="I1408" s="32">
        <f>VLOOKUP($C1408,'Four Factors - Road'!$B:$O,8,FALSE)</f>
        <v>0.29199999999999998</v>
      </c>
      <c r="J1408" s="32">
        <f>VLOOKUP($C1408,'Four Factors - Road'!$B:$O,9,FALSE)/100</f>
        <v>0.152</v>
      </c>
      <c r="K1408" s="32">
        <f>VLOOKUP($C1408,'Four Factors - Road'!$B:$O,10,FALSE)/100</f>
        <v>0.254</v>
      </c>
      <c r="L1408" s="32">
        <f>VLOOKUP($C1408,'Four Factors - Road'!$B:$O,11,FALSE)/100</f>
        <v>0.53799999999999992</v>
      </c>
      <c r="M1408" s="32">
        <f>VLOOKUP($C1408,'Four Factors - Road'!$B:$O,12,FALSE)</f>
        <v>0.34</v>
      </c>
      <c r="N1408" s="32">
        <f>VLOOKUP($C1408,'Four Factors - Road'!$B:$O,13,FALSE)/100</f>
        <v>0.151</v>
      </c>
      <c r="O1408" s="32">
        <f>VLOOKUP($C1408,'Four Factors - Road'!$B:$O,14,FALSE)/100</f>
        <v>0.24100000000000002</v>
      </c>
      <c r="P1408" s="21">
        <f>VLOOKUP($C1408,'Advanced - Road'!B:T,18,FALSE)</f>
        <v>102.55</v>
      </c>
      <c r="Q1408" s="21">
        <f>(P1408+'Advanced - Road'!$S$33)/2</f>
        <v>100.70526345933563</v>
      </c>
      <c r="R1408" s="32">
        <f t="shared" ref="R1408" si="13827">AVERAGE(H1408,L1409)</f>
        <v>0.51100000000000001</v>
      </c>
      <c r="S1408" s="32">
        <f t="shared" ref="S1408" si="13828">AVERAGE(I1408,M1409)</f>
        <v>0.27949999999999997</v>
      </c>
      <c r="T1408" s="32">
        <f t="shared" ref="T1408" si="13829">AVERAGE(J1408,N1409)</f>
        <v>0.14849999999999999</v>
      </c>
      <c r="U1408" s="32">
        <f t="shared" ref="U1408" si="13830">AVERAGE(K1408,O1409)</f>
        <v>0.24249999999999999</v>
      </c>
      <c r="V1408" s="21">
        <f>Q1408*Q1409/'Advanced - Home'!$S$33</f>
        <v>101.38076950155705</v>
      </c>
      <c r="W1408" s="21">
        <f t="shared" ref="W1408" si="13831">AVERAGE(V1408:V1409)</f>
        <v>101.37733357170166</v>
      </c>
      <c r="X1408" s="21">
        <f t="shared" si="13490"/>
        <v>0</v>
      </c>
      <c r="Y1408" s="23">
        <f>ROUND(Regression!$B$17+Regression!$B$18*Games!R1408+Regression!$B$19*Games!T1408+Regression!$B$20*Games!U1408+Regression!$B$21*Games!S1408+Regression!$B$22*Games!W1408,0)</f>
        <v>109</v>
      </c>
      <c r="Z1408" s="23">
        <f t="shared" ref="Z1408" si="13832">Y1409-Y1408</f>
        <v>4</v>
      </c>
      <c r="AA1408" s="23">
        <f t="shared" ref="AA1408" si="13833">Y1408+Y1409</f>
        <v>222</v>
      </c>
      <c r="AB1408" s="22">
        <f t="shared" ref="AB1408" si="13834">D1408-Z1408</f>
        <v>-4</v>
      </c>
      <c r="AC1408" s="22">
        <f t="shared" ref="AC1408" si="13835">AA1408-E1408</f>
        <v>222</v>
      </c>
      <c r="AD1408" s="22">
        <f t="shared" si="13495"/>
        <v>109</v>
      </c>
    </row>
    <row r="1409" spans="1:30" x14ac:dyDescent="0.3">
      <c r="A1409" s="11" t="s">
        <v>134</v>
      </c>
      <c r="B1409" s="14" t="s">
        <v>67</v>
      </c>
      <c r="C1409" s="11" t="str">
        <f>VLOOKUP(B1409,'Team Lookup'!A:B,2,FALSE)</f>
        <v>Los Angeles Lakers</v>
      </c>
      <c r="D1409" s="15">
        <f t="shared" ref="D1409" si="13836">D1408*-1</f>
        <v>0</v>
      </c>
      <c r="E1409" s="15">
        <f t="shared" ref="E1409" si="13837">E1408</f>
        <v>0</v>
      </c>
      <c r="F1409" s="11" t="str">
        <f>B1408</f>
        <v>PHO</v>
      </c>
      <c r="G1409" s="11" t="str">
        <f t="shared" ref="G1409" si="13838">C1408</f>
        <v>Phoenix Suns</v>
      </c>
      <c r="H1409" s="32">
        <f>VLOOKUP($C1409,'Four Factors - Home'!$B:$O,7,FALSE)/100</f>
        <v>0.51600000000000001</v>
      </c>
      <c r="I1409" s="32">
        <f>VLOOKUP($C1409,'Four Factors - Home'!$B:$O,8,FALSE)</f>
        <v>0.27200000000000002</v>
      </c>
      <c r="J1409" s="32">
        <f>VLOOKUP($C1409,'Four Factors - Home'!$B:$O,9,FALSE)/100</f>
        <v>0.14300000000000002</v>
      </c>
      <c r="K1409" s="32">
        <f>VLOOKUP($C1409,'Four Factors - Home'!$B:$O,10,FALSE)/100</f>
        <v>0.27300000000000002</v>
      </c>
      <c r="L1409" s="32">
        <f>VLOOKUP($C1409,'Four Factors - Home'!$B:$O,11,FALSE)/100</f>
        <v>0.53100000000000003</v>
      </c>
      <c r="M1409" s="32">
        <f>VLOOKUP($C1409,'Four Factors - Home'!$B:$O,12,FALSE)</f>
        <v>0.26700000000000002</v>
      </c>
      <c r="N1409" s="32">
        <f>VLOOKUP($C1409,'Four Factors - Home'!$B:$O,13,FALSE)/100</f>
        <v>0.14499999999999999</v>
      </c>
      <c r="O1409" s="32">
        <f>VLOOKUP($C1409,'Four Factors - Home'!$B:$O,14,FALSE)/100</f>
        <v>0.23100000000000001</v>
      </c>
      <c r="P1409" s="21">
        <f>VLOOKUP($C1409,'Advanced - Home'!B:T,18,FALSE)</f>
        <v>100.18</v>
      </c>
      <c r="Q1409" s="21">
        <f>(P1409+'Advanced - Home'!$S$33)/2</f>
        <v>99.516912943871716</v>
      </c>
      <c r="R1409" s="32">
        <f t="shared" ref="R1409" si="13839">AVERAGE(H1409,L1408)</f>
        <v>0.52699999999999991</v>
      </c>
      <c r="S1409" s="32">
        <f t="shared" ref="S1409" si="13840">AVERAGE(I1409,M1408)</f>
        <v>0.30600000000000005</v>
      </c>
      <c r="T1409" s="32">
        <f t="shared" ref="T1409" si="13841">AVERAGE(J1409,N1408)</f>
        <v>0.14700000000000002</v>
      </c>
      <c r="U1409" s="32">
        <f t="shared" ref="U1409" si="13842">AVERAGE(K1409,O1408)</f>
        <v>0.25700000000000001</v>
      </c>
      <c r="V1409" s="21">
        <f>Q1409*Q1408/'Advanced - Road'!$S$33</f>
        <v>101.37389764184627</v>
      </c>
      <c r="W1409" s="21">
        <f t="shared" ref="W1409" si="13843">W1408</f>
        <v>101.37733357170166</v>
      </c>
      <c r="X1409" s="21">
        <f t="shared" si="13490"/>
        <v>0</v>
      </c>
      <c r="Y1409" s="23">
        <f>ROUND(Regression!$B$17+Regression!$B$18*Games!R1409+Regression!$B$19*Games!T1409+Regression!$B$20*Games!U1409+Regression!$B$21*Games!S1409+Regression!$B$22*Games!W1409,0)</f>
        <v>113</v>
      </c>
      <c r="Z1409" s="23">
        <f t="shared" ref="Z1409" si="13844">-Z1408</f>
        <v>-4</v>
      </c>
      <c r="AA1409" s="23">
        <f t="shared" ref="AA1409" si="13845">AA1408</f>
        <v>222</v>
      </c>
      <c r="AB1409" s="22"/>
      <c r="AC1409" s="22"/>
      <c r="AD1409" s="22">
        <f t="shared" si="13495"/>
        <v>113</v>
      </c>
    </row>
    <row r="1410" spans="1:30" x14ac:dyDescent="0.3">
      <c r="A1410" t="s">
        <v>133</v>
      </c>
      <c r="B1410" s="8" t="s">
        <v>76</v>
      </c>
      <c r="C1410" t="str">
        <f>VLOOKUP(B1410,'Team Lookup'!A:B,2,FALSE)</f>
        <v>Phoenix Suns</v>
      </c>
      <c r="D1410" s="6"/>
      <c r="E1410" s="6"/>
      <c r="F1410" s="7" t="str">
        <f>B1411</f>
        <v>MEM</v>
      </c>
      <c r="G1410" t="str">
        <f t="shared" ref="G1410" si="13846">C1411</f>
        <v>Memphis Grizzlies</v>
      </c>
      <c r="H1410" s="31">
        <f>VLOOKUP($C1410,'Four Factors - Road'!$B:$O,7,FALSE)/100</f>
        <v>0.49099999999999999</v>
      </c>
      <c r="I1410" s="31">
        <f>VLOOKUP($C1410,'Four Factors - Road'!$B:$O,8,FALSE)</f>
        <v>0.29199999999999998</v>
      </c>
      <c r="J1410" s="31">
        <f>VLOOKUP($C1410,'Four Factors - Road'!$B:$O,9,FALSE)/100</f>
        <v>0.152</v>
      </c>
      <c r="K1410" s="31">
        <f>VLOOKUP($C1410,'Four Factors - Road'!$B:$O,10,FALSE)/100</f>
        <v>0.254</v>
      </c>
      <c r="L1410" s="31">
        <f>VLOOKUP($C1410,'Four Factors - Road'!$B:$O,11,FALSE)/100</f>
        <v>0.53799999999999992</v>
      </c>
      <c r="M1410" s="31">
        <f>VLOOKUP($C1410,'Four Factors - Road'!$B:$O,12,FALSE)</f>
        <v>0.34</v>
      </c>
      <c r="N1410" s="31">
        <f>VLOOKUP($C1410,'Four Factors - Road'!$B:$O,13,FALSE)/100</f>
        <v>0.151</v>
      </c>
      <c r="O1410" s="31">
        <f>VLOOKUP($C1410,'Four Factors - Road'!$B:$O,14,FALSE)/100</f>
        <v>0.24100000000000002</v>
      </c>
      <c r="P1410" s="17">
        <f>VLOOKUP($C1410,'Advanced - Road'!B:T,18,FALSE)</f>
        <v>102.55</v>
      </c>
      <c r="Q1410" s="17">
        <f>(P1410+'Advanced - Road'!$S$33)/2</f>
        <v>100.70526345933563</v>
      </c>
      <c r="R1410" s="31">
        <f t="shared" ref="R1410" si="13847">AVERAGE(H1410,L1411)</f>
        <v>0.48249999999999998</v>
      </c>
      <c r="S1410" s="31">
        <f t="shared" ref="S1410" si="13848">AVERAGE(I1410,M1411)</f>
        <v>0.32299999999999995</v>
      </c>
      <c r="T1410" s="31">
        <f t="shared" ref="T1410" si="13849">AVERAGE(J1410,N1411)</f>
        <v>0.152</v>
      </c>
      <c r="U1410" s="31">
        <f t="shared" ref="U1410" si="13850">AVERAGE(K1410,O1411)</f>
        <v>0.23250000000000001</v>
      </c>
      <c r="V1410" s="17">
        <f>Q1410*Q1411/'Advanced - Home'!$S$33</f>
        <v>99.170127477899641</v>
      </c>
      <c r="W1410" s="17">
        <f t="shared" ref="W1410" si="13851">AVERAGE(V1410:V1411)</f>
        <v>99.166766469658739</v>
      </c>
      <c r="X1410" s="17">
        <f t="shared" si="13490"/>
        <v>0</v>
      </c>
      <c r="Y1410" s="19">
        <f>ROUND(Regression!$B$17+Regression!$B$18*Games!R1410+Regression!$B$19*Games!T1410+Regression!$B$20*Games!U1410+Regression!$B$21*Games!S1410+Regression!$B$22*Games!W1410,0)</f>
        <v>104</v>
      </c>
      <c r="Z1410" s="19">
        <f t="shared" ref="Z1410" si="13852">Y1411-Y1410</f>
        <v>4</v>
      </c>
      <c r="AA1410" s="19">
        <f t="shared" ref="AA1410" si="13853">Y1410+Y1411</f>
        <v>212</v>
      </c>
      <c r="AB1410" s="4">
        <f t="shared" ref="AB1410" si="13854">D1410-Z1410</f>
        <v>-4</v>
      </c>
      <c r="AC1410" s="4">
        <f t="shared" ref="AC1410" si="13855">AA1410-E1410</f>
        <v>212</v>
      </c>
      <c r="AD1410" s="4">
        <f t="shared" si="13495"/>
        <v>104</v>
      </c>
    </row>
    <row r="1411" spans="1:30" x14ac:dyDescent="0.3">
      <c r="A1411" t="s">
        <v>134</v>
      </c>
      <c r="B1411" s="8" t="s">
        <v>68</v>
      </c>
      <c r="C1411" t="str">
        <f>VLOOKUP(B1411,'Team Lookup'!A:B,2,FALSE)</f>
        <v>Memphis Grizzlies</v>
      </c>
      <c r="D1411" s="9">
        <f t="shared" ref="D1411" si="13856">D1410*-1</f>
        <v>0</v>
      </c>
      <c r="E1411" s="9">
        <f t="shared" ref="E1411" si="13857">E1410</f>
        <v>0</v>
      </c>
      <c r="F1411" t="str">
        <f>B1410</f>
        <v>PHO</v>
      </c>
      <c r="G1411" t="str">
        <f t="shared" ref="G1411" si="13858">C1410</f>
        <v>Phoenix Suns</v>
      </c>
      <c r="H1411" s="31">
        <f>VLOOKUP($C1411,'Four Factors - Home'!$B:$O,7,FALSE)/100</f>
        <v>0.46299999999999997</v>
      </c>
      <c r="I1411" s="31">
        <f>VLOOKUP($C1411,'Four Factors - Home'!$B:$O,8,FALSE)</f>
        <v>0.29599999999999999</v>
      </c>
      <c r="J1411" s="31">
        <f>VLOOKUP($C1411,'Four Factors - Home'!$B:$O,9,FALSE)/100</f>
        <v>0.14400000000000002</v>
      </c>
      <c r="K1411" s="31">
        <f>VLOOKUP($C1411,'Four Factors - Home'!$B:$O,10,FALSE)/100</f>
        <v>0.27300000000000002</v>
      </c>
      <c r="L1411" s="31">
        <f>VLOOKUP($C1411,'Four Factors - Home'!$B:$O,11,FALSE)/100</f>
        <v>0.47399999999999998</v>
      </c>
      <c r="M1411" s="31">
        <f>VLOOKUP($C1411,'Four Factors - Home'!$B:$O,12,FALSE)</f>
        <v>0.35399999999999998</v>
      </c>
      <c r="N1411" s="31">
        <f>VLOOKUP($C1411,'Four Factors - Home'!$B:$O,13,FALSE)/100</f>
        <v>0.152</v>
      </c>
      <c r="O1411" s="31">
        <f>VLOOKUP($C1411,'Four Factors - Home'!$B:$O,14,FALSE)/100</f>
        <v>0.21100000000000002</v>
      </c>
      <c r="P1411" s="17">
        <f>VLOOKUP($C1411,'Advanced - Home'!B:T,18,FALSE)</f>
        <v>95.84</v>
      </c>
      <c r="Q1411" s="17">
        <f>(P1411+'Advanced - Home'!$S$33)/2</f>
        <v>97.3469129438717</v>
      </c>
      <c r="R1411" s="31">
        <f t="shared" ref="R1411" si="13859">AVERAGE(H1411,L1410)</f>
        <v>0.50049999999999994</v>
      </c>
      <c r="S1411" s="31">
        <f t="shared" ref="S1411" si="13860">AVERAGE(I1411,M1410)</f>
        <v>0.318</v>
      </c>
      <c r="T1411" s="31">
        <f t="shared" ref="T1411" si="13861">AVERAGE(J1411,N1410)</f>
        <v>0.14750000000000002</v>
      </c>
      <c r="U1411" s="31">
        <f t="shared" ref="U1411" si="13862">AVERAGE(K1411,O1410)</f>
        <v>0.25700000000000001</v>
      </c>
      <c r="V1411" s="17">
        <f>Q1411*Q1410/'Advanced - Road'!$S$33</f>
        <v>99.163405461417824</v>
      </c>
      <c r="W1411" s="17">
        <f t="shared" ref="W1411" si="13863">W1410</f>
        <v>99.166766469658739</v>
      </c>
      <c r="X1411" s="17">
        <f t="shared" si="13490"/>
        <v>0</v>
      </c>
      <c r="Y1411" s="19">
        <f>ROUND(Regression!$B$17+Regression!$B$18*Games!R1411+Regression!$B$19*Games!T1411+Regression!$B$20*Games!U1411+Regression!$B$21*Games!S1411+Regression!$B$22*Games!W1411,0)</f>
        <v>108</v>
      </c>
      <c r="Z1411" s="19">
        <f t="shared" ref="Z1411" si="13864">-Z1410</f>
        <v>-4</v>
      </c>
      <c r="AA1411" s="19">
        <f t="shared" ref="AA1411" si="13865">AA1410</f>
        <v>212</v>
      </c>
      <c r="AB1411" s="4"/>
      <c r="AC1411" s="4"/>
      <c r="AD1411" s="4">
        <f t="shared" si="13495"/>
        <v>108</v>
      </c>
    </row>
    <row r="1412" spans="1:30" x14ac:dyDescent="0.3">
      <c r="A1412" s="11" t="s">
        <v>133</v>
      </c>
      <c r="B1412" s="14" t="s">
        <v>76</v>
      </c>
      <c r="C1412" s="11" t="str">
        <f>VLOOKUP(B1412,'Team Lookup'!A:B,2,FALSE)</f>
        <v>Phoenix Suns</v>
      </c>
      <c r="D1412" s="12"/>
      <c r="E1412" s="12"/>
      <c r="F1412" s="13" t="str">
        <f>B1413</f>
        <v>MIA</v>
      </c>
      <c r="G1412" s="11" t="str">
        <f t="shared" ref="G1412" si="13866">C1413</f>
        <v>Miami Heat</v>
      </c>
      <c r="H1412" s="32">
        <f>VLOOKUP($C1412,'Four Factors - Road'!$B:$O,7,FALSE)/100</f>
        <v>0.49099999999999999</v>
      </c>
      <c r="I1412" s="32">
        <f>VLOOKUP($C1412,'Four Factors - Road'!$B:$O,8,FALSE)</f>
        <v>0.29199999999999998</v>
      </c>
      <c r="J1412" s="32">
        <f>VLOOKUP($C1412,'Four Factors - Road'!$B:$O,9,FALSE)/100</f>
        <v>0.152</v>
      </c>
      <c r="K1412" s="32">
        <f>VLOOKUP($C1412,'Four Factors - Road'!$B:$O,10,FALSE)/100</f>
        <v>0.254</v>
      </c>
      <c r="L1412" s="32">
        <f>VLOOKUP($C1412,'Four Factors - Road'!$B:$O,11,FALSE)/100</f>
        <v>0.53799999999999992</v>
      </c>
      <c r="M1412" s="32">
        <f>VLOOKUP($C1412,'Four Factors - Road'!$B:$O,12,FALSE)</f>
        <v>0.34</v>
      </c>
      <c r="N1412" s="32">
        <f>VLOOKUP($C1412,'Four Factors - Road'!$B:$O,13,FALSE)/100</f>
        <v>0.151</v>
      </c>
      <c r="O1412" s="32">
        <f>VLOOKUP($C1412,'Four Factors - Road'!$B:$O,14,FALSE)/100</f>
        <v>0.24100000000000002</v>
      </c>
      <c r="P1412" s="21">
        <f>VLOOKUP($C1412,'Advanced - Road'!B:T,18,FALSE)</f>
        <v>102.55</v>
      </c>
      <c r="Q1412" s="21">
        <f>(P1412+'Advanced - Road'!$S$33)/2</f>
        <v>100.70526345933563</v>
      </c>
      <c r="R1412" s="32">
        <f t="shared" ref="R1412" si="13867">AVERAGE(H1412,L1413)</f>
        <v>0.48949999999999999</v>
      </c>
      <c r="S1412" s="32">
        <f t="shared" ref="S1412" si="13868">AVERAGE(I1412,M1413)</f>
        <v>0.27700000000000002</v>
      </c>
      <c r="T1412" s="32">
        <f t="shared" ref="T1412" si="13869">AVERAGE(J1412,N1413)</f>
        <v>0.14150000000000001</v>
      </c>
      <c r="U1412" s="32">
        <f t="shared" ref="U1412" si="13870">AVERAGE(K1412,O1413)</f>
        <v>0.23849999999999999</v>
      </c>
      <c r="V1412" s="21">
        <f>Q1412*Q1413/'Advanced - Home'!$S$33</f>
        <v>100.42825784620237</v>
      </c>
      <c r="W1412" s="21">
        <f t="shared" ref="W1412" si="13871">AVERAGE(V1412:V1413)</f>
        <v>100.42485419824078</v>
      </c>
      <c r="X1412" s="21">
        <f t="shared" si="13490"/>
        <v>0</v>
      </c>
      <c r="Y1412" s="23">
        <f>ROUND(Regression!$B$17+Regression!$B$18*Games!R1412+Regression!$B$19*Games!T1412+Regression!$B$20*Games!U1412+Regression!$B$21*Games!S1412+Regression!$B$22*Games!W1412,0)</f>
        <v>106</v>
      </c>
      <c r="Z1412" s="23">
        <f t="shared" ref="Z1412" si="13872">Y1413-Y1412</f>
        <v>6</v>
      </c>
      <c r="AA1412" s="23">
        <f t="shared" ref="AA1412" si="13873">Y1412+Y1413</f>
        <v>218</v>
      </c>
      <c r="AB1412" s="22">
        <f t="shared" ref="AB1412" si="13874">D1412-Z1412</f>
        <v>-6</v>
      </c>
      <c r="AC1412" s="22">
        <f t="shared" ref="AC1412" si="13875">AA1412-E1412</f>
        <v>218</v>
      </c>
      <c r="AD1412" s="22">
        <f t="shared" si="13495"/>
        <v>106</v>
      </c>
    </row>
    <row r="1413" spans="1:30" x14ac:dyDescent="0.3">
      <c r="A1413" s="11" t="s">
        <v>134</v>
      </c>
      <c r="B1413" s="14" t="s">
        <v>69</v>
      </c>
      <c r="C1413" s="11" t="str">
        <f>VLOOKUP(B1413,'Team Lookup'!A:B,2,FALSE)</f>
        <v>Miami Heat</v>
      </c>
      <c r="D1413" s="15">
        <f t="shared" ref="D1413" si="13876">D1412*-1</f>
        <v>0</v>
      </c>
      <c r="E1413" s="15">
        <f t="shared" ref="E1413" si="13877">E1412</f>
        <v>0</v>
      </c>
      <c r="F1413" s="11" t="str">
        <f>B1412</f>
        <v>PHO</v>
      </c>
      <c r="G1413" s="11" t="str">
        <f t="shared" ref="G1413" si="13878">C1412</f>
        <v>Phoenix Suns</v>
      </c>
      <c r="H1413" s="32">
        <f>VLOOKUP($C1413,'Four Factors - Home'!$B:$O,7,FALSE)/100</f>
        <v>0.52500000000000002</v>
      </c>
      <c r="I1413" s="32">
        <f>VLOOKUP($C1413,'Four Factors - Home'!$B:$O,8,FALSE)</f>
        <v>0.27700000000000002</v>
      </c>
      <c r="J1413" s="32">
        <f>VLOOKUP($C1413,'Four Factors - Home'!$B:$O,9,FALSE)/100</f>
        <v>0.14000000000000001</v>
      </c>
      <c r="K1413" s="32">
        <f>VLOOKUP($C1413,'Four Factors - Home'!$B:$O,10,FALSE)/100</f>
        <v>0.217</v>
      </c>
      <c r="L1413" s="32">
        <f>VLOOKUP($C1413,'Four Factors - Home'!$B:$O,11,FALSE)/100</f>
        <v>0.48799999999999999</v>
      </c>
      <c r="M1413" s="32">
        <f>VLOOKUP($C1413,'Four Factors - Home'!$B:$O,12,FALSE)</f>
        <v>0.26200000000000001</v>
      </c>
      <c r="N1413" s="32">
        <f>VLOOKUP($C1413,'Four Factors - Home'!$B:$O,13,FALSE)/100</f>
        <v>0.13100000000000001</v>
      </c>
      <c r="O1413" s="32">
        <f>VLOOKUP($C1413,'Four Factors - Home'!$B:$O,14,FALSE)/100</f>
        <v>0.223</v>
      </c>
      <c r="P1413" s="21">
        <f>VLOOKUP($C1413,'Advanced - Home'!B:T,18,FALSE)</f>
        <v>98.31</v>
      </c>
      <c r="Q1413" s="21">
        <f>(P1413+'Advanced - Home'!$S$33)/2</f>
        <v>98.581912943871714</v>
      </c>
      <c r="R1413" s="32">
        <f t="shared" ref="R1413" si="13879">AVERAGE(H1413,L1412)</f>
        <v>0.53149999999999997</v>
      </c>
      <c r="S1413" s="32">
        <f t="shared" ref="S1413" si="13880">AVERAGE(I1413,M1412)</f>
        <v>0.3085</v>
      </c>
      <c r="T1413" s="32">
        <f t="shared" ref="T1413" si="13881">AVERAGE(J1413,N1412)</f>
        <v>0.14550000000000002</v>
      </c>
      <c r="U1413" s="32">
        <f t="shared" ref="U1413" si="13882">AVERAGE(K1413,O1412)</f>
        <v>0.22900000000000001</v>
      </c>
      <c r="V1413" s="21">
        <f>Q1413*Q1412/'Advanced - Road'!$S$33</f>
        <v>100.42145055027919</v>
      </c>
      <c r="W1413" s="21">
        <f t="shared" ref="W1413" si="13883">W1412</f>
        <v>100.42485419824078</v>
      </c>
      <c r="X1413" s="21">
        <f t="shared" si="13490"/>
        <v>0</v>
      </c>
      <c r="Y1413" s="23">
        <f>ROUND(Regression!$B$17+Regression!$B$18*Games!R1413+Regression!$B$19*Games!T1413+Regression!$B$20*Games!U1413+Regression!$B$21*Games!S1413+Regression!$B$22*Games!W1413,0)</f>
        <v>112</v>
      </c>
      <c r="Z1413" s="23">
        <f t="shared" ref="Z1413" si="13884">-Z1412</f>
        <v>-6</v>
      </c>
      <c r="AA1413" s="23">
        <f t="shared" ref="AA1413" si="13885">AA1412</f>
        <v>218</v>
      </c>
      <c r="AB1413" s="22"/>
      <c r="AC1413" s="22"/>
      <c r="AD1413" s="22">
        <f t="shared" si="13495"/>
        <v>112</v>
      </c>
    </row>
    <row r="1414" spans="1:30" x14ac:dyDescent="0.3">
      <c r="A1414" t="s">
        <v>133</v>
      </c>
      <c r="B1414" s="8" t="s">
        <v>76</v>
      </c>
      <c r="C1414" t="str">
        <f>VLOOKUP(B1414,'Team Lookup'!A:B,2,FALSE)</f>
        <v>Phoenix Suns</v>
      </c>
      <c r="D1414" s="6"/>
      <c r="E1414" s="6"/>
      <c r="F1414" s="7" t="str">
        <f>B1415</f>
        <v>MIL</v>
      </c>
      <c r="G1414" t="str">
        <f t="shared" ref="G1414" si="13886">C1415</f>
        <v>Milwaukee Bucks</v>
      </c>
      <c r="H1414" s="31">
        <f>VLOOKUP($C1414,'Four Factors - Road'!$B:$O,7,FALSE)/100</f>
        <v>0.49099999999999999</v>
      </c>
      <c r="I1414" s="31">
        <f>VLOOKUP($C1414,'Four Factors - Road'!$B:$O,8,FALSE)</f>
        <v>0.29199999999999998</v>
      </c>
      <c r="J1414" s="31">
        <f>VLOOKUP($C1414,'Four Factors - Road'!$B:$O,9,FALSE)/100</f>
        <v>0.152</v>
      </c>
      <c r="K1414" s="31">
        <f>VLOOKUP($C1414,'Four Factors - Road'!$B:$O,10,FALSE)/100</f>
        <v>0.254</v>
      </c>
      <c r="L1414" s="31">
        <f>VLOOKUP($C1414,'Four Factors - Road'!$B:$O,11,FALSE)/100</f>
        <v>0.53799999999999992</v>
      </c>
      <c r="M1414" s="31">
        <f>VLOOKUP($C1414,'Four Factors - Road'!$B:$O,12,FALSE)</f>
        <v>0.34</v>
      </c>
      <c r="N1414" s="31">
        <f>VLOOKUP($C1414,'Four Factors - Road'!$B:$O,13,FALSE)/100</f>
        <v>0.151</v>
      </c>
      <c r="O1414" s="31">
        <f>VLOOKUP($C1414,'Four Factors - Road'!$B:$O,14,FALSE)/100</f>
        <v>0.24100000000000002</v>
      </c>
      <c r="P1414" s="17">
        <f>VLOOKUP($C1414,'Advanced - Road'!B:T,18,FALSE)</f>
        <v>102.55</v>
      </c>
      <c r="Q1414" s="17">
        <f>(P1414+'Advanced - Road'!$S$33)/2</f>
        <v>100.70526345933563</v>
      </c>
      <c r="R1414" s="31">
        <f t="shared" ref="R1414" si="13887">AVERAGE(H1414,L1415)</f>
        <v>0.50600000000000001</v>
      </c>
      <c r="S1414" s="31">
        <f t="shared" ref="S1414" si="13888">AVERAGE(I1414,M1415)</f>
        <v>0.29749999999999999</v>
      </c>
      <c r="T1414" s="31">
        <f t="shared" ref="T1414" si="13889">AVERAGE(J1414,N1415)</f>
        <v>0.1555</v>
      </c>
      <c r="U1414" s="31">
        <f t="shared" ref="U1414" si="13890">AVERAGE(K1414,O1415)</f>
        <v>0.24299999999999999</v>
      </c>
      <c r="V1414" s="17">
        <f>Q1414*Q1415/'Advanced - Home'!$S$33</f>
        <v>100.64219094526598</v>
      </c>
      <c r="W1414" s="17">
        <f t="shared" ref="W1414" si="13891">AVERAGE(V1414:V1415)</f>
        <v>100.63878004682557</v>
      </c>
      <c r="X1414" s="17">
        <f t="shared" si="13490"/>
        <v>0</v>
      </c>
      <c r="Y1414" s="19">
        <f>ROUND(Regression!$B$17+Regression!$B$18*Games!R1414+Regression!$B$19*Games!T1414+Regression!$B$20*Games!U1414+Regression!$B$21*Games!S1414+Regression!$B$22*Games!W1414,0)</f>
        <v>108</v>
      </c>
      <c r="Z1414" s="19">
        <f t="shared" ref="Z1414" si="13892">Y1415-Y1414</f>
        <v>5</v>
      </c>
      <c r="AA1414" s="19">
        <f t="shared" ref="AA1414" si="13893">Y1414+Y1415</f>
        <v>221</v>
      </c>
      <c r="AB1414" s="4">
        <f t="shared" ref="AB1414" si="13894">D1414-Z1414</f>
        <v>-5</v>
      </c>
      <c r="AC1414" s="4">
        <f t="shared" ref="AC1414" si="13895">AA1414-E1414</f>
        <v>221</v>
      </c>
      <c r="AD1414" s="4">
        <f t="shared" si="13495"/>
        <v>108</v>
      </c>
    </row>
    <row r="1415" spans="1:30" x14ac:dyDescent="0.3">
      <c r="A1415" t="s">
        <v>134</v>
      </c>
      <c r="B1415" s="8" t="s">
        <v>70</v>
      </c>
      <c r="C1415" t="str">
        <f>VLOOKUP(B1415,'Team Lookup'!A:B,2,FALSE)</f>
        <v>Milwaukee Bucks</v>
      </c>
      <c r="D1415" s="9">
        <f t="shared" ref="D1415" si="13896">D1414*-1</f>
        <v>0</v>
      </c>
      <c r="E1415" s="9">
        <f t="shared" ref="E1415" si="13897">E1414</f>
        <v>0</v>
      </c>
      <c r="F1415" t="str">
        <f>B1414</f>
        <v>PHO</v>
      </c>
      <c r="G1415" t="str">
        <f t="shared" ref="G1415" si="13898">C1414</f>
        <v>Phoenix Suns</v>
      </c>
      <c r="H1415" s="31">
        <f>VLOOKUP($C1415,'Four Factors - Home'!$B:$O,7,FALSE)/100</f>
        <v>0.53500000000000003</v>
      </c>
      <c r="I1415" s="31">
        <f>VLOOKUP($C1415,'Four Factors - Home'!$B:$O,8,FALSE)</f>
        <v>0.307</v>
      </c>
      <c r="J1415" s="31">
        <f>VLOOKUP($C1415,'Four Factors - Home'!$B:$O,9,FALSE)/100</f>
        <v>0.14199999999999999</v>
      </c>
      <c r="K1415" s="31">
        <f>VLOOKUP($C1415,'Four Factors - Home'!$B:$O,10,FALSE)/100</f>
        <v>0.21600000000000003</v>
      </c>
      <c r="L1415" s="31">
        <f>VLOOKUP($C1415,'Four Factors - Home'!$B:$O,11,FALSE)/100</f>
        <v>0.52100000000000002</v>
      </c>
      <c r="M1415" s="31">
        <f>VLOOKUP($C1415,'Four Factors - Home'!$B:$O,12,FALSE)</f>
        <v>0.30299999999999999</v>
      </c>
      <c r="N1415" s="31">
        <f>VLOOKUP($C1415,'Four Factors - Home'!$B:$O,13,FALSE)/100</f>
        <v>0.159</v>
      </c>
      <c r="O1415" s="31">
        <f>VLOOKUP($C1415,'Four Factors - Home'!$B:$O,14,FALSE)/100</f>
        <v>0.23199999999999998</v>
      </c>
      <c r="P1415" s="17">
        <f>VLOOKUP($C1415,'Advanced - Home'!B:T,18,FALSE)</f>
        <v>98.73</v>
      </c>
      <c r="Q1415" s="17">
        <f>(P1415+'Advanced - Home'!$S$33)/2</f>
        <v>98.791912943871708</v>
      </c>
      <c r="R1415" s="31">
        <f t="shared" ref="R1415" si="13899">AVERAGE(H1415,L1414)</f>
        <v>0.53649999999999998</v>
      </c>
      <c r="S1415" s="31">
        <f t="shared" ref="S1415" si="13900">AVERAGE(I1415,M1414)</f>
        <v>0.32350000000000001</v>
      </c>
      <c r="T1415" s="31">
        <f t="shared" ref="T1415" si="13901">AVERAGE(J1415,N1414)</f>
        <v>0.14649999999999999</v>
      </c>
      <c r="U1415" s="31">
        <f t="shared" ref="U1415" si="13902">AVERAGE(K1415,O1414)</f>
        <v>0.22850000000000004</v>
      </c>
      <c r="V1415" s="17">
        <f>Q1415*Q1414/'Advanced - Road'!$S$33</f>
        <v>100.63536914838517</v>
      </c>
      <c r="W1415" s="17">
        <f t="shared" ref="W1415" si="13903">W1414</f>
        <v>100.63878004682557</v>
      </c>
      <c r="X1415" s="17">
        <f t="shared" si="13490"/>
        <v>0</v>
      </c>
      <c r="Y1415" s="19">
        <f>ROUND(Regression!$B$17+Regression!$B$18*Games!R1415+Regression!$B$19*Games!T1415+Regression!$B$20*Games!U1415+Regression!$B$21*Games!S1415+Regression!$B$22*Games!W1415,0)</f>
        <v>113</v>
      </c>
      <c r="Z1415" s="19">
        <f t="shared" ref="Z1415" si="13904">-Z1414</f>
        <v>-5</v>
      </c>
      <c r="AA1415" s="19">
        <f t="shared" ref="AA1415" si="13905">AA1414</f>
        <v>221</v>
      </c>
      <c r="AB1415" s="4"/>
      <c r="AC1415" s="4"/>
      <c r="AD1415" s="4">
        <f t="shared" si="13495"/>
        <v>113</v>
      </c>
    </row>
    <row r="1416" spans="1:30" x14ac:dyDescent="0.3">
      <c r="A1416" s="11" t="s">
        <v>133</v>
      </c>
      <c r="B1416" s="14" t="s">
        <v>76</v>
      </c>
      <c r="C1416" s="11" t="str">
        <f>VLOOKUP(B1416,'Team Lookup'!A:B,2,FALSE)</f>
        <v>Phoenix Suns</v>
      </c>
      <c r="D1416" s="12"/>
      <c r="E1416" s="12"/>
      <c r="F1416" s="13" t="str">
        <f>B1417</f>
        <v>MIN</v>
      </c>
      <c r="G1416" s="11" t="str">
        <f t="shared" ref="G1416" si="13906">C1417</f>
        <v>Minnesota Timberwolves</v>
      </c>
      <c r="H1416" s="32">
        <f>VLOOKUP($C1416,'Four Factors - Road'!$B:$O,7,FALSE)/100</f>
        <v>0.49099999999999999</v>
      </c>
      <c r="I1416" s="32">
        <f>VLOOKUP($C1416,'Four Factors - Road'!$B:$O,8,FALSE)</f>
        <v>0.29199999999999998</v>
      </c>
      <c r="J1416" s="32">
        <f>VLOOKUP($C1416,'Four Factors - Road'!$B:$O,9,FALSE)/100</f>
        <v>0.152</v>
      </c>
      <c r="K1416" s="32">
        <f>VLOOKUP($C1416,'Four Factors - Road'!$B:$O,10,FALSE)/100</f>
        <v>0.254</v>
      </c>
      <c r="L1416" s="32">
        <f>VLOOKUP($C1416,'Four Factors - Road'!$B:$O,11,FALSE)/100</f>
        <v>0.53799999999999992</v>
      </c>
      <c r="M1416" s="32">
        <f>VLOOKUP($C1416,'Four Factors - Road'!$B:$O,12,FALSE)</f>
        <v>0.34</v>
      </c>
      <c r="N1416" s="32">
        <f>VLOOKUP($C1416,'Four Factors - Road'!$B:$O,13,FALSE)/100</f>
        <v>0.151</v>
      </c>
      <c r="O1416" s="32">
        <f>VLOOKUP($C1416,'Four Factors - Road'!$B:$O,14,FALSE)/100</f>
        <v>0.24100000000000002</v>
      </c>
      <c r="P1416" s="21">
        <f>VLOOKUP($C1416,'Advanced - Road'!B:T,18,FALSE)</f>
        <v>102.55</v>
      </c>
      <c r="Q1416" s="21">
        <f>(P1416+'Advanced - Road'!$S$33)/2</f>
        <v>100.70526345933563</v>
      </c>
      <c r="R1416" s="32">
        <f t="shared" ref="R1416" si="13907">AVERAGE(H1416,L1417)</f>
        <v>0.51049999999999995</v>
      </c>
      <c r="S1416" s="32">
        <f t="shared" ref="S1416" si="13908">AVERAGE(I1416,M1417)</f>
        <v>0.28249999999999997</v>
      </c>
      <c r="T1416" s="32">
        <f t="shared" ref="T1416" si="13909">AVERAGE(J1416,N1417)</f>
        <v>0.152</v>
      </c>
      <c r="U1416" s="32">
        <f t="shared" ref="U1416" si="13910">AVERAGE(K1416,O1417)</f>
        <v>0.23549999999999999</v>
      </c>
      <c r="V1416" s="21">
        <f>Q1416*Q1417/'Advanced - Home'!$S$33</f>
        <v>99.577619095163669</v>
      </c>
      <c r="W1416" s="21">
        <f t="shared" ref="W1416" si="13911">AVERAGE(V1416:V1417)</f>
        <v>99.574244276486922</v>
      </c>
      <c r="X1416" s="21">
        <f t="shared" si="13490"/>
        <v>0</v>
      </c>
      <c r="Y1416" s="23">
        <f>ROUND(Regression!$B$17+Regression!$B$18*Games!R1416+Regression!$B$19*Games!T1416+Regression!$B$20*Games!U1416+Regression!$B$21*Games!S1416+Regression!$B$22*Games!W1416,0)</f>
        <v>107</v>
      </c>
      <c r="Z1416" s="23">
        <f t="shared" ref="Z1416" si="13912">Y1417-Y1416</f>
        <v>5</v>
      </c>
      <c r="AA1416" s="23">
        <f t="shared" ref="AA1416" si="13913">Y1416+Y1417</f>
        <v>219</v>
      </c>
      <c r="AB1416" s="22">
        <f t="shared" ref="AB1416" si="13914">D1416-Z1416</f>
        <v>-5</v>
      </c>
      <c r="AC1416" s="22">
        <f t="shared" ref="AC1416" si="13915">AA1416-E1416</f>
        <v>219</v>
      </c>
      <c r="AD1416" s="22">
        <f t="shared" si="13495"/>
        <v>107</v>
      </c>
    </row>
    <row r="1417" spans="1:30" x14ac:dyDescent="0.3">
      <c r="A1417" s="11" t="s">
        <v>134</v>
      </c>
      <c r="B1417" s="14" t="s">
        <v>34</v>
      </c>
      <c r="C1417" s="11" t="str">
        <f>VLOOKUP(B1417,'Team Lookup'!A:B,2,FALSE)</f>
        <v>Minnesota Timberwolves</v>
      </c>
      <c r="D1417" s="15">
        <f t="shared" ref="D1417" si="13916">D1416*-1</f>
        <v>0</v>
      </c>
      <c r="E1417" s="15">
        <f t="shared" ref="E1417" si="13917">E1416</f>
        <v>0</v>
      </c>
      <c r="F1417" s="11" t="str">
        <f>B1416</f>
        <v>PHO</v>
      </c>
      <c r="G1417" s="11" t="str">
        <f t="shared" ref="G1417" si="13918">C1416</f>
        <v>Phoenix Suns</v>
      </c>
      <c r="H1417" s="32">
        <f>VLOOKUP($C1417,'Four Factors - Home'!$B:$O,7,FALSE)/100</f>
        <v>0.52400000000000002</v>
      </c>
      <c r="I1417" s="32">
        <f>VLOOKUP($C1417,'Four Factors - Home'!$B:$O,8,FALSE)</f>
        <v>0.29599999999999999</v>
      </c>
      <c r="J1417" s="32">
        <f>VLOOKUP($C1417,'Four Factors - Home'!$B:$O,9,FALSE)/100</f>
        <v>0.15</v>
      </c>
      <c r="K1417" s="32">
        <f>VLOOKUP($C1417,'Four Factors - Home'!$B:$O,10,FALSE)/100</f>
        <v>0.26899999999999996</v>
      </c>
      <c r="L1417" s="32">
        <f>VLOOKUP($C1417,'Four Factors - Home'!$B:$O,11,FALSE)/100</f>
        <v>0.53</v>
      </c>
      <c r="M1417" s="32">
        <f>VLOOKUP($C1417,'Four Factors - Home'!$B:$O,12,FALSE)</f>
        <v>0.27300000000000002</v>
      </c>
      <c r="N1417" s="32">
        <f>VLOOKUP($C1417,'Four Factors - Home'!$B:$O,13,FALSE)/100</f>
        <v>0.152</v>
      </c>
      <c r="O1417" s="32">
        <f>VLOOKUP($C1417,'Four Factors - Home'!$B:$O,14,FALSE)/100</f>
        <v>0.217</v>
      </c>
      <c r="P1417" s="21">
        <f>VLOOKUP($C1417,'Advanced - Home'!B:T,18,FALSE)</f>
        <v>96.64</v>
      </c>
      <c r="Q1417" s="21">
        <f>(P1417+'Advanced - Home'!$S$33)/2</f>
        <v>97.746912943871706</v>
      </c>
      <c r="R1417" s="32">
        <f t="shared" ref="R1417" si="13919">AVERAGE(H1417,L1416)</f>
        <v>0.53099999999999992</v>
      </c>
      <c r="S1417" s="32">
        <f t="shared" ref="S1417" si="13920">AVERAGE(I1417,M1416)</f>
        <v>0.318</v>
      </c>
      <c r="T1417" s="32">
        <f t="shared" ref="T1417" si="13921">AVERAGE(J1417,N1416)</f>
        <v>0.15049999999999999</v>
      </c>
      <c r="U1417" s="32">
        <f t="shared" ref="U1417" si="13922">AVERAGE(K1417,O1416)</f>
        <v>0.255</v>
      </c>
      <c r="V1417" s="21">
        <f>Q1417*Q1416/'Advanced - Road'!$S$33</f>
        <v>99.570869457810176</v>
      </c>
      <c r="W1417" s="21">
        <f t="shared" ref="W1417" si="13923">W1416</f>
        <v>99.574244276486922</v>
      </c>
      <c r="X1417" s="21">
        <f t="shared" si="13490"/>
        <v>0</v>
      </c>
      <c r="Y1417" s="23">
        <f>ROUND(Regression!$B$17+Regression!$B$18*Games!R1417+Regression!$B$19*Games!T1417+Regression!$B$20*Games!U1417+Regression!$B$21*Games!S1417+Regression!$B$22*Games!W1417,0)</f>
        <v>112</v>
      </c>
      <c r="Z1417" s="23">
        <f t="shared" ref="Z1417" si="13924">-Z1416</f>
        <v>-5</v>
      </c>
      <c r="AA1417" s="23">
        <f t="shared" ref="AA1417" si="13925">AA1416</f>
        <v>219</v>
      </c>
      <c r="AB1417" s="22"/>
      <c r="AC1417" s="22"/>
      <c r="AD1417" s="22">
        <f t="shared" si="13495"/>
        <v>112</v>
      </c>
    </row>
    <row r="1418" spans="1:30" x14ac:dyDescent="0.3">
      <c r="A1418" t="s">
        <v>133</v>
      </c>
      <c r="B1418" s="8" t="s">
        <v>76</v>
      </c>
      <c r="C1418" t="str">
        <f>VLOOKUP(B1418,'Team Lookup'!A:B,2,FALSE)</f>
        <v>Phoenix Suns</v>
      </c>
      <c r="D1418" s="6"/>
      <c r="E1418" s="6"/>
      <c r="F1418" s="7" t="str">
        <f>B1419</f>
        <v>NOP</v>
      </c>
      <c r="G1418" t="str">
        <f t="shared" ref="G1418" si="13926">C1419</f>
        <v>New Orleans Pelicans</v>
      </c>
      <c r="H1418" s="31">
        <f>VLOOKUP($C1418,'Four Factors - Road'!$B:$O,7,FALSE)/100</f>
        <v>0.49099999999999999</v>
      </c>
      <c r="I1418" s="31">
        <f>VLOOKUP($C1418,'Four Factors - Road'!$B:$O,8,FALSE)</f>
        <v>0.29199999999999998</v>
      </c>
      <c r="J1418" s="31">
        <f>VLOOKUP($C1418,'Four Factors - Road'!$B:$O,9,FALSE)/100</f>
        <v>0.152</v>
      </c>
      <c r="K1418" s="31">
        <f>VLOOKUP($C1418,'Four Factors - Road'!$B:$O,10,FALSE)/100</f>
        <v>0.254</v>
      </c>
      <c r="L1418" s="31">
        <f>VLOOKUP($C1418,'Four Factors - Road'!$B:$O,11,FALSE)/100</f>
        <v>0.53799999999999992</v>
      </c>
      <c r="M1418" s="31">
        <f>VLOOKUP($C1418,'Four Factors - Road'!$B:$O,12,FALSE)</f>
        <v>0.34</v>
      </c>
      <c r="N1418" s="31">
        <f>VLOOKUP($C1418,'Four Factors - Road'!$B:$O,13,FALSE)/100</f>
        <v>0.151</v>
      </c>
      <c r="O1418" s="31">
        <f>VLOOKUP($C1418,'Four Factors - Road'!$B:$O,14,FALSE)/100</f>
        <v>0.24100000000000002</v>
      </c>
      <c r="P1418" s="17">
        <f>VLOOKUP($C1418,'Advanced - Road'!B:T,18,FALSE)</f>
        <v>102.55</v>
      </c>
      <c r="Q1418" s="17">
        <f>(P1418+'Advanced - Road'!$S$33)/2</f>
        <v>100.70526345933563</v>
      </c>
      <c r="R1418" s="31">
        <f t="shared" ref="R1418" si="13927">AVERAGE(H1418,L1419)</f>
        <v>0.5</v>
      </c>
      <c r="S1418" s="31">
        <f t="shared" ref="S1418" si="13928">AVERAGE(I1418,M1419)</f>
        <v>0.26700000000000002</v>
      </c>
      <c r="T1418" s="31">
        <f t="shared" ref="T1418" si="13929">AVERAGE(J1418,N1419)</f>
        <v>0.14300000000000002</v>
      </c>
      <c r="U1418" s="31">
        <f t="shared" ref="U1418" si="13930">AVERAGE(K1418,O1419)</f>
        <v>0.23799999999999999</v>
      </c>
      <c r="V1418" s="17">
        <f>Q1418*Q1419/'Advanced - Home'!$S$33</f>
        <v>101.83410392576329</v>
      </c>
      <c r="W1418" s="17">
        <f t="shared" ref="W1418" si="13931">AVERAGE(V1418:V1419)</f>
        <v>101.83065263179802</v>
      </c>
      <c r="X1418" s="17">
        <f t="shared" si="13490"/>
        <v>0</v>
      </c>
      <c r="Y1418" s="19">
        <f>ROUND(Regression!$B$17+Regression!$B$18*Games!R1418+Regression!$B$19*Games!T1418+Regression!$B$20*Games!U1418+Regression!$B$21*Games!S1418+Regression!$B$22*Games!W1418,0)</f>
        <v>108</v>
      </c>
      <c r="Z1418" s="19">
        <f t="shared" ref="Z1418" si="13932">Y1419-Y1418</f>
        <v>4</v>
      </c>
      <c r="AA1418" s="19">
        <f t="shared" ref="AA1418" si="13933">Y1418+Y1419</f>
        <v>220</v>
      </c>
      <c r="AB1418" s="4">
        <f t="shared" ref="AB1418" si="13934">D1418-Z1418</f>
        <v>-4</v>
      </c>
      <c r="AC1418" s="4">
        <f t="shared" ref="AC1418" si="13935">AA1418-E1418</f>
        <v>220</v>
      </c>
      <c r="AD1418" s="4">
        <f t="shared" si="13495"/>
        <v>108</v>
      </c>
    </row>
    <row r="1419" spans="1:30" x14ac:dyDescent="0.3">
      <c r="A1419" t="s">
        <v>134</v>
      </c>
      <c r="B1419" s="8" t="s">
        <v>71</v>
      </c>
      <c r="C1419" t="str">
        <f>VLOOKUP(B1419,'Team Lookup'!A:B,2,FALSE)</f>
        <v>New Orleans Pelicans</v>
      </c>
      <c r="D1419" s="9">
        <f t="shared" ref="D1419" si="13936">D1418*-1</f>
        <v>0</v>
      </c>
      <c r="E1419" s="9">
        <f t="shared" ref="E1419" si="13937">E1418</f>
        <v>0</v>
      </c>
      <c r="F1419" t="str">
        <f>B1418</f>
        <v>PHO</v>
      </c>
      <c r="G1419" t="str">
        <f t="shared" ref="G1419" si="13938">C1418</f>
        <v>Phoenix Suns</v>
      </c>
      <c r="H1419" s="31">
        <f>VLOOKUP($C1419,'Four Factors - Home'!$B:$O,7,FALSE)/100</f>
        <v>0.504</v>
      </c>
      <c r="I1419" s="31">
        <f>VLOOKUP($C1419,'Four Factors - Home'!$B:$O,8,FALSE)</f>
        <v>0.26200000000000001</v>
      </c>
      <c r="J1419" s="31">
        <f>VLOOKUP($C1419,'Four Factors - Home'!$B:$O,9,FALSE)/100</f>
        <v>0.121</v>
      </c>
      <c r="K1419" s="31">
        <f>VLOOKUP($C1419,'Four Factors - Home'!$B:$O,10,FALSE)/100</f>
        <v>0.184</v>
      </c>
      <c r="L1419" s="31">
        <f>VLOOKUP($C1419,'Four Factors - Home'!$B:$O,11,FALSE)/100</f>
        <v>0.50900000000000001</v>
      </c>
      <c r="M1419" s="31">
        <f>VLOOKUP($C1419,'Four Factors - Home'!$B:$O,12,FALSE)</f>
        <v>0.24199999999999999</v>
      </c>
      <c r="N1419" s="31">
        <f>VLOOKUP($C1419,'Four Factors - Home'!$B:$O,13,FALSE)/100</f>
        <v>0.13400000000000001</v>
      </c>
      <c r="O1419" s="31">
        <f>VLOOKUP($C1419,'Four Factors - Home'!$B:$O,14,FALSE)/100</f>
        <v>0.222</v>
      </c>
      <c r="P1419" s="17">
        <f>VLOOKUP($C1419,'Advanced - Home'!B:T,18,FALSE)</f>
        <v>101.07</v>
      </c>
      <c r="Q1419" s="17">
        <f>(P1419+'Advanced - Home'!$S$33)/2</f>
        <v>99.96191294387171</v>
      </c>
      <c r="R1419" s="31">
        <f t="shared" ref="R1419" si="13939">AVERAGE(H1419,L1418)</f>
        <v>0.52099999999999991</v>
      </c>
      <c r="S1419" s="31">
        <f t="shared" ref="S1419" si="13940">AVERAGE(I1419,M1418)</f>
        <v>0.30100000000000005</v>
      </c>
      <c r="T1419" s="31">
        <f t="shared" ref="T1419" si="13941">AVERAGE(J1419,N1418)</f>
        <v>0.13600000000000001</v>
      </c>
      <c r="U1419" s="31">
        <f t="shared" ref="U1419" si="13942">AVERAGE(K1419,O1418)</f>
        <v>0.21250000000000002</v>
      </c>
      <c r="V1419" s="17">
        <f>Q1419*Q1418/'Advanced - Road'!$S$33</f>
        <v>101.82720133783275</v>
      </c>
      <c r="W1419" s="17">
        <f t="shared" ref="W1419" si="13943">W1418</f>
        <v>101.83065263179802</v>
      </c>
      <c r="X1419" s="17">
        <f t="shared" si="13490"/>
        <v>0</v>
      </c>
      <c r="Y1419" s="19">
        <f>ROUND(Regression!$B$17+Regression!$B$18*Games!R1419+Regression!$B$19*Games!T1419+Regression!$B$20*Games!U1419+Regression!$B$21*Games!S1419+Regression!$B$22*Games!W1419,0)</f>
        <v>112</v>
      </c>
      <c r="Z1419" s="19">
        <f t="shared" ref="Z1419" si="13944">-Z1418</f>
        <v>-4</v>
      </c>
      <c r="AA1419" s="19">
        <f t="shared" ref="AA1419" si="13945">AA1418</f>
        <v>220</v>
      </c>
      <c r="AB1419" s="4"/>
      <c r="AC1419" s="4"/>
      <c r="AD1419" s="4">
        <f t="shared" si="13495"/>
        <v>112</v>
      </c>
    </row>
    <row r="1420" spans="1:30" x14ac:dyDescent="0.3">
      <c r="A1420" s="11" t="s">
        <v>133</v>
      </c>
      <c r="B1420" s="14" t="s">
        <v>76</v>
      </c>
      <c r="C1420" s="11" t="str">
        <f>VLOOKUP(B1420,'Team Lookup'!A:B,2,FALSE)</f>
        <v>Phoenix Suns</v>
      </c>
      <c r="D1420" s="12"/>
      <c r="E1420" s="12"/>
      <c r="F1420" s="13" t="str">
        <f>B1421</f>
        <v>NYK</v>
      </c>
      <c r="G1420" s="11" t="str">
        <f t="shared" ref="G1420" si="13946">C1421</f>
        <v>New York Knicks</v>
      </c>
      <c r="H1420" s="32">
        <f>VLOOKUP($C1420,'Four Factors - Road'!$B:$O,7,FALSE)/100</f>
        <v>0.49099999999999999</v>
      </c>
      <c r="I1420" s="32">
        <f>VLOOKUP($C1420,'Four Factors - Road'!$B:$O,8,FALSE)</f>
        <v>0.29199999999999998</v>
      </c>
      <c r="J1420" s="32">
        <f>VLOOKUP($C1420,'Four Factors - Road'!$B:$O,9,FALSE)/100</f>
        <v>0.152</v>
      </c>
      <c r="K1420" s="32">
        <f>VLOOKUP($C1420,'Four Factors - Road'!$B:$O,10,FALSE)/100</f>
        <v>0.254</v>
      </c>
      <c r="L1420" s="32">
        <f>VLOOKUP($C1420,'Four Factors - Road'!$B:$O,11,FALSE)/100</f>
        <v>0.53799999999999992</v>
      </c>
      <c r="M1420" s="32">
        <f>VLOOKUP($C1420,'Four Factors - Road'!$B:$O,12,FALSE)</f>
        <v>0.34</v>
      </c>
      <c r="N1420" s="32">
        <f>VLOOKUP($C1420,'Four Factors - Road'!$B:$O,13,FALSE)/100</f>
        <v>0.151</v>
      </c>
      <c r="O1420" s="32">
        <f>VLOOKUP($C1420,'Four Factors - Road'!$B:$O,14,FALSE)/100</f>
        <v>0.24100000000000002</v>
      </c>
      <c r="P1420" s="21">
        <f>VLOOKUP($C1420,'Advanced - Road'!B:T,18,FALSE)</f>
        <v>102.55</v>
      </c>
      <c r="Q1420" s="21">
        <f>(P1420+'Advanced - Road'!$S$33)/2</f>
        <v>100.70526345933563</v>
      </c>
      <c r="R1420" s="32">
        <f t="shared" ref="R1420" si="13947">AVERAGE(H1420,L1421)</f>
        <v>0.5</v>
      </c>
      <c r="S1420" s="32">
        <f t="shared" ref="S1420" si="13948">AVERAGE(I1420,M1421)</f>
        <v>0.27700000000000002</v>
      </c>
      <c r="T1420" s="32">
        <f t="shared" ref="T1420" si="13949">AVERAGE(J1420,N1421)</f>
        <v>0.14100000000000001</v>
      </c>
      <c r="U1420" s="32">
        <f t="shared" ref="U1420" si="13950">AVERAGE(K1420,O1421)</f>
        <v>0.26200000000000001</v>
      </c>
      <c r="V1420" s="21">
        <f>Q1420*Q1421/'Advanced - Home'!$S$33</f>
        <v>100.49956887922357</v>
      </c>
      <c r="W1420" s="21">
        <f t="shared" ref="W1420" si="13951">AVERAGE(V1420:V1421)</f>
        <v>100.49616281443571</v>
      </c>
      <c r="X1420" s="21">
        <f t="shared" si="13490"/>
        <v>0</v>
      </c>
      <c r="Y1420" s="23">
        <f>ROUND(Regression!$B$17+Regression!$B$18*Games!R1420+Regression!$B$19*Games!T1420+Regression!$B$20*Games!U1420+Regression!$B$21*Games!S1420+Regression!$B$22*Games!W1420,0)</f>
        <v>109</v>
      </c>
      <c r="Z1420" s="23">
        <f t="shared" ref="Z1420" si="13952">Y1421-Y1420</f>
        <v>3</v>
      </c>
      <c r="AA1420" s="23">
        <f t="shared" ref="AA1420" si="13953">Y1420+Y1421</f>
        <v>221</v>
      </c>
      <c r="AB1420" s="22">
        <f t="shared" ref="AB1420" si="13954">D1420-Z1420</f>
        <v>-3</v>
      </c>
      <c r="AC1420" s="22">
        <f t="shared" ref="AC1420" si="13955">AA1420-E1420</f>
        <v>221</v>
      </c>
      <c r="AD1420" s="22">
        <f t="shared" si="13495"/>
        <v>109</v>
      </c>
    </row>
    <row r="1421" spans="1:30" x14ac:dyDescent="0.3">
      <c r="A1421" s="11" t="s">
        <v>134</v>
      </c>
      <c r="B1421" s="14" t="s">
        <v>72</v>
      </c>
      <c r="C1421" s="11" t="str">
        <f>VLOOKUP(B1421,'Team Lookup'!A:B,2,FALSE)</f>
        <v>New York Knicks</v>
      </c>
      <c r="D1421" s="15">
        <f t="shared" ref="D1421" si="13956">D1420*-1</f>
        <v>0</v>
      </c>
      <c r="E1421" s="15">
        <f t="shared" ref="E1421" si="13957">E1420</f>
        <v>0</v>
      </c>
      <c r="F1421" s="11" t="str">
        <f>B1420</f>
        <v>PHO</v>
      </c>
      <c r="G1421" s="11" t="str">
        <f t="shared" ref="G1421" si="13958">C1420</f>
        <v>Phoenix Suns</v>
      </c>
      <c r="H1421" s="32">
        <f>VLOOKUP($C1421,'Four Factors - Home'!$B:$O,7,FALSE)/100</f>
        <v>0.52</v>
      </c>
      <c r="I1421" s="32">
        <f>VLOOKUP($C1421,'Four Factors - Home'!$B:$O,8,FALSE)</f>
        <v>0.22700000000000001</v>
      </c>
      <c r="J1421" s="32">
        <f>VLOOKUP($C1421,'Four Factors - Home'!$B:$O,9,FALSE)/100</f>
        <v>0.14300000000000002</v>
      </c>
      <c r="K1421" s="32">
        <f>VLOOKUP($C1421,'Four Factors - Home'!$B:$O,10,FALSE)/100</f>
        <v>0.27399999999999997</v>
      </c>
      <c r="L1421" s="32">
        <f>VLOOKUP($C1421,'Four Factors - Home'!$B:$O,11,FALSE)/100</f>
        <v>0.50900000000000001</v>
      </c>
      <c r="M1421" s="32">
        <f>VLOOKUP($C1421,'Four Factors - Home'!$B:$O,12,FALSE)</f>
        <v>0.26200000000000001</v>
      </c>
      <c r="N1421" s="32">
        <f>VLOOKUP($C1421,'Four Factors - Home'!$B:$O,13,FALSE)/100</f>
        <v>0.13</v>
      </c>
      <c r="O1421" s="32">
        <f>VLOOKUP($C1421,'Four Factors - Home'!$B:$O,14,FALSE)/100</f>
        <v>0.27</v>
      </c>
      <c r="P1421" s="21">
        <f>VLOOKUP($C1421,'Advanced - Home'!B:T,18,FALSE)</f>
        <v>98.45</v>
      </c>
      <c r="Q1421" s="21">
        <f>(P1421+'Advanced - Home'!$S$33)/2</f>
        <v>98.651912943871707</v>
      </c>
      <c r="R1421" s="32">
        <f t="shared" ref="R1421" si="13959">AVERAGE(H1421,L1420)</f>
        <v>0.52899999999999991</v>
      </c>
      <c r="S1421" s="32">
        <f t="shared" ref="S1421" si="13960">AVERAGE(I1421,M1420)</f>
        <v>0.28350000000000003</v>
      </c>
      <c r="T1421" s="32">
        <f t="shared" ref="T1421" si="13961">AVERAGE(J1421,N1420)</f>
        <v>0.14700000000000002</v>
      </c>
      <c r="U1421" s="32">
        <f t="shared" ref="U1421" si="13962">AVERAGE(K1421,O1420)</f>
        <v>0.25750000000000001</v>
      </c>
      <c r="V1421" s="21">
        <f>Q1421*Q1420/'Advanced - Road'!$S$33</f>
        <v>100.49275674964784</v>
      </c>
      <c r="W1421" s="21">
        <f t="shared" ref="W1421" si="13963">W1420</f>
        <v>100.49616281443571</v>
      </c>
      <c r="X1421" s="21">
        <f t="shared" si="13490"/>
        <v>0</v>
      </c>
      <c r="Y1421" s="23">
        <f>ROUND(Regression!$B$17+Regression!$B$18*Games!R1421+Regression!$B$19*Games!T1421+Regression!$B$20*Games!U1421+Regression!$B$21*Games!S1421+Regression!$B$22*Games!W1421,0)</f>
        <v>112</v>
      </c>
      <c r="Z1421" s="23">
        <f t="shared" ref="Z1421" si="13964">-Z1420</f>
        <v>-3</v>
      </c>
      <c r="AA1421" s="23">
        <f t="shared" ref="AA1421" si="13965">AA1420</f>
        <v>221</v>
      </c>
      <c r="AB1421" s="22"/>
      <c r="AC1421" s="22"/>
      <c r="AD1421" s="22">
        <f t="shared" si="13495"/>
        <v>112</v>
      </c>
    </row>
    <row r="1422" spans="1:30" x14ac:dyDescent="0.3">
      <c r="A1422" t="s">
        <v>133</v>
      </c>
      <c r="B1422" s="8" t="s">
        <v>76</v>
      </c>
      <c r="C1422" t="str">
        <f>VLOOKUP(B1422,'Team Lookup'!A:B,2,FALSE)</f>
        <v>Phoenix Suns</v>
      </c>
      <c r="D1422" s="6"/>
      <c r="E1422" s="6"/>
      <c r="F1422" s="7" t="str">
        <f>B1423</f>
        <v>OKC</v>
      </c>
      <c r="G1422" t="str">
        <f t="shared" ref="G1422" si="13966">C1423</f>
        <v>Oklahoma City Thunder</v>
      </c>
      <c r="H1422" s="31">
        <f>VLOOKUP($C1422,'Four Factors - Road'!$B:$O,7,FALSE)/100</f>
        <v>0.49099999999999999</v>
      </c>
      <c r="I1422" s="31">
        <f>VLOOKUP($C1422,'Four Factors - Road'!$B:$O,8,FALSE)</f>
        <v>0.29199999999999998</v>
      </c>
      <c r="J1422" s="31">
        <f>VLOOKUP($C1422,'Four Factors - Road'!$B:$O,9,FALSE)/100</f>
        <v>0.152</v>
      </c>
      <c r="K1422" s="31">
        <f>VLOOKUP($C1422,'Four Factors - Road'!$B:$O,10,FALSE)/100</f>
        <v>0.254</v>
      </c>
      <c r="L1422" s="31">
        <f>VLOOKUP($C1422,'Four Factors - Road'!$B:$O,11,FALSE)/100</f>
        <v>0.53799999999999992</v>
      </c>
      <c r="M1422" s="31">
        <f>VLOOKUP($C1422,'Four Factors - Road'!$B:$O,12,FALSE)</f>
        <v>0.34</v>
      </c>
      <c r="N1422" s="31">
        <f>VLOOKUP($C1422,'Four Factors - Road'!$B:$O,13,FALSE)/100</f>
        <v>0.151</v>
      </c>
      <c r="O1422" s="31">
        <f>VLOOKUP($C1422,'Four Factors - Road'!$B:$O,14,FALSE)/100</f>
        <v>0.24100000000000002</v>
      </c>
      <c r="P1422" s="17">
        <f>VLOOKUP($C1422,'Advanced - Road'!B:T,18,FALSE)</f>
        <v>102.55</v>
      </c>
      <c r="Q1422" s="17">
        <f>(P1422+'Advanced - Road'!$S$33)/2</f>
        <v>100.70526345933563</v>
      </c>
      <c r="R1422" s="31">
        <f t="shared" ref="R1422" si="13967">AVERAGE(H1422,L1423)</f>
        <v>0.49349999999999999</v>
      </c>
      <c r="S1422" s="31">
        <f t="shared" ref="S1422" si="13968">AVERAGE(I1422,M1423)</f>
        <v>0.27849999999999997</v>
      </c>
      <c r="T1422" s="31">
        <f t="shared" ref="T1422" si="13969">AVERAGE(J1422,N1423)</f>
        <v>0.14449999999999999</v>
      </c>
      <c r="U1422" s="31">
        <f t="shared" ref="U1422" si="13970">AVERAGE(K1422,O1423)</f>
        <v>0.23899999999999999</v>
      </c>
      <c r="V1422" s="17">
        <f>Q1422*Q1423/'Advanced - Home'!$S$33</f>
        <v>101.79844840925269</v>
      </c>
      <c r="W1422" s="17">
        <f t="shared" ref="W1422" si="13971">AVERAGE(V1422:V1423)</f>
        <v>101.79499832370055</v>
      </c>
      <c r="X1422" s="17">
        <f t="shared" si="13490"/>
        <v>0</v>
      </c>
      <c r="Y1422" s="19">
        <f>ROUND(Regression!$B$17+Regression!$B$18*Games!R1422+Regression!$B$19*Games!T1422+Regression!$B$20*Games!U1422+Regression!$B$21*Games!S1422+Regression!$B$22*Games!W1422,0)</f>
        <v>108</v>
      </c>
      <c r="Z1422" s="19">
        <f t="shared" ref="Z1422" si="13972">Y1423-Y1422</f>
        <v>6</v>
      </c>
      <c r="AA1422" s="19">
        <f t="shared" ref="AA1422" si="13973">Y1422+Y1423</f>
        <v>222</v>
      </c>
      <c r="AB1422" s="4">
        <f t="shared" ref="AB1422" si="13974">D1422-Z1422</f>
        <v>-6</v>
      </c>
      <c r="AC1422" s="4">
        <f t="shared" ref="AC1422" si="13975">AA1422-E1422</f>
        <v>222</v>
      </c>
      <c r="AD1422" s="4">
        <f t="shared" si="13495"/>
        <v>108</v>
      </c>
    </row>
    <row r="1423" spans="1:30" x14ac:dyDescent="0.3">
      <c r="A1423" t="s">
        <v>134</v>
      </c>
      <c r="B1423" s="8" t="s">
        <v>73</v>
      </c>
      <c r="C1423" t="str">
        <f>VLOOKUP(B1423,'Team Lookup'!A:B,2,FALSE)</f>
        <v>Oklahoma City Thunder</v>
      </c>
      <c r="D1423" s="9">
        <f t="shared" ref="D1423" si="13976">D1422*-1</f>
        <v>0</v>
      </c>
      <c r="E1423" s="9">
        <f t="shared" ref="E1423" si="13977">E1422</f>
        <v>0</v>
      </c>
      <c r="F1423" t="str">
        <f>B1422</f>
        <v>PHO</v>
      </c>
      <c r="G1423" t="str">
        <f t="shared" ref="G1423" si="13978">C1422</f>
        <v>Phoenix Suns</v>
      </c>
      <c r="H1423" s="31">
        <f>VLOOKUP($C1423,'Four Factors - Home'!$B:$O,7,FALSE)/100</f>
        <v>0.51700000000000002</v>
      </c>
      <c r="I1423" s="31">
        <f>VLOOKUP($C1423,'Four Factors - Home'!$B:$O,8,FALSE)</f>
        <v>0.29799999999999999</v>
      </c>
      <c r="J1423" s="31">
        <f>VLOOKUP($C1423,'Four Factors - Home'!$B:$O,9,FALSE)/100</f>
        <v>0.14800000000000002</v>
      </c>
      <c r="K1423" s="31">
        <f>VLOOKUP($C1423,'Four Factors - Home'!$B:$O,10,FALSE)/100</f>
        <v>0.26600000000000001</v>
      </c>
      <c r="L1423" s="31">
        <f>VLOOKUP($C1423,'Four Factors - Home'!$B:$O,11,FALSE)/100</f>
        <v>0.496</v>
      </c>
      <c r="M1423" s="31">
        <f>VLOOKUP($C1423,'Four Factors - Home'!$B:$O,12,FALSE)</f>
        <v>0.26500000000000001</v>
      </c>
      <c r="N1423" s="31">
        <f>VLOOKUP($C1423,'Four Factors - Home'!$B:$O,13,FALSE)/100</f>
        <v>0.13699999999999998</v>
      </c>
      <c r="O1423" s="31">
        <f>VLOOKUP($C1423,'Four Factors - Home'!$B:$O,14,FALSE)/100</f>
        <v>0.22399999999999998</v>
      </c>
      <c r="P1423" s="17">
        <f>VLOOKUP($C1423,'Advanced - Home'!B:T,18,FALSE)</f>
        <v>101</v>
      </c>
      <c r="Q1423" s="17">
        <f>(P1423+'Advanced - Home'!$S$33)/2</f>
        <v>99.926912943871713</v>
      </c>
      <c r="R1423" s="31">
        <f t="shared" ref="R1423" si="13979">AVERAGE(H1423,L1422)</f>
        <v>0.52749999999999997</v>
      </c>
      <c r="S1423" s="31">
        <f t="shared" ref="S1423" si="13980">AVERAGE(I1423,M1422)</f>
        <v>0.31900000000000001</v>
      </c>
      <c r="T1423" s="31">
        <f t="shared" ref="T1423" si="13981">AVERAGE(J1423,N1422)</f>
        <v>0.14950000000000002</v>
      </c>
      <c r="U1423" s="31">
        <f t="shared" ref="U1423" si="13982">AVERAGE(K1423,O1422)</f>
        <v>0.2535</v>
      </c>
      <c r="V1423" s="17">
        <f>Q1423*Q1422/'Advanced - Road'!$S$33</f>
        <v>101.79154823814842</v>
      </c>
      <c r="W1423" s="17">
        <f t="shared" ref="W1423" si="13983">W1422</f>
        <v>101.79499832370055</v>
      </c>
      <c r="X1423" s="17">
        <f t="shared" si="13490"/>
        <v>0</v>
      </c>
      <c r="Y1423" s="19">
        <f>ROUND(Regression!$B$17+Regression!$B$18*Games!R1423+Regression!$B$19*Games!T1423+Regression!$B$20*Games!U1423+Regression!$B$21*Games!S1423+Regression!$B$22*Games!W1423,0)</f>
        <v>114</v>
      </c>
      <c r="Z1423" s="19">
        <f t="shared" ref="Z1423" si="13984">-Z1422</f>
        <v>-6</v>
      </c>
      <c r="AA1423" s="19">
        <f t="shared" ref="AA1423" si="13985">AA1422</f>
        <v>222</v>
      </c>
      <c r="AB1423" s="4"/>
      <c r="AC1423" s="4"/>
      <c r="AD1423" s="4">
        <f t="shared" si="13495"/>
        <v>114</v>
      </c>
    </row>
    <row r="1424" spans="1:30" x14ac:dyDescent="0.3">
      <c r="A1424" s="11" t="s">
        <v>133</v>
      </c>
      <c r="B1424" s="14" t="s">
        <v>76</v>
      </c>
      <c r="C1424" s="11" t="str">
        <f>VLOOKUP(B1424,'Team Lookup'!A:B,2,FALSE)</f>
        <v>Phoenix Suns</v>
      </c>
      <c r="D1424" s="12"/>
      <c r="E1424" s="12"/>
      <c r="F1424" s="13" t="str">
        <f>B1425</f>
        <v>ORL</v>
      </c>
      <c r="G1424" s="11" t="str">
        <f t="shared" ref="G1424" si="13986">C1425</f>
        <v>Orlando Magic</v>
      </c>
      <c r="H1424" s="32">
        <f>VLOOKUP($C1424,'Four Factors - Road'!$B:$O,7,FALSE)/100</f>
        <v>0.49099999999999999</v>
      </c>
      <c r="I1424" s="32">
        <f>VLOOKUP($C1424,'Four Factors - Road'!$B:$O,8,FALSE)</f>
        <v>0.29199999999999998</v>
      </c>
      <c r="J1424" s="32">
        <f>VLOOKUP($C1424,'Four Factors - Road'!$B:$O,9,FALSE)/100</f>
        <v>0.152</v>
      </c>
      <c r="K1424" s="32">
        <f>VLOOKUP($C1424,'Four Factors - Road'!$B:$O,10,FALSE)/100</f>
        <v>0.254</v>
      </c>
      <c r="L1424" s="32">
        <f>VLOOKUP($C1424,'Four Factors - Road'!$B:$O,11,FALSE)/100</f>
        <v>0.53799999999999992</v>
      </c>
      <c r="M1424" s="32">
        <f>VLOOKUP($C1424,'Four Factors - Road'!$B:$O,12,FALSE)</f>
        <v>0.34</v>
      </c>
      <c r="N1424" s="32">
        <f>VLOOKUP($C1424,'Four Factors - Road'!$B:$O,13,FALSE)/100</f>
        <v>0.151</v>
      </c>
      <c r="O1424" s="32">
        <f>VLOOKUP($C1424,'Four Factors - Road'!$B:$O,14,FALSE)/100</f>
        <v>0.24100000000000002</v>
      </c>
      <c r="P1424" s="21">
        <f>VLOOKUP($C1424,'Advanced - Road'!B:T,18,FALSE)</f>
        <v>102.55</v>
      </c>
      <c r="Q1424" s="21">
        <f>(P1424+'Advanced - Road'!$S$33)/2</f>
        <v>100.70526345933563</v>
      </c>
      <c r="R1424" s="32">
        <f t="shared" ref="R1424" si="13987">AVERAGE(H1424,L1425)</f>
        <v>0.502</v>
      </c>
      <c r="S1424" s="32">
        <f t="shared" ref="S1424" si="13988">AVERAGE(I1424,M1425)</f>
        <v>0.28049999999999997</v>
      </c>
      <c r="T1424" s="32">
        <f t="shared" ref="T1424" si="13989">AVERAGE(J1424,N1425)</f>
        <v>0.14699999999999999</v>
      </c>
      <c r="U1424" s="32">
        <f t="shared" ref="U1424" si="13990">AVERAGE(K1424,O1425)</f>
        <v>0.23949999999999999</v>
      </c>
      <c r="V1424" s="21">
        <f>Q1424*Q1425/'Advanced - Home'!$S$33</f>
        <v>100.04114080980152</v>
      </c>
      <c r="W1424" s="21">
        <f t="shared" ref="W1424" si="13991">AVERAGE(V1424:V1425)</f>
        <v>100.03775028175399</v>
      </c>
      <c r="X1424" s="21">
        <f t="shared" si="13490"/>
        <v>0</v>
      </c>
      <c r="Y1424" s="23">
        <f>ROUND(Regression!$B$17+Regression!$B$18*Games!R1424+Regression!$B$19*Games!T1424+Regression!$B$20*Games!U1424+Regression!$B$21*Games!S1424+Regression!$B$22*Games!W1424,0)</f>
        <v>107</v>
      </c>
      <c r="Z1424" s="23">
        <f t="shared" ref="Z1424" si="13992">Y1425-Y1424</f>
        <v>2</v>
      </c>
      <c r="AA1424" s="23">
        <f t="shared" ref="AA1424" si="13993">Y1424+Y1425</f>
        <v>216</v>
      </c>
      <c r="AB1424" s="22">
        <f t="shared" ref="AB1424" si="13994">D1424-Z1424</f>
        <v>-2</v>
      </c>
      <c r="AC1424" s="22">
        <f t="shared" ref="AC1424" si="13995">AA1424-E1424</f>
        <v>216</v>
      </c>
      <c r="AD1424" s="22">
        <f t="shared" si="13495"/>
        <v>107</v>
      </c>
    </row>
    <row r="1425" spans="1:30" x14ac:dyDescent="0.3">
      <c r="A1425" s="11" t="s">
        <v>134</v>
      </c>
      <c r="B1425" s="14" t="s">
        <v>74</v>
      </c>
      <c r="C1425" s="11" t="str">
        <f>VLOOKUP(B1425,'Team Lookup'!A:B,2,FALSE)</f>
        <v>Orlando Magic</v>
      </c>
      <c r="D1425" s="15">
        <f t="shared" ref="D1425" si="13996">D1424*-1</f>
        <v>0</v>
      </c>
      <c r="E1425" s="15">
        <f t="shared" ref="E1425" si="13997">E1424</f>
        <v>0</v>
      </c>
      <c r="F1425" s="11" t="str">
        <f>B1424</f>
        <v>PHO</v>
      </c>
      <c r="G1425" s="11" t="str">
        <f t="shared" ref="G1425" si="13998">C1424</f>
        <v>Phoenix Suns</v>
      </c>
      <c r="H1425" s="32">
        <f>VLOOKUP($C1425,'Four Factors - Home'!$B:$O,7,FALSE)/100</f>
        <v>0.47799999999999998</v>
      </c>
      <c r="I1425" s="32">
        <f>VLOOKUP($C1425,'Four Factors - Home'!$B:$O,8,FALSE)</f>
        <v>0.26</v>
      </c>
      <c r="J1425" s="32">
        <f>VLOOKUP($C1425,'Four Factors - Home'!$B:$O,9,FALSE)/100</f>
        <v>0.13500000000000001</v>
      </c>
      <c r="K1425" s="32">
        <f>VLOOKUP($C1425,'Four Factors - Home'!$B:$O,10,FALSE)/100</f>
        <v>0.23</v>
      </c>
      <c r="L1425" s="32">
        <f>VLOOKUP($C1425,'Four Factors - Home'!$B:$O,11,FALSE)/100</f>
        <v>0.51300000000000001</v>
      </c>
      <c r="M1425" s="32">
        <f>VLOOKUP($C1425,'Four Factors - Home'!$B:$O,12,FALSE)</f>
        <v>0.26900000000000002</v>
      </c>
      <c r="N1425" s="32">
        <f>VLOOKUP($C1425,'Four Factors - Home'!$B:$O,13,FALSE)/100</f>
        <v>0.14199999999999999</v>
      </c>
      <c r="O1425" s="32">
        <f>VLOOKUP($C1425,'Four Factors - Home'!$B:$O,14,FALSE)/100</f>
        <v>0.22500000000000001</v>
      </c>
      <c r="P1425" s="21">
        <f>VLOOKUP($C1425,'Advanced - Home'!B:T,18,FALSE)</f>
        <v>97.55</v>
      </c>
      <c r="Q1425" s="21">
        <f>(P1425+'Advanced - Home'!$S$33)/2</f>
        <v>98.201912943871704</v>
      </c>
      <c r="R1425" s="32">
        <f t="shared" ref="R1425" si="13999">AVERAGE(H1425,L1424)</f>
        <v>0.50800000000000001</v>
      </c>
      <c r="S1425" s="32">
        <f t="shared" ref="S1425" si="14000">AVERAGE(I1425,M1424)</f>
        <v>0.30000000000000004</v>
      </c>
      <c r="T1425" s="32">
        <f t="shared" ref="T1425" si="14001">AVERAGE(J1425,N1424)</f>
        <v>0.14300000000000002</v>
      </c>
      <c r="U1425" s="32">
        <f t="shared" ref="U1425" si="14002">AVERAGE(K1425,O1424)</f>
        <v>0.23550000000000001</v>
      </c>
      <c r="V1425" s="21">
        <f>Q1425*Q1424/'Advanced - Road'!$S$33</f>
        <v>100.03435975370645</v>
      </c>
      <c r="W1425" s="21">
        <f t="shared" ref="W1425" si="14003">W1424</f>
        <v>100.03775028175399</v>
      </c>
      <c r="X1425" s="21">
        <f t="shared" si="13490"/>
        <v>0</v>
      </c>
      <c r="Y1425" s="23">
        <f>ROUND(Regression!$B$17+Regression!$B$18*Games!R1425+Regression!$B$19*Games!T1425+Regression!$B$20*Games!U1425+Regression!$B$21*Games!S1425+Regression!$B$22*Games!W1425,0)</f>
        <v>109</v>
      </c>
      <c r="Z1425" s="23">
        <f t="shared" ref="Z1425" si="14004">-Z1424</f>
        <v>-2</v>
      </c>
      <c r="AA1425" s="23">
        <f t="shared" ref="AA1425" si="14005">AA1424</f>
        <v>216</v>
      </c>
      <c r="AB1425" s="22"/>
      <c r="AC1425" s="22"/>
      <c r="AD1425" s="22">
        <f t="shared" si="13495"/>
        <v>109</v>
      </c>
    </row>
    <row r="1426" spans="1:30" x14ac:dyDescent="0.3">
      <c r="A1426" t="s">
        <v>133</v>
      </c>
      <c r="B1426" s="8" t="s">
        <v>76</v>
      </c>
      <c r="C1426" t="str">
        <f>VLOOKUP(B1426,'Team Lookup'!A:B,2,FALSE)</f>
        <v>Phoenix Suns</v>
      </c>
      <c r="D1426" s="6"/>
      <c r="E1426" s="6"/>
      <c r="F1426" s="7" t="str">
        <f>B1427</f>
        <v>PHI</v>
      </c>
      <c r="G1426" t="str">
        <f t="shared" ref="G1426" si="14006">C1427</f>
        <v>Philadelphia 76ers</v>
      </c>
      <c r="H1426" s="31">
        <f>VLOOKUP($C1426,'Four Factors - Road'!$B:$O,7,FALSE)/100</f>
        <v>0.49099999999999999</v>
      </c>
      <c r="I1426" s="31">
        <f>VLOOKUP($C1426,'Four Factors - Road'!$B:$O,8,FALSE)</f>
        <v>0.29199999999999998</v>
      </c>
      <c r="J1426" s="31">
        <f>VLOOKUP($C1426,'Four Factors - Road'!$B:$O,9,FALSE)/100</f>
        <v>0.152</v>
      </c>
      <c r="K1426" s="31">
        <f>VLOOKUP($C1426,'Four Factors - Road'!$B:$O,10,FALSE)/100</f>
        <v>0.254</v>
      </c>
      <c r="L1426" s="31">
        <f>VLOOKUP($C1426,'Four Factors - Road'!$B:$O,11,FALSE)/100</f>
        <v>0.53799999999999992</v>
      </c>
      <c r="M1426" s="31">
        <f>VLOOKUP($C1426,'Four Factors - Road'!$B:$O,12,FALSE)</f>
        <v>0.34</v>
      </c>
      <c r="N1426" s="31">
        <f>VLOOKUP($C1426,'Four Factors - Road'!$B:$O,13,FALSE)/100</f>
        <v>0.151</v>
      </c>
      <c r="O1426" s="31">
        <f>VLOOKUP($C1426,'Four Factors - Road'!$B:$O,14,FALSE)/100</f>
        <v>0.24100000000000002</v>
      </c>
      <c r="P1426" s="17">
        <f>VLOOKUP($C1426,'Advanced - Road'!B:T,18,FALSE)</f>
        <v>102.55</v>
      </c>
      <c r="Q1426" s="17">
        <f>(P1426+'Advanced - Road'!$S$33)/2</f>
        <v>100.70526345933563</v>
      </c>
      <c r="R1426" s="31">
        <f t="shared" ref="R1426" si="14007">AVERAGE(H1426,L1427)</f>
        <v>0.49249999999999999</v>
      </c>
      <c r="S1426" s="31">
        <f t="shared" ref="S1426" si="14008">AVERAGE(I1426,M1427)</f>
        <v>0.30199999999999999</v>
      </c>
      <c r="T1426" s="31">
        <f t="shared" ref="T1426" si="14009">AVERAGE(J1426,N1427)</f>
        <v>0.14899999999999999</v>
      </c>
      <c r="U1426" s="31">
        <f t="shared" ref="U1426" si="14010">AVERAGE(K1426,O1427)</f>
        <v>0.2445</v>
      </c>
      <c r="V1426" s="17">
        <f>Q1426*Q1427/'Advanced - Home'!$S$33</f>
        <v>101.50811063195206</v>
      </c>
      <c r="W1426" s="17">
        <f t="shared" ref="W1426" si="14011">AVERAGE(V1426:V1427)</f>
        <v>101.50467038633548</v>
      </c>
      <c r="X1426" s="17">
        <f t="shared" si="13490"/>
        <v>0</v>
      </c>
      <c r="Y1426" s="19">
        <f>ROUND(Regression!$B$17+Regression!$B$18*Games!R1426+Regression!$B$19*Games!T1426+Regression!$B$20*Games!U1426+Regression!$B$21*Games!S1426+Regression!$B$22*Games!W1426,0)</f>
        <v>108</v>
      </c>
      <c r="Z1426" s="19">
        <f t="shared" ref="Z1426" si="14012">Y1427-Y1426</f>
        <v>2</v>
      </c>
      <c r="AA1426" s="19">
        <f t="shared" ref="AA1426" si="14013">Y1426+Y1427</f>
        <v>218</v>
      </c>
      <c r="AB1426" s="4">
        <f t="shared" ref="AB1426" si="14014">D1426-Z1426</f>
        <v>-2</v>
      </c>
      <c r="AC1426" s="4">
        <f t="shared" ref="AC1426" si="14015">AA1426-E1426</f>
        <v>218</v>
      </c>
      <c r="AD1426" s="4">
        <f t="shared" si="13495"/>
        <v>108</v>
      </c>
    </row>
    <row r="1427" spans="1:30" x14ac:dyDescent="0.3">
      <c r="A1427" t="s">
        <v>134</v>
      </c>
      <c r="B1427" s="8" t="s">
        <v>75</v>
      </c>
      <c r="C1427" t="str">
        <f>VLOOKUP(B1427,'Team Lookup'!A:B,2,FALSE)</f>
        <v>Philadelphia 76ers</v>
      </c>
      <c r="D1427" s="9">
        <f t="shared" ref="D1427" si="14016">D1426*-1</f>
        <v>0</v>
      </c>
      <c r="E1427" s="9">
        <f t="shared" ref="E1427" si="14017">E1426</f>
        <v>0</v>
      </c>
      <c r="F1427" t="str">
        <f>B1426</f>
        <v>PHO</v>
      </c>
      <c r="G1427" t="str">
        <f t="shared" ref="G1427" si="14018">C1426</f>
        <v>Phoenix Suns</v>
      </c>
      <c r="H1427" s="31">
        <f>VLOOKUP($C1427,'Four Factors - Home'!$B:$O,7,FALSE)/100</f>
        <v>0.504</v>
      </c>
      <c r="I1427" s="31">
        <f>VLOOKUP($C1427,'Four Factors - Home'!$B:$O,8,FALSE)</f>
        <v>0.27</v>
      </c>
      <c r="J1427" s="31">
        <f>VLOOKUP($C1427,'Four Factors - Home'!$B:$O,9,FALSE)/100</f>
        <v>0.16300000000000001</v>
      </c>
      <c r="K1427" s="31">
        <f>VLOOKUP($C1427,'Four Factors - Home'!$B:$O,10,FALSE)/100</f>
        <v>0.21199999999999999</v>
      </c>
      <c r="L1427" s="31">
        <f>VLOOKUP($C1427,'Four Factors - Home'!$B:$O,11,FALSE)/100</f>
        <v>0.49399999999999999</v>
      </c>
      <c r="M1427" s="31">
        <f>VLOOKUP($C1427,'Four Factors - Home'!$B:$O,12,FALSE)</f>
        <v>0.312</v>
      </c>
      <c r="N1427" s="31">
        <f>VLOOKUP($C1427,'Four Factors - Home'!$B:$O,13,FALSE)/100</f>
        <v>0.14599999999999999</v>
      </c>
      <c r="O1427" s="31">
        <f>VLOOKUP($C1427,'Four Factors - Home'!$B:$O,14,FALSE)/100</f>
        <v>0.23499999999999999</v>
      </c>
      <c r="P1427" s="17">
        <f>VLOOKUP($C1427,'Advanced - Home'!B:T,18,FALSE)</f>
        <v>100.43</v>
      </c>
      <c r="Q1427" s="17">
        <f>(P1427+'Advanced - Home'!$S$33)/2</f>
        <v>99.641912943871716</v>
      </c>
      <c r="R1427" s="31">
        <f t="shared" ref="R1427" si="14019">AVERAGE(H1427,L1426)</f>
        <v>0.52099999999999991</v>
      </c>
      <c r="S1427" s="31">
        <f t="shared" ref="S1427" si="14020">AVERAGE(I1427,M1426)</f>
        <v>0.30500000000000005</v>
      </c>
      <c r="T1427" s="31">
        <f t="shared" ref="T1427" si="14021">AVERAGE(J1427,N1426)</f>
        <v>0.157</v>
      </c>
      <c r="U1427" s="31">
        <f t="shared" ref="U1427" si="14022">AVERAGE(K1427,O1426)</f>
        <v>0.22650000000000001</v>
      </c>
      <c r="V1427" s="17">
        <f>Q1427*Q1426/'Advanced - Road'!$S$33</f>
        <v>101.50123014071889</v>
      </c>
      <c r="W1427" s="17">
        <f t="shared" ref="W1427" si="14023">W1426</f>
        <v>101.50467038633548</v>
      </c>
      <c r="X1427" s="17">
        <f t="shared" si="13490"/>
        <v>0</v>
      </c>
      <c r="Y1427" s="19">
        <f>ROUND(Regression!$B$17+Regression!$B$18*Games!R1427+Regression!$B$19*Games!T1427+Regression!$B$20*Games!U1427+Regression!$B$21*Games!S1427+Regression!$B$22*Games!W1427,0)</f>
        <v>110</v>
      </c>
      <c r="Z1427" s="19">
        <f t="shared" ref="Z1427" si="14024">-Z1426</f>
        <v>-2</v>
      </c>
      <c r="AA1427" s="19">
        <f t="shared" ref="AA1427" si="14025">AA1426</f>
        <v>218</v>
      </c>
      <c r="AB1427" s="4"/>
      <c r="AC1427" s="4"/>
      <c r="AD1427" s="4">
        <f t="shared" si="13495"/>
        <v>110</v>
      </c>
    </row>
    <row r="1428" spans="1:30" x14ac:dyDescent="0.3">
      <c r="A1428" s="11" t="s">
        <v>133</v>
      </c>
      <c r="B1428" s="14" t="s">
        <v>76</v>
      </c>
      <c r="C1428" s="11" t="str">
        <f>VLOOKUP(B1428,'Team Lookup'!A:B,2,FALSE)</f>
        <v>Phoenix Suns</v>
      </c>
      <c r="D1428" s="12"/>
      <c r="E1428" s="12"/>
      <c r="F1428" s="13" t="str">
        <f>B1429</f>
        <v>PHO</v>
      </c>
      <c r="G1428" s="11" t="str">
        <f t="shared" ref="G1428" si="14026">C1429</f>
        <v>Phoenix Suns</v>
      </c>
      <c r="H1428" s="32">
        <f>VLOOKUP($C1428,'Four Factors - Road'!$B:$O,7,FALSE)/100</f>
        <v>0.49099999999999999</v>
      </c>
      <c r="I1428" s="32">
        <f>VLOOKUP($C1428,'Four Factors - Road'!$B:$O,8,FALSE)</f>
        <v>0.29199999999999998</v>
      </c>
      <c r="J1428" s="32">
        <f>VLOOKUP($C1428,'Four Factors - Road'!$B:$O,9,FALSE)/100</f>
        <v>0.152</v>
      </c>
      <c r="K1428" s="32">
        <f>VLOOKUP($C1428,'Four Factors - Road'!$B:$O,10,FALSE)/100</f>
        <v>0.254</v>
      </c>
      <c r="L1428" s="32">
        <f>VLOOKUP($C1428,'Four Factors - Road'!$B:$O,11,FALSE)/100</f>
        <v>0.53799999999999992</v>
      </c>
      <c r="M1428" s="32">
        <f>VLOOKUP($C1428,'Four Factors - Road'!$B:$O,12,FALSE)</f>
        <v>0.34</v>
      </c>
      <c r="N1428" s="32">
        <f>VLOOKUP($C1428,'Four Factors - Road'!$B:$O,13,FALSE)/100</f>
        <v>0.151</v>
      </c>
      <c r="O1428" s="32">
        <f>VLOOKUP($C1428,'Four Factors - Road'!$B:$O,14,FALSE)/100</f>
        <v>0.24100000000000002</v>
      </c>
      <c r="P1428" s="21">
        <f>VLOOKUP($C1428,'Advanced - Road'!B:T,18,FALSE)</f>
        <v>102.55</v>
      </c>
      <c r="Q1428" s="21">
        <f>(P1428+'Advanced - Road'!$S$33)/2</f>
        <v>100.70526345933563</v>
      </c>
      <c r="R1428" s="32">
        <f t="shared" ref="R1428" si="14027">AVERAGE(H1428,L1429)</f>
        <v>0.50550000000000006</v>
      </c>
      <c r="S1428" s="32">
        <f t="shared" ref="S1428" si="14028">AVERAGE(I1428,M1429)</f>
        <v>0.3105</v>
      </c>
      <c r="T1428" s="32">
        <f t="shared" ref="T1428" si="14029">AVERAGE(J1428,N1429)</f>
        <v>0.14899999999999999</v>
      </c>
      <c r="U1428" s="32">
        <f t="shared" ref="U1428" si="14030">AVERAGE(K1428,O1429)</f>
        <v>0.23799999999999999</v>
      </c>
      <c r="V1428" s="21">
        <f>Q1428*Q1429/'Advanced - Home'!$S$33</f>
        <v>102.06331796047432</v>
      </c>
      <c r="W1428" s="21">
        <f t="shared" ref="W1428" si="14031">AVERAGE(V1428:V1429)</f>
        <v>102.05985889813888</v>
      </c>
      <c r="X1428" s="21">
        <f t="shared" si="13490"/>
        <v>0</v>
      </c>
      <c r="Y1428" s="23">
        <f>ROUND(Regression!$B$17+Regression!$B$18*Games!R1428+Regression!$B$19*Games!T1428+Regression!$B$20*Games!U1428+Regression!$B$21*Games!S1428+Regression!$B$22*Games!W1428,0)</f>
        <v>110</v>
      </c>
      <c r="Z1428" s="23">
        <f t="shared" ref="Z1428" si="14032">Y1429-Y1428</f>
        <v>3</v>
      </c>
      <c r="AA1428" s="23">
        <f t="shared" ref="AA1428" si="14033">Y1428+Y1429</f>
        <v>223</v>
      </c>
      <c r="AB1428" s="22">
        <f t="shared" ref="AB1428" si="14034">D1428-Z1428</f>
        <v>-3</v>
      </c>
      <c r="AC1428" s="22">
        <f t="shared" ref="AC1428" si="14035">AA1428-E1428</f>
        <v>223</v>
      </c>
      <c r="AD1428" s="22">
        <f t="shared" si="13495"/>
        <v>110</v>
      </c>
    </row>
    <row r="1429" spans="1:30" x14ac:dyDescent="0.3">
      <c r="A1429" s="11" t="s">
        <v>134</v>
      </c>
      <c r="B1429" s="14" t="s">
        <v>76</v>
      </c>
      <c r="C1429" s="11" t="str">
        <f>VLOOKUP(B1429,'Team Lookup'!A:B,2,FALSE)</f>
        <v>Phoenix Suns</v>
      </c>
      <c r="D1429" s="15">
        <f t="shared" ref="D1429" si="14036">D1428*-1</f>
        <v>0</v>
      </c>
      <c r="E1429" s="15">
        <f t="shared" ref="E1429" si="14037">E1428</f>
        <v>0</v>
      </c>
      <c r="F1429" s="11" t="str">
        <f>B1428</f>
        <v>PHO</v>
      </c>
      <c r="G1429" s="11" t="str">
        <f t="shared" ref="G1429" si="14038">C1428</f>
        <v>Phoenix Suns</v>
      </c>
      <c r="H1429" s="32">
        <f>VLOOKUP($C1429,'Four Factors - Home'!$B:$O,7,FALSE)/100</f>
        <v>0.496</v>
      </c>
      <c r="I1429" s="32">
        <f>VLOOKUP($C1429,'Four Factors - Home'!$B:$O,8,FALSE)</f>
        <v>0.30099999999999999</v>
      </c>
      <c r="J1429" s="32">
        <f>VLOOKUP($C1429,'Four Factors - Home'!$B:$O,9,FALSE)/100</f>
        <v>0.152</v>
      </c>
      <c r="K1429" s="32">
        <f>VLOOKUP($C1429,'Four Factors - Home'!$B:$O,10,FALSE)/100</f>
        <v>0.27500000000000002</v>
      </c>
      <c r="L1429" s="32">
        <f>VLOOKUP($C1429,'Four Factors - Home'!$B:$O,11,FALSE)/100</f>
        <v>0.52</v>
      </c>
      <c r="M1429" s="32">
        <f>VLOOKUP($C1429,'Four Factors - Home'!$B:$O,12,FALSE)</f>
        <v>0.32900000000000001</v>
      </c>
      <c r="N1429" s="32">
        <f>VLOOKUP($C1429,'Four Factors - Home'!$B:$O,13,FALSE)/100</f>
        <v>0.14599999999999999</v>
      </c>
      <c r="O1429" s="32">
        <f>VLOOKUP($C1429,'Four Factors - Home'!$B:$O,14,FALSE)/100</f>
        <v>0.222</v>
      </c>
      <c r="P1429" s="21">
        <f>VLOOKUP($C1429,'Advanced - Home'!B:T,18,FALSE)</f>
        <v>101.52</v>
      </c>
      <c r="Q1429" s="21">
        <f>(P1429+'Advanced - Home'!$S$33)/2</f>
        <v>100.1869129438717</v>
      </c>
      <c r="R1429" s="32">
        <f t="shared" ref="R1429" si="14039">AVERAGE(H1429,L1428)</f>
        <v>0.5169999999999999</v>
      </c>
      <c r="S1429" s="32">
        <f t="shared" ref="S1429" si="14040">AVERAGE(I1429,M1428)</f>
        <v>0.32050000000000001</v>
      </c>
      <c r="T1429" s="32">
        <f t="shared" ref="T1429" si="14041">AVERAGE(J1429,N1428)</f>
        <v>0.1515</v>
      </c>
      <c r="U1429" s="32">
        <f t="shared" ref="U1429" si="14042">AVERAGE(K1429,O1428)</f>
        <v>0.25800000000000001</v>
      </c>
      <c r="V1429" s="21">
        <f>Q1429*Q1428/'Advanced - Road'!$S$33</f>
        <v>102.05639983580345</v>
      </c>
      <c r="W1429" s="21">
        <f t="shared" ref="W1429" si="14043">W1428</f>
        <v>102.05985889813888</v>
      </c>
      <c r="X1429" s="21">
        <f t="shared" si="13490"/>
        <v>0</v>
      </c>
      <c r="Y1429" s="23">
        <f>ROUND(Regression!$B$17+Regression!$B$18*Games!R1429+Regression!$B$19*Games!T1429+Regression!$B$20*Games!U1429+Regression!$B$21*Games!S1429+Regression!$B$22*Games!W1429,0)</f>
        <v>113</v>
      </c>
      <c r="Z1429" s="23">
        <f t="shared" ref="Z1429" si="14044">-Z1428</f>
        <v>-3</v>
      </c>
      <c r="AA1429" s="23">
        <f t="shared" ref="AA1429" si="14045">AA1428</f>
        <v>223</v>
      </c>
      <c r="AB1429" s="22"/>
      <c r="AC1429" s="22"/>
      <c r="AD1429" s="22">
        <f t="shared" si="13495"/>
        <v>113</v>
      </c>
    </row>
    <row r="1430" spans="1:30" x14ac:dyDescent="0.3">
      <c r="A1430" t="s">
        <v>133</v>
      </c>
      <c r="B1430" s="5" t="s">
        <v>76</v>
      </c>
      <c r="C1430" t="str">
        <f>VLOOKUP(B1430,'Team Lookup'!A:B,2,FALSE)</f>
        <v>Phoenix Suns</v>
      </c>
      <c r="D1430" s="6"/>
      <c r="E1430" s="6"/>
      <c r="F1430" s="7" t="str">
        <f>B1431</f>
        <v>POR</v>
      </c>
      <c r="G1430" t="str">
        <f t="shared" ref="G1430" si="14046">C1431</f>
        <v>Portland Trail Blazers</v>
      </c>
      <c r="H1430" s="31">
        <f>VLOOKUP($C1430,'Four Factors - Road'!$B:$O,7,FALSE)/100</f>
        <v>0.49099999999999999</v>
      </c>
      <c r="I1430" s="31">
        <f>VLOOKUP($C1430,'Four Factors - Road'!$B:$O,8,FALSE)</f>
        <v>0.29199999999999998</v>
      </c>
      <c r="J1430" s="31">
        <f>VLOOKUP($C1430,'Four Factors - Road'!$B:$O,9,FALSE)/100</f>
        <v>0.152</v>
      </c>
      <c r="K1430" s="31">
        <f>VLOOKUP($C1430,'Four Factors - Road'!$B:$O,10,FALSE)/100</f>
        <v>0.254</v>
      </c>
      <c r="L1430" s="31">
        <f>VLOOKUP($C1430,'Four Factors - Road'!$B:$O,11,FALSE)/100</f>
        <v>0.53799999999999992</v>
      </c>
      <c r="M1430" s="31">
        <f>VLOOKUP($C1430,'Four Factors - Road'!$B:$O,12,FALSE)</f>
        <v>0.34</v>
      </c>
      <c r="N1430" s="31">
        <f>VLOOKUP($C1430,'Four Factors - Road'!$B:$O,13,FALSE)/100</f>
        <v>0.151</v>
      </c>
      <c r="O1430" s="31">
        <f>VLOOKUP($C1430,'Four Factors - Road'!$B:$O,14,FALSE)/100</f>
        <v>0.24100000000000002</v>
      </c>
      <c r="P1430" s="17">
        <f>VLOOKUP($C1430,'Advanced - Road'!B:T,18,FALSE)</f>
        <v>102.55</v>
      </c>
      <c r="Q1430" s="17">
        <f>(P1430+'Advanced - Road'!$S$33)/2</f>
        <v>100.70526345933563</v>
      </c>
      <c r="R1430" s="31">
        <f t="shared" ref="R1430" si="14047">AVERAGE(H1430,L1431)</f>
        <v>0.497</v>
      </c>
      <c r="S1430" s="31">
        <f t="shared" ref="S1430" si="14048">AVERAGE(I1430,M1431)</f>
        <v>0.3075</v>
      </c>
      <c r="T1430" s="31">
        <f t="shared" ref="T1430" si="14049">AVERAGE(J1430,N1431)</f>
        <v>0.14050000000000001</v>
      </c>
      <c r="U1430" s="31">
        <f t="shared" ref="U1430" si="14050">AVERAGE(K1430,O1431)</f>
        <v>0.24149999999999999</v>
      </c>
      <c r="V1430" s="17">
        <f>Q1430*Q1431/'Advanced - Home'!$S$33</f>
        <v>100.8000939469558</v>
      </c>
      <c r="W1430" s="17">
        <f t="shared" ref="W1430" si="14051">AVERAGE(V1430:V1431)</f>
        <v>100.7966776969715</v>
      </c>
      <c r="X1430" s="17">
        <f t="shared" si="13490"/>
        <v>0</v>
      </c>
      <c r="Y1430" s="19">
        <f>ROUND(Regression!$B$17+Regression!$B$18*Games!R1430+Regression!$B$19*Games!T1430+Regression!$B$20*Games!U1430+Regression!$B$21*Games!S1430+Regression!$B$22*Games!W1430,0)</f>
        <v>109</v>
      </c>
      <c r="Z1430" s="19">
        <f t="shared" ref="Z1430" si="14052">Y1431-Y1430</f>
        <v>4</v>
      </c>
      <c r="AA1430" s="19">
        <f t="shared" ref="AA1430" si="14053">Y1430+Y1431</f>
        <v>222</v>
      </c>
      <c r="AB1430" s="4">
        <f t="shared" ref="AB1430" si="14054">D1430-Z1430</f>
        <v>-4</v>
      </c>
      <c r="AC1430" s="4">
        <f t="shared" ref="AC1430" si="14055">AA1430-E1430</f>
        <v>222</v>
      </c>
      <c r="AD1430" s="4">
        <f t="shared" si="13495"/>
        <v>109</v>
      </c>
    </row>
    <row r="1431" spans="1:30" x14ac:dyDescent="0.3">
      <c r="A1431" t="s">
        <v>134</v>
      </c>
      <c r="B1431" s="8" t="s">
        <v>77</v>
      </c>
      <c r="C1431" t="str">
        <f>VLOOKUP(B1431,'Team Lookup'!A:B,2,FALSE)</f>
        <v>Portland Trail Blazers</v>
      </c>
      <c r="D1431" s="9">
        <f t="shared" ref="D1431" si="14056">D1430*-1</f>
        <v>0</v>
      </c>
      <c r="E1431" s="9">
        <f t="shared" ref="E1431" si="14057">E1430</f>
        <v>0</v>
      </c>
      <c r="F1431" t="str">
        <f>B1430</f>
        <v>PHO</v>
      </c>
      <c r="G1431" t="str">
        <f t="shared" ref="G1431" si="14058">C1430</f>
        <v>Phoenix Suns</v>
      </c>
      <c r="H1431" s="31">
        <f>VLOOKUP($C1431,'Four Factors - Home'!$B:$O,7,FALSE)/100</f>
        <v>0.52500000000000002</v>
      </c>
      <c r="I1431" s="31">
        <f>VLOOKUP($C1431,'Four Factors - Home'!$B:$O,8,FALSE)</f>
        <v>0.26100000000000001</v>
      </c>
      <c r="J1431" s="31">
        <f>VLOOKUP($C1431,'Four Factors - Home'!$B:$O,9,FALSE)/100</f>
        <v>0.13500000000000001</v>
      </c>
      <c r="K1431" s="31">
        <f>VLOOKUP($C1431,'Four Factors - Home'!$B:$O,10,FALSE)/100</f>
        <v>0.23</v>
      </c>
      <c r="L1431" s="31">
        <f>VLOOKUP($C1431,'Four Factors - Home'!$B:$O,11,FALSE)/100</f>
        <v>0.503</v>
      </c>
      <c r="M1431" s="31">
        <f>VLOOKUP($C1431,'Four Factors - Home'!$B:$O,12,FALSE)</f>
        <v>0.32300000000000001</v>
      </c>
      <c r="N1431" s="31">
        <f>VLOOKUP($C1431,'Four Factors - Home'!$B:$O,13,FALSE)/100</f>
        <v>0.129</v>
      </c>
      <c r="O1431" s="31">
        <f>VLOOKUP($C1431,'Four Factors - Home'!$B:$O,14,FALSE)/100</f>
        <v>0.22899999999999998</v>
      </c>
      <c r="P1431" s="17">
        <f>VLOOKUP($C1431,'Advanced - Home'!B:T,18,FALSE)</f>
        <v>99.04</v>
      </c>
      <c r="Q1431" s="17">
        <f>(P1431+'Advanced - Home'!$S$33)/2</f>
        <v>98.946912943871709</v>
      </c>
      <c r="R1431" s="31">
        <f t="shared" ref="R1431" si="14059">AVERAGE(H1431,L1430)</f>
        <v>0.53149999999999997</v>
      </c>
      <c r="S1431" s="31">
        <f t="shared" ref="S1431" si="14060">AVERAGE(I1431,M1430)</f>
        <v>0.30049999999999999</v>
      </c>
      <c r="T1431" s="31">
        <f t="shared" ref="T1431" si="14061">AVERAGE(J1431,N1430)</f>
        <v>0.14300000000000002</v>
      </c>
      <c r="U1431" s="31">
        <f t="shared" ref="U1431" si="14062">AVERAGE(K1431,O1430)</f>
        <v>0.23550000000000001</v>
      </c>
      <c r="V1431" s="17">
        <f>Q1431*Q1430/'Advanced - Road'!$S$33</f>
        <v>100.79326144698719</v>
      </c>
      <c r="W1431" s="17">
        <f t="shared" ref="W1431" si="14063">W1430</f>
        <v>100.7966776969715</v>
      </c>
      <c r="X1431" s="17">
        <f t="shared" si="13490"/>
        <v>0</v>
      </c>
      <c r="Y1431" s="19">
        <f>ROUND(Regression!$B$17+Regression!$B$18*Games!R1431+Regression!$B$19*Games!T1431+Regression!$B$20*Games!U1431+Regression!$B$21*Games!S1431+Regression!$B$22*Games!W1431,0)</f>
        <v>113</v>
      </c>
      <c r="Z1431" s="19">
        <f t="shared" ref="Z1431" si="14064">-Z1430</f>
        <v>-4</v>
      </c>
      <c r="AA1431" s="19">
        <f t="shared" ref="AA1431" si="14065">AA1430</f>
        <v>222</v>
      </c>
      <c r="AB1431" s="4"/>
      <c r="AC1431" s="4"/>
      <c r="AD1431" s="4">
        <f t="shared" si="13495"/>
        <v>113</v>
      </c>
    </row>
    <row r="1432" spans="1:30" x14ac:dyDescent="0.3">
      <c r="A1432" s="11" t="s">
        <v>133</v>
      </c>
      <c r="B1432" s="10" t="s">
        <v>76</v>
      </c>
      <c r="C1432" s="11" t="str">
        <f>VLOOKUP(B1432,'Team Lookup'!A:B,2,FALSE)</f>
        <v>Phoenix Suns</v>
      </c>
      <c r="D1432" s="12"/>
      <c r="E1432" s="12"/>
      <c r="F1432" s="13" t="str">
        <f>B1433</f>
        <v>SAC</v>
      </c>
      <c r="G1432" s="11" t="str">
        <f t="shared" ref="G1432" si="14066">C1433</f>
        <v>Sacramento Kings</v>
      </c>
      <c r="H1432" s="32">
        <f>VLOOKUP($C1432,'Four Factors - Road'!$B:$O,7,FALSE)/100</f>
        <v>0.49099999999999999</v>
      </c>
      <c r="I1432" s="32">
        <f>VLOOKUP($C1432,'Four Factors - Road'!$B:$O,8,FALSE)</f>
        <v>0.29199999999999998</v>
      </c>
      <c r="J1432" s="32">
        <f>VLOOKUP($C1432,'Four Factors - Road'!$B:$O,9,FALSE)/100</f>
        <v>0.152</v>
      </c>
      <c r="K1432" s="32">
        <f>VLOOKUP($C1432,'Four Factors - Road'!$B:$O,10,FALSE)/100</f>
        <v>0.254</v>
      </c>
      <c r="L1432" s="32">
        <f>VLOOKUP($C1432,'Four Factors - Road'!$B:$O,11,FALSE)/100</f>
        <v>0.53799999999999992</v>
      </c>
      <c r="M1432" s="32">
        <f>VLOOKUP($C1432,'Four Factors - Road'!$B:$O,12,FALSE)</f>
        <v>0.34</v>
      </c>
      <c r="N1432" s="32">
        <f>VLOOKUP($C1432,'Four Factors - Road'!$B:$O,13,FALSE)/100</f>
        <v>0.151</v>
      </c>
      <c r="O1432" s="32">
        <f>VLOOKUP($C1432,'Four Factors - Road'!$B:$O,14,FALSE)/100</f>
        <v>0.24100000000000002</v>
      </c>
      <c r="P1432" s="21">
        <f>VLOOKUP($C1432,'Advanced - Road'!B:T,18,FALSE)</f>
        <v>102.55</v>
      </c>
      <c r="Q1432" s="21">
        <f>(P1432+'Advanced - Road'!$S$33)/2</f>
        <v>100.70526345933563</v>
      </c>
      <c r="R1432" s="32">
        <f t="shared" ref="R1432" si="14067">AVERAGE(H1432,L1433)</f>
        <v>0.51</v>
      </c>
      <c r="S1432" s="32">
        <f t="shared" ref="S1432" si="14068">AVERAGE(I1432,M1433)</f>
        <v>0.29849999999999999</v>
      </c>
      <c r="T1432" s="32">
        <f t="shared" ref="T1432" si="14069">AVERAGE(J1432,N1433)</f>
        <v>0.14949999999999999</v>
      </c>
      <c r="U1432" s="32">
        <f t="shared" ref="U1432" si="14070">AVERAGE(K1432,O1433)</f>
        <v>0.23799999999999999</v>
      </c>
      <c r="V1432" s="21">
        <f>Q1432*Q1433/'Advanced - Home'!$S$33</f>
        <v>100.15829464976491</v>
      </c>
      <c r="W1432" s="21">
        <f t="shared" ref="W1432" si="14071">AVERAGE(V1432:V1433)</f>
        <v>100.15490015121708</v>
      </c>
      <c r="X1432" s="21">
        <f t="shared" si="13490"/>
        <v>0</v>
      </c>
      <c r="Y1432" s="23">
        <f>ROUND(Regression!$B$17+Regression!$B$18*Games!R1432+Regression!$B$19*Games!T1432+Regression!$B$20*Games!U1432+Regression!$B$21*Games!S1432+Regression!$B$22*Games!W1432,0)</f>
        <v>108</v>
      </c>
      <c r="Z1432" s="23">
        <f t="shared" ref="Z1432" si="14072">Y1433-Y1432</f>
        <v>3</v>
      </c>
      <c r="AA1432" s="23">
        <f t="shared" ref="AA1432" si="14073">Y1432+Y1433</f>
        <v>219</v>
      </c>
      <c r="AB1432" s="22">
        <f t="shared" ref="AB1432" si="14074">D1432-Z1432</f>
        <v>-3</v>
      </c>
      <c r="AC1432" s="22">
        <f t="shared" ref="AC1432" si="14075">AA1432-E1432</f>
        <v>219</v>
      </c>
      <c r="AD1432" s="22">
        <f t="shared" si="13495"/>
        <v>108</v>
      </c>
    </row>
    <row r="1433" spans="1:30" x14ac:dyDescent="0.3">
      <c r="A1433" s="11" t="s">
        <v>134</v>
      </c>
      <c r="B1433" s="14" t="s">
        <v>78</v>
      </c>
      <c r="C1433" s="11" t="str">
        <f>VLOOKUP(B1433,'Team Lookup'!A:B,2,FALSE)</f>
        <v>Sacramento Kings</v>
      </c>
      <c r="D1433" s="15">
        <f t="shared" ref="D1433" si="14076">D1432*-1</f>
        <v>0</v>
      </c>
      <c r="E1433" s="15">
        <f t="shared" ref="E1433" si="14077">E1432</f>
        <v>0</v>
      </c>
      <c r="F1433" s="11" t="str">
        <f>B1432</f>
        <v>PHO</v>
      </c>
      <c r="G1433" s="11" t="str">
        <f t="shared" ref="G1433" si="14078">C1432</f>
        <v>Phoenix Suns</v>
      </c>
      <c r="H1433" s="32">
        <f>VLOOKUP($C1433,'Four Factors - Home'!$B:$O,7,FALSE)/100</f>
        <v>0.52700000000000002</v>
      </c>
      <c r="I1433" s="32">
        <f>VLOOKUP($C1433,'Four Factors - Home'!$B:$O,8,FALSE)</f>
        <v>0.30199999999999999</v>
      </c>
      <c r="J1433" s="32">
        <f>VLOOKUP($C1433,'Four Factors - Home'!$B:$O,9,FALSE)/100</f>
        <v>0.157</v>
      </c>
      <c r="K1433" s="32">
        <f>VLOOKUP($C1433,'Four Factors - Home'!$B:$O,10,FALSE)/100</f>
        <v>0.21100000000000002</v>
      </c>
      <c r="L1433" s="32">
        <f>VLOOKUP($C1433,'Four Factors - Home'!$B:$O,11,FALSE)/100</f>
        <v>0.52900000000000003</v>
      </c>
      <c r="M1433" s="32">
        <f>VLOOKUP($C1433,'Four Factors - Home'!$B:$O,12,FALSE)</f>
        <v>0.30499999999999999</v>
      </c>
      <c r="N1433" s="32">
        <f>VLOOKUP($C1433,'Four Factors - Home'!$B:$O,13,FALSE)/100</f>
        <v>0.14699999999999999</v>
      </c>
      <c r="O1433" s="32">
        <f>VLOOKUP($C1433,'Four Factors - Home'!$B:$O,14,FALSE)/100</f>
        <v>0.222</v>
      </c>
      <c r="P1433" s="21">
        <f>VLOOKUP($C1433,'Advanced - Home'!B:T,18,FALSE)</f>
        <v>97.78</v>
      </c>
      <c r="Q1433" s="21">
        <f>(P1433+'Advanced - Home'!$S$33)/2</f>
        <v>98.316912943871699</v>
      </c>
      <c r="R1433" s="32">
        <f t="shared" ref="R1433" si="14079">AVERAGE(H1433,L1432)</f>
        <v>0.53249999999999997</v>
      </c>
      <c r="S1433" s="32">
        <f t="shared" ref="S1433" si="14080">AVERAGE(I1433,M1432)</f>
        <v>0.32100000000000001</v>
      </c>
      <c r="T1433" s="32">
        <f t="shared" ref="T1433" si="14081">AVERAGE(J1433,N1432)</f>
        <v>0.154</v>
      </c>
      <c r="U1433" s="32">
        <f t="shared" ref="U1433" si="14082">AVERAGE(K1433,O1432)</f>
        <v>0.22600000000000003</v>
      </c>
      <c r="V1433" s="21">
        <f>Q1433*Q1432/'Advanced - Road'!$S$33</f>
        <v>100.15150565266924</v>
      </c>
      <c r="W1433" s="21">
        <f t="shared" ref="W1433" si="14083">W1432</f>
        <v>100.15490015121708</v>
      </c>
      <c r="X1433" s="21">
        <f t="shared" si="13490"/>
        <v>0</v>
      </c>
      <c r="Y1433" s="23">
        <f>ROUND(Regression!$B$17+Regression!$B$18*Games!R1433+Regression!$B$19*Games!T1433+Regression!$B$20*Games!U1433+Regression!$B$21*Games!S1433+Regression!$B$22*Games!W1433,0)</f>
        <v>111</v>
      </c>
      <c r="Z1433" s="23">
        <f t="shared" ref="Z1433" si="14084">-Z1432</f>
        <v>-3</v>
      </c>
      <c r="AA1433" s="23">
        <f t="shared" ref="AA1433" si="14085">AA1432</f>
        <v>219</v>
      </c>
      <c r="AB1433" s="22"/>
      <c r="AC1433" s="22"/>
      <c r="AD1433" s="22">
        <f t="shared" si="13495"/>
        <v>111</v>
      </c>
    </row>
    <row r="1434" spans="1:30" x14ac:dyDescent="0.3">
      <c r="A1434" t="s">
        <v>133</v>
      </c>
      <c r="B1434" s="5" t="s">
        <v>76</v>
      </c>
      <c r="C1434" t="str">
        <f>VLOOKUP(B1434,'Team Lookup'!A:B,2,FALSE)</f>
        <v>Phoenix Suns</v>
      </c>
      <c r="D1434" s="6"/>
      <c r="E1434" s="6"/>
      <c r="F1434" s="7" t="str">
        <f>B1435</f>
        <v>SAS</v>
      </c>
      <c r="G1434" t="str">
        <f t="shared" ref="G1434" si="14086">C1435</f>
        <v>San Antonio Spurs</v>
      </c>
      <c r="H1434" s="31">
        <f>VLOOKUP($C1434,'Four Factors - Road'!$B:$O,7,FALSE)/100</f>
        <v>0.49099999999999999</v>
      </c>
      <c r="I1434" s="31">
        <f>VLOOKUP($C1434,'Four Factors - Road'!$B:$O,8,FALSE)</f>
        <v>0.29199999999999998</v>
      </c>
      <c r="J1434" s="31">
        <f>VLOOKUP($C1434,'Four Factors - Road'!$B:$O,9,FALSE)/100</f>
        <v>0.152</v>
      </c>
      <c r="K1434" s="31">
        <f>VLOOKUP($C1434,'Four Factors - Road'!$B:$O,10,FALSE)/100</f>
        <v>0.254</v>
      </c>
      <c r="L1434" s="31">
        <f>VLOOKUP($C1434,'Four Factors - Road'!$B:$O,11,FALSE)/100</f>
        <v>0.53799999999999992</v>
      </c>
      <c r="M1434" s="31">
        <f>VLOOKUP($C1434,'Four Factors - Road'!$B:$O,12,FALSE)</f>
        <v>0.34</v>
      </c>
      <c r="N1434" s="31">
        <f>VLOOKUP($C1434,'Four Factors - Road'!$B:$O,13,FALSE)/100</f>
        <v>0.151</v>
      </c>
      <c r="O1434" s="31">
        <f>VLOOKUP($C1434,'Four Factors - Road'!$B:$O,14,FALSE)/100</f>
        <v>0.24100000000000002</v>
      </c>
      <c r="P1434" s="17">
        <f>VLOOKUP($C1434,'Advanced - Road'!B:T,18,FALSE)</f>
        <v>102.55</v>
      </c>
      <c r="Q1434" s="17">
        <f>(P1434+'Advanced - Road'!$S$33)/2</f>
        <v>100.70526345933563</v>
      </c>
      <c r="R1434" s="31">
        <f t="shared" ref="R1434" si="14087">AVERAGE(H1434,L1435)</f>
        <v>0.48949999999999999</v>
      </c>
      <c r="S1434" s="31">
        <f t="shared" ref="S1434" si="14088">AVERAGE(I1434,M1435)</f>
        <v>0.27100000000000002</v>
      </c>
      <c r="T1434" s="31">
        <f t="shared" ref="T1434" si="14089">AVERAGE(J1434,N1435)</f>
        <v>0.1515</v>
      </c>
      <c r="U1434" s="31">
        <f t="shared" ref="U1434" si="14090">AVERAGE(K1434,O1435)</f>
        <v>0.23</v>
      </c>
      <c r="V1434" s="17">
        <f>Q1434*Q1435/'Advanced - Home'!$S$33</f>
        <v>100.01057893850671</v>
      </c>
      <c r="W1434" s="17">
        <f t="shared" ref="W1434" si="14091">AVERAGE(V1434:V1435)</f>
        <v>100.00718944624187</v>
      </c>
      <c r="X1434" s="17">
        <f t="shared" si="13490"/>
        <v>0</v>
      </c>
      <c r="Y1434" s="19">
        <f>ROUND(Regression!$B$17+Regression!$B$18*Games!R1434+Regression!$B$19*Games!T1434+Regression!$B$20*Games!U1434+Regression!$B$21*Games!S1434+Regression!$B$22*Games!W1434,0)</f>
        <v>104</v>
      </c>
      <c r="Z1434" s="19">
        <f t="shared" ref="Z1434" si="14092">Y1435-Y1434</f>
        <v>9</v>
      </c>
      <c r="AA1434" s="19">
        <f t="shared" ref="AA1434" si="14093">Y1434+Y1435</f>
        <v>217</v>
      </c>
      <c r="AB1434" s="4">
        <f t="shared" ref="AB1434" si="14094">D1434-Z1434</f>
        <v>-9</v>
      </c>
      <c r="AC1434" s="4">
        <f t="shared" ref="AC1434" si="14095">AA1434-E1434</f>
        <v>217</v>
      </c>
      <c r="AD1434" s="4">
        <f t="shared" si="13495"/>
        <v>104</v>
      </c>
    </row>
    <row r="1435" spans="1:30" x14ac:dyDescent="0.3">
      <c r="A1435" t="s">
        <v>134</v>
      </c>
      <c r="B1435" s="8" t="s">
        <v>79</v>
      </c>
      <c r="C1435" t="str">
        <f>VLOOKUP(B1435,'Team Lookup'!A:B,2,FALSE)</f>
        <v>San Antonio Spurs</v>
      </c>
      <c r="D1435" s="9">
        <f t="shared" ref="D1435" si="14096">D1434*-1</f>
        <v>0</v>
      </c>
      <c r="E1435" s="9">
        <f t="shared" ref="E1435" si="14097">E1434</f>
        <v>0</v>
      </c>
      <c r="F1435" t="str">
        <f>B1434</f>
        <v>PHO</v>
      </c>
      <c r="G1435" t="str">
        <f t="shared" ref="G1435" si="14098">C1434</f>
        <v>Phoenix Suns</v>
      </c>
      <c r="H1435" s="31">
        <f>VLOOKUP($C1435,'Four Factors - Home'!$B:$O,7,FALSE)/100</f>
        <v>0.53299999999999992</v>
      </c>
      <c r="I1435" s="31">
        <f>VLOOKUP($C1435,'Four Factors - Home'!$B:$O,8,FALSE)</f>
        <v>0.29299999999999998</v>
      </c>
      <c r="J1435" s="31">
        <f>VLOOKUP($C1435,'Four Factors - Home'!$B:$O,9,FALSE)/100</f>
        <v>0.13500000000000001</v>
      </c>
      <c r="K1435" s="31">
        <f>VLOOKUP($C1435,'Four Factors - Home'!$B:$O,10,FALSE)/100</f>
        <v>0.22500000000000001</v>
      </c>
      <c r="L1435" s="31">
        <f>VLOOKUP($C1435,'Four Factors - Home'!$B:$O,11,FALSE)/100</f>
        <v>0.48799999999999999</v>
      </c>
      <c r="M1435" s="31">
        <f>VLOOKUP($C1435,'Four Factors - Home'!$B:$O,12,FALSE)</f>
        <v>0.25</v>
      </c>
      <c r="N1435" s="31">
        <f>VLOOKUP($C1435,'Four Factors - Home'!$B:$O,13,FALSE)/100</f>
        <v>0.151</v>
      </c>
      <c r="O1435" s="31">
        <f>VLOOKUP($C1435,'Four Factors - Home'!$B:$O,14,FALSE)/100</f>
        <v>0.20600000000000002</v>
      </c>
      <c r="P1435" s="17">
        <f>VLOOKUP($C1435,'Advanced - Home'!B:T,18,FALSE)</f>
        <v>97.49</v>
      </c>
      <c r="Q1435" s="17">
        <f>(P1435+'Advanced - Home'!$S$33)/2</f>
        <v>98.171912943871703</v>
      </c>
      <c r="R1435" s="31">
        <f t="shared" ref="R1435" si="14099">AVERAGE(H1435,L1434)</f>
        <v>0.53549999999999986</v>
      </c>
      <c r="S1435" s="31">
        <f t="shared" ref="S1435" si="14100">AVERAGE(I1435,M1434)</f>
        <v>0.3165</v>
      </c>
      <c r="T1435" s="31">
        <f t="shared" ref="T1435" si="14101">AVERAGE(J1435,N1434)</f>
        <v>0.14300000000000002</v>
      </c>
      <c r="U1435" s="31">
        <f t="shared" ref="U1435" si="14102">AVERAGE(K1435,O1434)</f>
        <v>0.23300000000000001</v>
      </c>
      <c r="V1435" s="17">
        <f>Q1435*Q1434/'Advanced - Road'!$S$33</f>
        <v>100.00379995397702</v>
      </c>
      <c r="W1435" s="17">
        <f t="shared" ref="W1435" si="14103">W1434</f>
        <v>100.00718944624187</v>
      </c>
      <c r="X1435" s="17">
        <f t="shared" si="13490"/>
        <v>0</v>
      </c>
      <c r="Y1435" s="19">
        <f>ROUND(Regression!$B$17+Regression!$B$18*Games!R1435+Regression!$B$19*Games!T1435+Regression!$B$20*Games!U1435+Regression!$B$21*Games!S1435+Regression!$B$22*Games!W1435,0)</f>
        <v>113</v>
      </c>
      <c r="Z1435" s="19">
        <f t="shared" ref="Z1435" si="14104">-Z1434</f>
        <v>-9</v>
      </c>
      <c r="AA1435" s="19">
        <f t="shared" ref="AA1435" si="14105">AA1434</f>
        <v>217</v>
      </c>
      <c r="AB1435" s="4"/>
      <c r="AC1435" s="4"/>
      <c r="AD1435" s="4">
        <f t="shared" si="13495"/>
        <v>113</v>
      </c>
    </row>
    <row r="1436" spans="1:30" x14ac:dyDescent="0.3">
      <c r="A1436" s="11" t="s">
        <v>133</v>
      </c>
      <c r="B1436" s="10" t="s">
        <v>76</v>
      </c>
      <c r="C1436" s="11" t="str">
        <f>VLOOKUP(B1436,'Team Lookup'!A:B,2,FALSE)</f>
        <v>Phoenix Suns</v>
      </c>
      <c r="D1436" s="12"/>
      <c r="E1436" s="12"/>
      <c r="F1436" s="13" t="str">
        <f>B1437</f>
        <v>TOR</v>
      </c>
      <c r="G1436" s="11" t="str">
        <f t="shared" ref="G1436" si="14106">C1437</f>
        <v>Toronto Raptors</v>
      </c>
      <c r="H1436" s="32">
        <f>VLOOKUP($C1436,'Four Factors - Road'!$B:$O,7,FALSE)/100</f>
        <v>0.49099999999999999</v>
      </c>
      <c r="I1436" s="32">
        <f>VLOOKUP($C1436,'Four Factors - Road'!$B:$O,8,FALSE)</f>
        <v>0.29199999999999998</v>
      </c>
      <c r="J1436" s="32">
        <f>VLOOKUP($C1436,'Four Factors - Road'!$B:$O,9,FALSE)/100</f>
        <v>0.152</v>
      </c>
      <c r="K1436" s="32">
        <f>VLOOKUP($C1436,'Four Factors - Road'!$B:$O,10,FALSE)/100</f>
        <v>0.254</v>
      </c>
      <c r="L1436" s="32">
        <f>VLOOKUP($C1436,'Four Factors - Road'!$B:$O,11,FALSE)/100</f>
        <v>0.53799999999999992</v>
      </c>
      <c r="M1436" s="32">
        <f>VLOOKUP($C1436,'Four Factors - Road'!$B:$O,12,FALSE)</f>
        <v>0.34</v>
      </c>
      <c r="N1436" s="32">
        <f>VLOOKUP($C1436,'Four Factors - Road'!$B:$O,13,FALSE)/100</f>
        <v>0.151</v>
      </c>
      <c r="O1436" s="32">
        <f>VLOOKUP($C1436,'Four Factors - Road'!$B:$O,14,FALSE)/100</f>
        <v>0.24100000000000002</v>
      </c>
      <c r="P1436" s="21">
        <f>VLOOKUP($C1436,'Advanced - Road'!B:T,18,FALSE)</f>
        <v>102.55</v>
      </c>
      <c r="Q1436" s="21">
        <f>(P1436+'Advanced - Road'!$S$33)/2</f>
        <v>100.70526345933563</v>
      </c>
      <c r="R1436" s="32">
        <f t="shared" ref="R1436" si="14107">AVERAGE(H1436,L1437)</f>
        <v>0.4975</v>
      </c>
      <c r="S1436" s="32">
        <f t="shared" ref="S1436" si="14108">AVERAGE(I1436,M1437)</f>
        <v>0.28049999999999997</v>
      </c>
      <c r="T1436" s="32">
        <f t="shared" ref="T1436" si="14109">AVERAGE(J1436,N1437)</f>
        <v>0.14849999999999999</v>
      </c>
      <c r="U1436" s="32">
        <f t="shared" ref="U1436" si="14110">AVERAGE(K1436,O1437)</f>
        <v>0.251</v>
      </c>
      <c r="V1436" s="21">
        <f>Q1436*Q1437/'Advanced - Home'!$S$33</f>
        <v>100.03604716458572</v>
      </c>
      <c r="W1436" s="21">
        <f t="shared" ref="W1436" si="14111">AVERAGE(V1436:V1437)</f>
        <v>100.03265680916864</v>
      </c>
      <c r="X1436" s="21">
        <f t="shared" si="13490"/>
        <v>0</v>
      </c>
      <c r="Y1436" s="23">
        <f>ROUND(Regression!$B$17+Regression!$B$18*Games!R1436+Regression!$B$19*Games!T1436+Regression!$B$20*Games!U1436+Regression!$B$21*Games!S1436+Regression!$B$22*Games!W1436,0)</f>
        <v>107</v>
      </c>
      <c r="Z1436" s="23">
        <f t="shared" ref="Z1436" si="14112">Y1437-Y1436</f>
        <v>8</v>
      </c>
      <c r="AA1436" s="23">
        <f t="shared" ref="AA1436" si="14113">Y1436+Y1437</f>
        <v>222</v>
      </c>
      <c r="AB1436" s="22">
        <f t="shared" ref="AB1436" si="14114">D1436-Z1436</f>
        <v>-8</v>
      </c>
      <c r="AC1436" s="22">
        <f t="shared" ref="AC1436" si="14115">AA1436-E1436</f>
        <v>222</v>
      </c>
      <c r="AD1436" s="22">
        <f t="shared" si="13495"/>
        <v>107</v>
      </c>
    </row>
    <row r="1437" spans="1:30" x14ac:dyDescent="0.3">
      <c r="A1437" s="11" t="s">
        <v>134</v>
      </c>
      <c r="B1437" s="14" t="s">
        <v>80</v>
      </c>
      <c r="C1437" s="11" t="str">
        <f>VLOOKUP(B1437,'Team Lookup'!A:B,2,FALSE)</f>
        <v>Toronto Raptors</v>
      </c>
      <c r="D1437" s="15">
        <f t="shared" ref="D1437" si="14116">D1436*-1</f>
        <v>0</v>
      </c>
      <c r="E1437" s="15">
        <f t="shared" ref="E1437" si="14117">E1436</f>
        <v>0</v>
      </c>
      <c r="F1437" s="11" t="str">
        <f>B1436</f>
        <v>PHO</v>
      </c>
      <c r="G1437" s="11" t="str">
        <f t="shared" ref="G1437" si="14118">C1436</f>
        <v>Phoenix Suns</v>
      </c>
      <c r="H1437" s="32">
        <f>VLOOKUP($C1437,'Four Factors - Home'!$B:$O,7,FALSE)/100</f>
        <v>0.52900000000000003</v>
      </c>
      <c r="I1437" s="32">
        <f>VLOOKUP($C1437,'Four Factors - Home'!$B:$O,8,FALSE)</f>
        <v>0.315</v>
      </c>
      <c r="J1437" s="32">
        <f>VLOOKUP($C1437,'Four Factors - Home'!$B:$O,9,FALSE)/100</f>
        <v>0.128</v>
      </c>
      <c r="K1437" s="32">
        <f>VLOOKUP($C1437,'Four Factors - Home'!$B:$O,10,FALSE)/100</f>
        <v>0.27100000000000002</v>
      </c>
      <c r="L1437" s="32">
        <f>VLOOKUP($C1437,'Four Factors - Home'!$B:$O,11,FALSE)/100</f>
        <v>0.504</v>
      </c>
      <c r="M1437" s="32">
        <f>VLOOKUP($C1437,'Four Factors - Home'!$B:$O,12,FALSE)</f>
        <v>0.26900000000000002</v>
      </c>
      <c r="N1437" s="32">
        <f>VLOOKUP($C1437,'Four Factors - Home'!$B:$O,13,FALSE)/100</f>
        <v>0.14499999999999999</v>
      </c>
      <c r="O1437" s="32">
        <f>VLOOKUP($C1437,'Four Factors - Home'!$B:$O,14,FALSE)/100</f>
        <v>0.248</v>
      </c>
      <c r="P1437" s="21">
        <f>VLOOKUP($C1437,'Advanced - Home'!B:T,18,FALSE)</f>
        <v>97.54</v>
      </c>
      <c r="Q1437" s="21">
        <f>(P1437+'Advanced - Home'!$S$33)/2</f>
        <v>98.196912943871709</v>
      </c>
      <c r="R1437" s="32">
        <f t="shared" ref="R1437" si="14119">AVERAGE(H1437,L1436)</f>
        <v>0.53349999999999997</v>
      </c>
      <c r="S1437" s="32">
        <f t="shared" ref="S1437" si="14120">AVERAGE(I1437,M1436)</f>
        <v>0.32750000000000001</v>
      </c>
      <c r="T1437" s="32">
        <f t="shared" ref="T1437" si="14121">AVERAGE(J1437,N1436)</f>
        <v>0.13950000000000001</v>
      </c>
      <c r="U1437" s="32">
        <f t="shared" ref="U1437" si="14122">AVERAGE(K1437,O1436)</f>
        <v>0.25600000000000001</v>
      </c>
      <c r="V1437" s="21">
        <f>Q1437*Q1436/'Advanced - Road'!$S$33</f>
        <v>100.02926645375156</v>
      </c>
      <c r="W1437" s="21">
        <f t="shared" ref="W1437" si="14123">W1436</f>
        <v>100.03265680916864</v>
      </c>
      <c r="X1437" s="21">
        <f t="shared" si="13490"/>
        <v>0</v>
      </c>
      <c r="Y1437" s="23">
        <f>ROUND(Regression!$B$17+Regression!$B$18*Games!R1437+Regression!$B$19*Games!T1437+Regression!$B$20*Games!U1437+Regression!$B$21*Games!S1437+Regression!$B$22*Games!W1437,0)</f>
        <v>115</v>
      </c>
      <c r="Z1437" s="23">
        <f t="shared" ref="Z1437" si="14124">-Z1436</f>
        <v>-8</v>
      </c>
      <c r="AA1437" s="23">
        <f t="shared" ref="AA1437" si="14125">AA1436</f>
        <v>222</v>
      </c>
      <c r="AB1437" s="22"/>
      <c r="AC1437" s="22"/>
      <c r="AD1437" s="22">
        <f t="shared" si="13495"/>
        <v>115</v>
      </c>
    </row>
    <row r="1438" spans="1:30" x14ac:dyDescent="0.3">
      <c r="A1438" t="s">
        <v>133</v>
      </c>
      <c r="B1438" s="8" t="s">
        <v>76</v>
      </c>
      <c r="C1438" t="str">
        <f>VLOOKUP(B1438,'Team Lookup'!A:B,2,FALSE)</f>
        <v>Phoenix Suns</v>
      </c>
      <c r="D1438" s="6"/>
      <c r="E1438" s="6"/>
      <c r="F1438" s="7" t="str">
        <f>B1439</f>
        <v>UTA</v>
      </c>
      <c r="G1438" t="str">
        <f t="shared" ref="G1438" si="14126">C1439</f>
        <v>Utah Jazz</v>
      </c>
      <c r="H1438" s="31">
        <f>VLOOKUP($C1438,'Four Factors - Road'!$B:$O,7,FALSE)/100</f>
        <v>0.49099999999999999</v>
      </c>
      <c r="I1438" s="31">
        <f>VLOOKUP($C1438,'Four Factors - Road'!$B:$O,8,FALSE)</f>
        <v>0.29199999999999998</v>
      </c>
      <c r="J1438" s="31">
        <f>VLOOKUP($C1438,'Four Factors - Road'!$B:$O,9,FALSE)/100</f>
        <v>0.152</v>
      </c>
      <c r="K1438" s="31">
        <f>VLOOKUP($C1438,'Four Factors - Road'!$B:$O,10,FALSE)/100</f>
        <v>0.254</v>
      </c>
      <c r="L1438" s="31">
        <f>VLOOKUP($C1438,'Four Factors - Road'!$B:$O,11,FALSE)/100</f>
        <v>0.53799999999999992</v>
      </c>
      <c r="M1438" s="31">
        <f>VLOOKUP($C1438,'Four Factors - Road'!$B:$O,12,FALSE)</f>
        <v>0.34</v>
      </c>
      <c r="N1438" s="31">
        <f>VLOOKUP($C1438,'Four Factors - Road'!$B:$O,13,FALSE)/100</f>
        <v>0.151</v>
      </c>
      <c r="O1438" s="31">
        <f>VLOOKUP($C1438,'Four Factors - Road'!$B:$O,14,FALSE)/100</f>
        <v>0.24100000000000002</v>
      </c>
      <c r="P1438" s="17">
        <f>VLOOKUP($C1438,'Advanced - Road'!B:T,18,FALSE)</f>
        <v>102.55</v>
      </c>
      <c r="Q1438" s="17">
        <f>(P1438+'Advanced - Road'!$S$33)/2</f>
        <v>100.70526345933563</v>
      </c>
      <c r="R1438" s="31">
        <f t="shared" ref="R1438" si="14127">AVERAGE(H1438,L1439)</f>
        <v>0.48849999999999999</v>
      </c>
      <c r="S1438" s="31">
        <f t="shared" ref="S1438" si="14128">AVERAGE(I1438,M1439)</f>
        <v>0.26200000000000001</v>
      </c>
      <c r="T1438" s="31">
        <f t="shared" ref="T1438" si="14129">AVERAGE(J1438,N1439)</f>
        <v>0.14350000000000002</v>
      </c>
      <c r="U1438" s="31">
        <f t="shared" ref="U1438" si="14130">AVERAGE(K1438,O1439)</f>
        <v>0.23</v>
      </c>
      <c r="V1438" s="17">
        <f>Q1438*Q1439/'Advanced - Home'!$S$33</f>
        <v>98.034244594776126</v>
      </c>
      <c r="W1438" s="17">
        <f t="shared" ref="W1438" si="14131">AVERAGE(V1438:V1439)</f>
        <v>98.030922083125148</v>
      </c>
      <c r="X1438" s="17">
        <f t="shared" ref="X1438:X1501" si="14132">E1438/2-D1438/2</f>
        <v>0</v>
      </c>
      <c r="Y1438" s="19">
        <f>ROUND(Regression!$B$17+Regression!$B$18*Games!R1438+Regression!$B$19*Games!T1438+Regression!$B$20*Games!U1438+Regression!$B$21*Games!S1438+Regression!$B$22*Games!W1438,0)</f>
        <v>102</v>
      </c>
      <c r="Z1438" s="19">
        <f t="shared" ref="Z1438" si="14133">Y1439-Y1438</f>
        <v>8</v>
      </c>
      <c r="AA1438" s="19">
        <f t="shared" ref="AA1438" si="14134">Y1438+Y1439</f>
        <v>212</v>
      </c>
      <c r="AB1438" s="4">
        <f t="shared" ref="AB1438" si="14135">D1438-Z1438</f>
        <v>-8</v>
      </c>
      <c r="AC1438" s="4">
        <f t="shared" ref="AC1438" si="14136">AA1438-E1438</f>
        <v>212</v>
      </c>
      <c r="AD1438" s="4">
        <f t="shared" ref="AD1438:AD1501" si="14137">Y1438-X1438</f>
        <v>102</v>
      </c>
    </row>
    <row r="1439" spans="1:30" x14ac:dyDescent="0.3">
      <c r="A1439" t="s">
        <v>134</v>
      </c>
      <c r="B1439" s="8" t="s">
        <v>81</v>
      </c>
      <c r="C1439" t="str">
        <f>VLOOKUP(B1439,'Team Lookup'!A:B,2,FALSE)</f>
        <v>Utah Jazz</v>
      </c>
      <c r="D1439" s="9">
        <f t="shared" ref="D1439" si="14138">D1438*-1</f>
        <v>0</v>
      </c>
      <c r="E1439" s="9">
        <f t="shared" ref="E1439" si="14139">E1438</f>
        <v>0</v>
      </c>
      <c r="F1439" t="str">
        <f>B1438</f>
        <v>PHO</v>
      </c>
      <c r="G1439" t="str">
        <f t="shared" ref="G1439" si="14140">C1438</f>
        <v>Phoenix Suns</v>
      </c>
      <c r="H1439" s="31">
        <f>VLOOKUP($C1439,'Four Factors - Home'!$B:$O,7,FALSE)/100</f>
        <v>0.52800000000000002</v>
      </c>
      <c r="I1439" s="31">
        <f>VLOOKUP($C1439,'Four Factors - Home'!$B:$O,8,FALSE)</f>
        <v>0.314</v>
      </c>
      <c r="J1439" s="31">
        <f>VLOOKUP($C1439,'Four Factors - Home'!$B:$O,9,FALSE)/100</f>
        <v>0.14499999999999999</v>
      </c>
      <c r="K1439" s="31">
        <f>VLOOKUP($C1439,'Four Factors - Home'!$B:$O,10,FALSE)/100</f>
        <v>0.214</v>
      </c>
      <c r="L1439" s="31">
        <f>VLOOKUP($C1439,'Four Factors - Home'!$B:$O,11,FALSE)/100</f>
        <v>0.48599999999999999</v>
      </c>
      <c r="M1439" s="31">
        <f>VLOOKUP($C1439,'Four Factors - Home'!$B:$O,12,FALSE)</f>
        <v>0.23200000000000001</v>
      </c>
      <c r="N1439" s="31">
        <f>VLOOKUP($C1439,'Four Factors - Home'!$B:$O,13,FALSE)/100</f>
        <v>0.13500000000000001</v>
      </c>
      <c r="O1439" s="31">
        <f>VLOOKUP($C1439,'Four Factors - Home'!$B:$O,14,FALSE)/100</f>
        <v>0.20600000000000002</v>
      </c>
      <c r="P1439" s="17">
        <f>VLOOKUP($C1439,'Advanced - Home'!B:T,18,FALSE)</f>
        <v>93.61</v>
      </c>
      <c r="Q1439" s="17">
        <f>(P1439+'Advanced - Home'!$S$33)/2</f>
        <v>96.231912943871706</v>
      </c>
      <c r="R1439" s="31">
        <f t="shared" ref="R1439" si="14141">AVERAGE(H1439,L1438)</f>
        <v>0.53299999999999992</v>
      </c>
      <c r="S1439" s="31">
        <f t="shared" ref="S1439" si="14142">AVERAGE(I1439,M1438)</f>
        <v>0.32700000000000001</v>
      </c>
      <c r="T1439" s="31">
        <f t="shared" ref="T1439" si="14143">AVERAGE(J1439,N1438)</f>
        <v>0.14799999999999999</v>
      </c>
      <c r="U1439" s="31">
        <f t="shared" ref="U1439" si="14144">AVERAGE(K1439,O1438)</f>
        <v>0.22750000000000001</v>
      </c>
      <c r="V1439" s="17">
        <f>Q1439*Q1438/'Advanced - Road'!$S$33</f>
        <v>98.027599571474184</v>
      </c>
      <c r="W1439" s="17">
        <f t="shared" ref="W1439" si="14145">W1438</f>
        <v>98.030922083125148</v>
      </c>
      <c r="X1439" s="17">
        <f t="shared" si="14132"/>
        <v>0</v>
      </c>
      <c r="Y1439" s="19">
        <f>ROUND(Regression!$B$17+Regression!$B$18*Games!R1439+Regression!$B$19*Games!T1439+Regression!$B$20*Games!U1439+Regression!$B$21*Games!S1439+Regression!$B$22*Games!W1439,0)</f>
        <v>110</v>
      </c>
      <c r="Z1439" s="19">
        <f t="shared" ref="Z1439" si="14146">-Z1438</f>
        <v>-8</v>
      </c>
      <c r="AA1439" s="19">
        <f t="shared" ref="AA1439" si="14147">AA1438</f>
        <v>212</v>
      </c>
      <c r="AB1439" s="4"/>
      <c r="AC1439" s="4"/>
      <c r="AD1439" s="4">
        <f t="shared" si="14137"/>
        <v>110</v>
      </c>
    </row>
    <row r="1440" spans="1:30" x14ac:dyDescent="0.3">
      <c r="A1440" s="11" t="s">
        <v>133</v>
      </c>
      <c r="B1440" s="14" t="s">
        <v>76</v>
      </c>
      <c r="C1440" s="11" t="str">
        <f>VLOOKUP(B1440,'Team Lookup'!A:B,2,FALSE)</f>
        <v>Phoenix Suns</v>
      </c>
      <c r="D1440" s="12"/>
      <c r="E1440" s="12"/>
      <c r="F1440" s="13" t="str">
        <f>B1441</f>
        <v>WAS</v>
      </c>
      <c r="G1440" s="11" t="str">
        <f t="shared" ref="G1440" si="14148">C1441</f>
        <v>Washington Wizards</v>
      </c>
      <c r="H1440" s="32">
        <f>VLOOKUP($C1440,'Four Factors - Road'!$B:$O,7,FALSE)/100</f>
        <v>0.49099999999999999</v>
      </c>
      <c r="I1440" s="32">
        <f>VLOOKUP($C1440,'Four Factors - Road'!$B:$O,8,FALSE)</f>
        <v>0.29199999999999998</v>
      </c>
      <c r="J1440" s="32">
        <f>VLOOKUP($C1440,'Four Factors - Road'!$B:$O,9,FALSE)/100</f>
        <v>0.152</v>
      </c>
      <c r="K1440" s="32">
        <f>VLOOKUP($C1440,'Four Factors - Road'!$B:$O,10,FALSE)/100</f>
        <v>0.254</v>
      </c>
      <c r="L1440" s="32">
        <f>VLOOKUP($C1440,'Four Factors - Road'!$B:$O,11,FALSE)/100</f>
        <v>0.53799999999999992</v>
      </c>
      <c r="M1440" s="32">
        <f>VLOOKUP($C1440,'Four Factors - Road'!$B:$O,12,FALSE)</f>
        <v>0.34</v>
      </c>
      <c r="N1440" s="32">
        <f>VLOOKUP($C1440,'Four Factors - Road'!$B:$O,13,FALSE)/100</f>
        <v>0.151</v>
      </c>
      <c r="O1440" s="32">
        <f>VLOOKUP($C1440,'Four Factors - Road'!$B:$O,14,FALSE)/100</f>
        <v>0.24100000000000002</v>
      </c>
      <c r="P1440" s="21">
        <f>VLOOKUP($C1440,'Advanced - Road'!B:T,18,FALSE)</f>
        <v>102.55</v>
      </c>
      <c r="Q1440" s="21">
        <f>(P1440+'Advanced - Road'!$S$33)/2</f>
        <v>100.70526345933563</v>
      </c>
      <c r="R1440" s="32">
        <f t="shared" ref="R1440" si="14149">AVERAGE(H1440,L1441)</f>
        <v>0.501</v>
      </c>
      <c r="S1440" s="32">
        <f t="shared" ref="S1440" si="14150">AVERAGE(I1440,M1441)</f>
        <v>0.28999999999999998</v>
      </c>
      <c r="T1440" s="32">
        <f t="shared" ref="T1440" si="14151">AVERAGE(J1440,N1441)</f>
        <v>0.1555</v>
      </c>
      <c r="U1440" s="32">
        <f t="shared" ref="U1440" si="14152">AVERAGE(K1440,O1441)</f>
        <v>0.2525</v>
      </c>
      <c r="V1440" s="21">
        <f>Q1440*Q1441/'Advanced - Home'!$S$33</f>
        <v>100.85612404432959</v>
      </c>
      <c r="W1440" s="21">
        <f t="shared" ref="W1440" si="14153">AVERAGE(V1440:V1441)</f>
        <v>100.85270589541037</v>
      </c>
      <c r="X1440" s="21">
        <f t="shared" si="14132"/>
        <v>0</v>
      </c>
      <c r="Y1440" s="23">
        <f>ROUND(Regression!$B$17+Regression!$B$18*Games!R1440+Regression!$B$19*Games!T1440+Regression!$B$20*Games!U1440+Regression!$B$21*Games!S1440+Regression!$B$22*Games!W1440,0)</f>
        <v>107</v>
      </c>
      <c r="Z1440" s="23">
        <f t="shared" ref="Z1440" si="14154">Y1441-Y1440</f>
        <v>7</v>
      </c>
      <c r="AA1440" s="23">
        <f t="shared" ref="AA1440" si="14155">Y1440+Y1441</f>
        <v>221</v>
      </c>
      <c r="AB1440" s="22">
        <f t="shared" ref="AB1440" si="14156">D1440-Z1440</f>
        <v>-7</v>
      </c>
      <c r="AC1440" s="22">
        <f t="shared" ref="AC1440" si="14157">AA1440-E1440</f>
        <v>221</v>
      </c>
      <c r="AD1440" s="22">
        <f t="shared" si="14137"/>
        <v>107</v>
      </c>
    </row>
    <row r="1441" spans="1:30" x14ac:dyDescent="0.3">
      <c r="A1441" s="11" t="s">
        <v>134</v>
      </c>
      <c r="B1441" s="14" t="s">
        <v>82</v>
      </c>
      <c r="C1441" s="11" t="str">
        <f>VLOOKUP(B1441,'Team Lookup'!A:B,2,FALSE)</f>
        <v>Washington Wizards</v>
      </c>
      <c r="D1441" s="15">
        <f t="shared" ref="D1441" si="14158">D1440*-1</f>
        <v>0</v>
      </c>
      <c r="E1441" s="15">
        <f t="shared" ref="E1441" si="14159">E1440</f>
        <v>0</v>
      </c>
      <c r="F1441" s="11" t="str">
        <f>B1440</f>
        <v>PHO</v>
      </c>
      <c r="G1441" s="11" t="str">
        <f t="shared" ref="G1441" si="14160">C1440</f>
        <v>Phoenix Suns</v>
      </c>
      <c r="H1441" s="32">
        <f>VLOOKUP($C1441,'Four Factors - Home'!$B:$O,7,FALSE)/100</f>
        <v>0.54700000000000004</v>
      </c>
      <c r="I1441" s="32">
        <f>VLOOKUP($C1441,'Four Factors - Home'!$B:$O,8,FALSE)</f>
        <v>0.26400000000000001</v>
      </c>
      <c r="J1441" s="32">
        <f>VLOOKUP($C1441,'Four Factors - Home'!$B:$O,9,FALSE)/100</f>
        <v>0.14899999999999999</v>
      </c>
      <c r="K1441" s="32">
        <f>VLOOKUP($C1441,'Four Factors - Home'!$B:$O,10,FALSE)/100</f>
        <v>0.252</v>
      </c>
      <c r="L1441" s="32">
        <f>VLOOKUP($C1441,'Four Factors - Home'!$B:$O,11,FALSE)/100</f>
        <v>0.51100000000000001</v>
      </c>
      <c r="M1441" s="32">
        <f>VLOOKUP($C1441,'Four Factors - Home'!$B:$O,12,FALSE)</f>
        <v>0.28799999999999998</v>
      </c>
      <c r="N1441" s="32">
        <f>VLOOKUP($C1441,'Four Factors - Home'!$B:$O,13,FALSE)/100</f>
        <v>0.159</v>
      </c>
      <c r="O1441" s="32">
        <f>VLOOKUP($C1441,'Four Factors - Home'!$B:$O,14,FALSE)/100</f>
        <v>0.251</v>
      </c>
      <c r="P1441" s="21">
        <f>VLOOKUP($C1441,'Advanced - Home'!B:T,18,FALSE)</f>
        <v>99.15</v>
      </c>
      <c r="Q1441" s="21">
        <f>(P1441+'Advanced - Home'!$S$33)/2</f>
        <v>99.001912943871702</v>
      </c>
      <c r="R1441" s="32">
        <f t="shared" ref="R1441" si="14161">AVERAGE(H1441,L1440)</f>
        <v>0.54249999999999998</v>
      </c>
      <c r="S1441" s="32">
        <f t="shared" ref="S1441" si="14162">AVERAGE(I1441,M1440)</f>
        <v>0.30200000000000005</v>
      </c>
      <c r="T1441" s="32">
        <f t="shared" ref="T1441" si="14163">AVERAGE(J1441,N1440)</f>
        <v>0.15</v>
      </c>
      <c r="U1441" s="32">
        <f t="shared" ref="U1441" si="14164">AVERAGE(K1441,O1440)</f>
        <v>0.2465</v>
      </c>
      <c r="V1441" s="21">
        <f>Q1441*Q1440/'Advanced - Road'!$S$33</f>
        <v>100.84928774649113</v>
      </c>
      <c r="W1441" s="21">
        <f t="shared" ref="W1441" si="14165">W1440</f>
        <v>100.85270589541037</v>
      </c>
      <c r="X1441" s="21">
        <f t="shared" si="14132"/>
        <v>0</v>
      </c>
      <c r="Y1441" s="23">
        <f>ROUND(Regression!$B$17+Regression!$B$18*Games!R1441+Regression!$B$19*Games!T1441+Regression!$B$20*Games!U1441+Regression!$B$21*Games!S1441+Regression!$B$22*Games!W1441,0)</f>
        <v>114</v>
      </c>
      <c r="Z1441" s="23">
        <f t="shared" ref="Z1441" si="14166">-Z1440</f>
        <v>-7</v>
      </c>
      <c r="AA1441" s="23">
        <f t="shared" ref="AA1441" si="14167">AA1440</f>
        <v>221</v>
      </c>
      <c r="AB1441" s="22"/>
      <c r="AC1441" s="22"/>
      <c r="AD1441" s="22">
        <f t="shared" si="14137"/>
        <v>114</v>
      </c>
    </row>
    <row r="1442" spans="1:30" x14ac:dyDescent="0.3">
      <c r="A1442" t="s">
        <v>133</v>
      </c>
      <c r="B1442" s="8" t="s">
        <v>77</v>
      </c>
      <c r="C1442" t="str">
        <f>VLOOKUP(B1442,'Team Lookup'!A:B,2,FALSE)</f>
        <v>Portland Trail Blazers</v>
      </c>
      <c r="D1442" s="6"/>
      <c r="E1442" s="6"/>
      <c r="F1442" s="7" t="str">
        <f>B1443</f>
        <v>ATL</v>
      </c>
      <c r="G1442" t="str">
        <f t="shared" ref="G1442" si="14168">C1443</f>
        <v>Atlanta Hawks</v>
      </c>
      <c r="H1442" s="31">
        <f>VLOOKUP($C1442,'Four Factors - Road'!$B:$O,7,FALSE)/100</f>
        <v>0.503</v>
      </c>
      <c r="I1442" s="31">
        <f>VLOOKUP($C1442,'Four Factors - Road'!$B:$O,8,FALSE)</f>
        <v>0.28000000000000003</v>
      </c>
      <c r="J1442" s="31">
        <f>VLOOKUP($C1442,'Four Factors - Road'!$B:$O,9,FALSE)/100</f>
        <v>0.14000000000000001</v>
      </c>
      <c r="K1442" s="31">
        <f>VLOOKUP($C1442,'Four Factors - Road'!$B:$O,10,FALSE)/100</f>
        <v>0.22399999999999998</v>
      </c>
      <c r="L1442" s="31">
        <f>VLOOKUP($C1442,'Four Factors - Road'!$B:$O,11,FALSE)/100</f>
        <v>0.51800000000000002</v>
      </c>
      <c r="M1442" s="31">
        <f>VLOOKUP($C1442,'Four Factors - Road'!$B:$O,12,FALSE)</f>
        <v>0.32200000000000001</v>
      </c>
      <c r="N1442" s="31">
        <f>VLOOKUP($C1442,'Four Factors - Road'!$B:$O,13,FALSE)/100</f>
        <v>0.129</v>
      </c>
      <c r="O1442" s="31">
        <f>VLOOKUP($C1442,'Four Factors - Road'!$B:$O,14,FALSE)/100</f>
        <v>0.24100000000000002</v>
      </c>
      <c r="P1442" s="17">
        <f>VLOOKUP($C1442,'Advanced - Road'!B:T,18,FALSE)</f>
        <v>100.21</v>
      </c>
      <c r="Q1442" s="17">
        <f>(P1442+'Advanced - Road'!$S$33)/2</f>
        <v>99.535263459335624</v>
      </c>
      <c r="R1442" s="31">
        <f t="shared" ref="R1442" si="14169">AVERAGE(H1442,L1443)</f>
        <v>0.51049999999999995</v>
      </c>
      <c r="S1442" s="31">
        <f t="shared" ref="S1442" si="14170">AVERAGE(I1442,M1443)</f>
        <v>0.249</v>
      </c>
      <c r="T1442" s="31">
        <f t="shared" ref="T1442" si="14171">AVERAGE(J1442,N1443)</f>
        <v>0.14850000000000002</v>
      </c>
      <c r="U1442" s="31">
        <f t="shared" ref="U1442" si="14172">AVERAGE(K1442,O1443)</f>
        <v>0.23549999999999999</v>
      </c>
      <c r="V1442" s="17">
        <f>Q1442*Q1443/'Advanced - Home'!$S$33</f>
        <v>99.543406262662785</v>
      </c>
      <c r="W1442" s="17">
        <f t="shared" ref="W1442" si="14173">AVERAGE(V1442:V1443)</f>
        <v>99.54003260350467</v>
      </c>
      <c r="X1442" s="17">
        <f t="shared" si="14132"/>
        <v>0</v>
      </c>
      <c r="Y1442" s="19">
        <f>ROUND(Regression!$B$17+Regression!$B$18*Games!R1442+Regression!$B$19*Games!T1442+Regression!$B$20*Games!U1442+Regression!$B$21*Games!S1442+Regression!$B$22*Games!W1442,0)</f>
        <v>106</v>
      </c>
      <c r="Z1442" s="19">
        <f t="shared" ref="Z1442" si="14174">Y1443-Y1442</f>
        <v>4</v>
      </c>
      <c r="AA1442" s="19">
        <f t="shared" ref="AA1442" si="14175">Y1442+Y1443</f>
        <v>216</v>
      </c>
      <c r="AB1442" s="4">
        <f t="shared" ref="AB1442" si="14176">D1442-Z1442</f>
        <v>-4</v>
      </c>
      <c r="AC1442" s="4">
        <f t="shared" ref="AC1442" si="14177">AA1442-E1442</f>
        <v>216</v>
      </c>
      <c r="AD1442" s="4">
        <f t="shared" si="14137"/>
        <v>106</v>
      </c>
    </row>
    <row r="1443" spans="1:30" x14ac:dyDescent="0.3">
      <c r="A1443" t="s">
        <v>134</v>
      </c>
      <c r="B1443" s="8" t="s">
        <v>56</v>
      </c>
      <c r="C1443" t="str">
        <f>VLOOKUP(B1443,'Team Lookup'!A:B,2,FALSE)</f>
        <v>Atlanta Hawks</v>
      </c>
      <c r="D1443" s="9">
        <f t="shared" ref="D1443" si="14178">D1442*-1</f>
        <v>0</v>
      </c>
      <c r="E1443" s="9">
        <f t="shared" ref="E1443" si="14179">E1442</f>
        <v>0</v>
      </c>
      <c r="F1443" t="str">
        <f>B1442</f>
        <v>POR</v>
      </c>
      <c r="G1443" t="str">
        <f t="shared" ref="G1443" si="14180">C1442</f>
        <v>Portland Trail Blazers</v>
      </c>
      <c r="H1443" s="31">
        <f>VLOOKUP($C1443,'Four Factors - Home'!$B:$O,7,FALSE)/100</f>
        <v>0.51100000000000001</v>
      </c>
      <c r="I1443" s="31">
        <f>VLOOKUP($C1443,'Four Factors - Home'!$B:$O,8,FALSE)</f>
        <v>0.28199999999999997</v>
      </c>
      <c r="J1443" s="31">
        <f>VLOOKUP($C1443,'Four Factors - Home'!$B:$O,9,FALSE)/100</f>
        <v>0.14800000000000002</v>
      </c>
      <c r="K1443" s="31">
        <f>VLOOKUP($C1443,'Four Factors - Home'!$B:$O,10,FALSE)/100</f>
        <v>0.249</v>
      </c>
      <c r="L1443" s="31">
        <f>VLOOKUP($C1443,'Four Factors - Home'!$B:$O,11,FALSE)/100</f>
        <v>0.51800000000000002</v>
      </c>
      <c r="M1443" s="31">
        <f>VLOOKUP($C1443,'Four Factors - Home'!$B:$O,12,FALSE)</f>
        <v>0.218</v>
      </c>
      <c r="N1443" s="31">
        <f>VLOOKUP($C1443,'Four Factors - Home'!$B:$O,13,FALSE)/100</f>
        <v>0.157</v>
      </c>
      <c r="O1443" s="31">
        <f>VLOOKUP($C1443,'Four Factors - Home'!$B:$O,14,FALSE)/100</f>
        <v>0.247</v>
      </c>
      <c r="P1443" s="17">
        <f>VLOOKUP($C1443,'Advanced - Home'!B:T,18,FALSE)</f>
        <v>98.87</v>
      </c>
      <c r="Q1443" s="17">
        <f>(P1443+'Advanced - Home'!$S$33)/2</f>
        <v>98.861912943871715</v>
      </c>
      <c r="R1443" s="31">
        <f t="shared" ref="R1443" si="14181">AVERAGE(H1443,L1442)</f>
        <v>0.51449999999999996</v>
      </c>
      <c r="S1443" s="31">
        <f t="shared" ref="S1443" si="14182">AVERAGE(I1443,M1442)</f>
        <v>0.30199999999999999</v>
      </c>
      <c r="T1443" s="31">
        <f t="shared" ref="T1443" si="14183">AVERAGE(J1443,N1442)</f>
        <v>0.13850000000000001</v>
      </c>
      <c r="U1443" s="31">
        <f t="shared" ref="U1443" si="14184">AVERAGE(K1443,O1442)</f>
        <v>0.245</v>
      </c>
      <c r="V1443" s="17">
        <f>Q1443*Q1442/'Advanced - Road'!$S$33</f>
        <v>99.53665894434657</v>
      </c>
      <c r="W1443" s="17">
        <f t="shared" ref="W1443" si="14185">W1442</f>
        <v>99.54003260350467</v>
      </c>
      <c r="X1443" s="17">
        <f t="shared" si="14132"/>
        <v>0</v>
      </c>
      <c r="Y1443" s="19">
        <f>ROUND(Regression!$B$17+Regression!$B$18*Games!R1443+Regression!$B$19*Games!T1443+Regression!$B$20*Games!U1443+Regression!$B$21*Games!S1443+Regression!$B$22*Games!W1443,0)</f>
        <v>110</v>
      </c>
      <c r="Z1443" s="19">
        <f t="shared" ref="Z1443" si="14186">-Z1442</f>
        <v>-4</v>
      </c>
      <c r="AA1443" s="19">
        <f t="shared" ref="AA1443" si="14187">AA1442</f>
        <v>216</v>
      </c>
      <c r="AB1443" s="4"/>
      <c r="AC1443" s="4"/>
      <c r="AD1443" s="4">
        <f t="shared" si="14137"/>
        <v>110</v>
      </c>
    </row>
    <row r="1444" spans="1:30" x14ac:dyDescent="0.3">
      <c r="A1444" s="11" t="s">
        <v>133</v>
      </c>
      <c r="B1444" s="14" t="s">
        <v>77</v>
      </c>
      <c r="C1444" s="11" t="str">
        <f>VLOOKUP(B1444,'Team Lookup'!A:B,2,FALSE)</f>
        <v>Portland Trail Blazers</v>
      </c>
      <c r="D1444" s="12"/>
      <c r="E1444" s="12"/>
      <c r="F1444" s="13" t="str">
        <f>B1445</f>
        <v>BRK</v>
      </c>
      <c r="G1444" s="11" t="str">
        <f t="shared" ref="G1444" si="14188">C1445</f>
        <v>Brooklyn Nets</v>
      </c>
      <c r="H1444" s="32">
        <f>VLOOKUP($C1444,'Four Factors - Road'!$B:$O,7,FALSE)/100</f>
        <v>0.503</v>
      </c>
      <c r="I1444" s="32">
        <f>VLOOKUP($C1444,'Four Factors - Road'!$B:$O,8,FALSE)</f>
        <v>0.28000000000000003</v>
      </c>
      <c r="J1444" s="32">
        <f>VLOOKUP($C1444,'Four Factors - Road'!$B:$O,9,FALSE)/100</f>
        <v>0.14000000000000001</v>
      </c>
      <c r="K1444" s="32">
        <f>VLOOKUP($C1444,'Four Factors - Road'!$B:$O,10,FALSE)/100</f>
        <v>0.22399999999999998</v>
      </c>
      <c r="L1444" s="32">
        <f>VLOOKUP($C1444,'Four Factors - Road'!$B:$O,11,FALSE)/100</f>
        <v>0.51800000000000002</v>
      </c>
      <c r="M1444" s="32">
        <f>VLOOKUP($C1444,'Four Factors - Road'!$B:$O,12,FALSE)</f>
        <v>0.32200000000000001</v>
      </c>
      <c r="N1444" s="32">
        <f>VLOOKUP($C1444,'Four Factors - Road'!$B:$O,13,FALSE)/100</f>
        <v>0.129</v>
      </c>
      <c r="O1444" s="32">
        <f>VLOOKUP($C1444,'Four Factors - Road'!$B:$O,14,FALSE)/100</f>
        <v>0.24100000000000002</v>
      </c>
      <c r="P1444" s="21">
        <f>VLOOKUP($C1444,'Advanced - Road'!B:T,18,FALSE)</f>
        <v>100.21</v>
      </c>
      <c r="Q1444" s="21">
        <f>(P1444+'Advanced - Road'!$S$33)/2</f>
        <v>99.535263459335624</v>
      </c>
      <c r="R1444" s="32">
        <f t="shared" ref="R1444" si="14189">AVERAGE(H1444,L1445)</f>
        <v>0.50550000000000006</v>
      </c>
      <c r="S1444" s="32">
        <f t="shared" ref="S1444" si="14190">AVERAGE(I1444,M1445)</f>
        <v>0.27400000000000002</v>
      </c>
      <c r="T1444" s="32">
        <f t="shared" ref="T1444" si="14191">AVERAGE(J1444,N1445)</f>
        <v>0.13450000000000001</v>
      </c>
      <c r="U1444" s="32">
        <f t="shared" ref="U1444" si="14192">AVERAGE(K1444,O1445)</f>
        <v>0.23599999999999999</v>
      </c>
      <c r="V1444" s="21">
        <f>Q1444*Q1445/'Advanced - Home'!$S$33</f>
        <v>101.69815810853329</v>
      </c>
      <c r="W1444" s="21">
        <f t="shared" ref="W1444" si="14193">AVERAGE(V1444:V1445)</f>
        <v>101.69471142195357</v>
      </c>
      <c r="X1444" s="21">
        <f t="shared" si="14132"/>
        <v>0</v>
      </c>
      <c r="Y1444" s="23">
        <f>ROUND(Regression!$B$17+Regression!$B$18*Games!R1444+Regression!$B$19*Games!T1444+Regression!$B$20*Games!U1444+Regression!$B$21*Games!S1444+Regression!$B$22*Games!W1444,0)</f>
        <v>110</v>
      </c>
      <c r="Z1444" s="23">
        <f t="shared" ref="Z1444" si="14194">Y1445-Y1444</f>
        <v>-1</v>
      </c>
      <c r="AA1444" s="23">
        <f t="shared" ref="AA1444" si="14195">Y1444+Y1445</f>
        <v>219</v>
      </c>
      <c r="AB1444" s="22">
        <f t="shared" ref="AB1444" si="14196">D1444-Z1444</f>
        <v>1</v>
      </c>
      <c r="AC1444" s="22">
        <f t="shared" ref="AC1444" si="14197">AA1444-E1444</f>
        <v>219</v>
      </c>
      <c r="AD1444" s="22">
        <f t="shared" si="14137"/>
        <v>110</v>
      </c>
    </row>
    <row r="1445" spans="1:30" x14ac:dyDescent="0.3">
      <c r="A1445" s="11" t="s">
        <v>134</v>
      </c>
      <c r="B1445" s="14" t="s">
        <v>57</v>
      </c>
      <c r="C1445" s="11" t="str">
        <f>VLOOKUP(B1445,'Team Lookup'!A:B,2,FALSE)</f>
        <v>Brooklyn Nets</v>
      </c>
      <c r="D1445" s="15">
        <f t="shared" ref="D1445" si="14198">D1444*-1</f>
        <v>0</v>
      </c>
      <c r="E1445" s="15">
        <f t="shared" ref="E1445" si="14199">E1444</f>
        <v>0</v>
      </c>
      <c r="F1445" s="11" t="str">
        <f>B1444</f>
        <v>POR</v>
      </c>
      <c r="G1445" s="11" t="str">
        <f t="shared" ref="G1445" si="14200">C1444</f>
        <v>Portland Trail Blazers</v>
      </c>
      <c r="H1445" s="32">
        <f>VLOOKUP($C1445,'Four Factors - Home'!$B:$O,7,FALSE)/100</f>
        <v>0.49700000000000005</v>
      </c>
      <c r="I1445" s="32">
        <f>VLOOKUP($C1445,'Four Factors - Home'!$B:$O,8,FALSE)</f>
        <v>0.27</v>
      </c>
      <c r="J1445" s="32">
        <f>VLOOKUP($C1445,'Four Factors - Home'!$B:$O,9,FALSE)/100</f>
        <v>0.16699999999999998</v>
      </c>
      <c r="K1445" s="32">
        <f>VLOOKUP($C1445,'Four Factors - Home'!$B:$O,10,FALSE)/100</f>
        <v>0.20600000000000002</v>
      </c>
      <c r="L1445" s="32">
        <f>VLOOKUP($C1445,'Four Factors - Home'!$B:$O,11,FALSE)/100</f>
        <v>0.50800000000000001</v>
      </c>
      <c r="M1445" s="32">
        <f>VLOOKUP($C1445,'Four Factors - Home'!$B:$O,12,FALSE)</f>
        <v>0.26800000000000002</v>
      </c>
      <c r="N1445" s="32">
        <f>VLOOKUP($C1445,'Four Factors - Home'!$B:$O,13,FALSE)/100</f>
        <v>0.129</v>
      </c>
      <c r="O1445" s="32">
        <f>VLOOKUP($C1445,'Four Factors - Home'!$B:$O,14,FALSE)/100</f>
        <v>0.248</v>
      </c>
      <c r="P1445" s="21">
        <f>VLOOKUP($C1445,'Advanced - Home'!B:T,18,FALSE)</f>
        <v>103.15</v>
      </c>
      <c r="Q1445" s="21">
        <f>(P1445+'Advanced - Home'!$S$33)/2</f>
        <v>101.0019129438717</v>
      </c>
      <c r="R1445" s="32">
        <f t="shared" ref="R1445" si="14201">AVERAGE(H1445,L1444)</f>
        <v>0.50750000000000006</v>
      </c>
      <c r="S1445" s="32">
        <f t="shared" ref="S1445" si="14202">AVERAGE(I1445,M1444)</f>
        <v>0.29600000000000004</v>
      </c>
      <c r="T1445" s="32">
        <f t="shared" ref="T1445" si="14203">AVERAGE(J1445,N1444)</f>
        <v>0.14799999999999999</v>
      </c>
      <c r="U1445" s="32">
        <f t="shared" ref="U1445" si="14204">AVERAGE(K1445,O1444)</f>
        <v>0.22350000000000003</v>
      </c>
      <c r="V1445" s="21">
        <f>Q1445*Q1444/'Advanced - Road'!$S$33</f>
        <v>101.69126473537384</v>
      </c>
      <c r="W1445" s="21">
        <f t="shared" ref="W1445" si="14205">W1444</f>
        <v>101.69471142195357</v>
      </c>
      <c r="X1445" s="21">
        <f t="shared" si="14132"/>
        <v>0</v>
      </c>
      <c r="Y1445" s="23">
        <f>ROUND(Regression!$B$17+Regression!$B$18*Games!R1445+Regression!$B$19*Games!T1445+Regression!$B$20*Games!U1445+Regression!$B$21*Games!S1445+Regression!$B$22*Games!W1445,0)</f>
        <v>109</v>
      </c>
      <c r="Z1445" s="23">
        <f t="shared" ref="Z1445" si="14206">-Z1444</f>
        <v>1</v>
      </c>
      <c r="AA1445" s="23">
        <f t="shared" ref="AA1445" si="14207">AA1444</f>
        <v>219</v>
      </c>
      <c r="AB1445" s="22"/>
      <c r="AC1445" s="22"/>
      <c r="AD1445" s="22">
        <f t="shared" si="14137"/>
        <v>109</v>
      </c>
    </row>
    <row r="1446" spans="1:30" x14ac:dyDescent="0.3">
      <c r="A1446" t="s">
        <v>133</v>
      </c>
      <c r="B1446" s="8" t="s">
        <v>77</v>
      </c>
      <c r="C1446" t="str">
        <f>VLOOKUP(B1446,'Team Lookup'!A:B,2,FALSE)</f>
        <v>Portland Trail Blazers</v>
      </c>
      <c r="D1446" s="6"/>
      <c r="E1446" s="6"/>
      <c r="F1446" s="7" t="str">
        <f>B1447</f>
        <v>BOS</v>
      </c>
      <c r="G1446" t="str">
        <f t="shared" ref="G1446" si="14208">C1447</f>
        <v>Boston Celtics</v>
      </c>
      <c r="H1446" s="31">
        <f>VLOOKUP($C1446,'Four Factors - Road'!$B:$O,7,FALSE)/100</f>
        <v>0.503</v>
      </c>
      <c r="I1446" s="31">
        <f>VLOOKUP($C1446,'Four Factors - Road'!$B:$O,8,FALSE)</f>
        <v>0.28000000000000003</v>
      </c>
      <c r="J1446" s="31">
        <f>VLOOKUP($C1446,'Four Factors - Road'!$B:$O,9,FALSE)/100</f>
        <v>0.14000000000000001</v>
      </c>
      <c r="K1446" s="31">
        <f>VLOOKUP($C1446,'Four Factors - Road'!$B:$O,10,FALSE)/100</f>
        <v>0.22399999999999998</v>
      </c>
      <c r="L1446" s="31">
        <f>VLOOKUP($C1446,'Four Factors - Road'!$B:$O,11,FALSE)/100</f>
        <v>0.51800000000000002</v>
      </c>
      <c r="M1446" s="31">
        <f>VLOOKUP($C1446,'Four Factors - Road'!$B:$O,12,FALSE)</f>
        <v>0.32200000000000001</v>
      </c>
      <c r="N1446" s="31">
        <f>VLOOKUP($C1446,'Four Factors - Road'!$B:$O,13,FALSE)/100</f>
        <v>0.129</v>
      </c>
      <c r="O1446" s="31">
        <f>VLOOKUP($C1446,'Four Factors - Road'!$B:$O,14,FALSE)/100</f>
        <v>0.24100000000000002</v>
      </c>
      <c r="P1446" s="17">
        <f>VLOOKUP($C1446,'Advanced - Road'!B:T,18,FALSE)</f>
        <v>100.21</v>
      </c>
      <c r="Q1446" s="17">
        <f>(P1446+'Advanced - Road'!$S$33)/2</f>
        <v>99.535263459335624</v>
      </c>
      <c r="R1446" s="31">
        <f t="shared" ref="R1446" si="14209">AVERAGE(H1446,L1447)</f>
        <v>0.50350000000000006</v>
      </c>
      <c r="S1446" s="31">
        <f t="shared" ref="S1446" si="14210">AVERAGE(I1446,M1447)</f>
        <v>0.27200000000000002</v>
      </c>
      <c r="T1446" s="31">
        <f t="shared" ref="T1446" si="14211">AVERAGE(J1446,N1447)</f>
        <v>0.13850000000000001</v>
      </c>
      <c r="U1446" s="31">
        <f t="shared" ref="U1446" si="14212">AVERAGE(K1446,O1447)</f>
        <v>0.23849999999999999</v>
      </c>
      <c r="V1446" s="17">
        <f>Q1446*Q1447/'Advanced - Home'!$S$33</f>
        <v>99.976370418608724</v>
      </c>
      <c r="W1446" s="17">
        <f t="shared" ref="W1446" si="14213">AVERAGE(V1446:V1447)</f>
        <v>99.972982085716367</v>
      </c>
      <c r="X1446" s="17">
        <f t="shared" si="14132"/>
        <v>0</v>
      </c>
      <c r="Y1446" s="19">
        <f>ROUND(Regression!$B$17+Regression!$B$18*Games!R1446+Regression!$B$19*Games!T1446+Regression!$B$20*Games!U1446+Regression!$B$21*Games!S1446+Regression!$B$22*Games!W1446,0)</f>
        <v>108</v>
      </c>
      <c r="Z1446" s="19">
        <f t="shared" ref="Z1446" si="14214">Y1447-Y1446</f>
        <v>4</v>
      </c>
      <c r="AA1446" s="19">
        <f t="shared" ref="AA1446" si="14215">Y1446+Y1447</f>
        <v>220</v>
      </c>
      <c r="AB1446" s="4">
        <f t="shared" ref="AB1446" si="14216">D1446-Z1446</f>
        <v>-4</v>
      </c>
      <c r="AC1446" s="4">
        <f t="shared" ref="AC1446" si="14217">AA1446-E1446</f>
        <v>220</v>
      </c>
      <c r="AD1446" s="4">
        <f t="shared" si="14137"/>
        <v>108</v>
      </c>
    </row>
    <row r="1447" spans="1:30" x14ac:dyDescent="0.3">
      <c r="A1447" t="s">
        <v>134</v>
      </c>
      <c r="B1447" s="8" t="s">
        <v>58</v>
      </c>
      <c r="C1447" t="str">
        <f>VLOOKUP(B1447,'Team Lookup'!A:B,2,FALSE)</f>
        <v>Boston Celtics</v>
      </c>
      <c r="D1447" s="9">
        <f t="shared" ref="D1447" si="14218">D1446*-1</f>
        <v>0</v>
      </c>
      <c r="E1447" s="9">
        <f t="shared" ref="E1447" si="14219">E1446</f>
        <v>0</v>
      </c>
      <c r="F1447" t="str">
        <f>B1446</f>
        <v>POR</v>
      </c>
      <c r="G1447" t="str">
        <f t="shared" ref="G1447" si="14220">C1446</f>
        <v>Portland Trail Blazers</v>
      </c>
      <c r="H1447" s="31">
        <f>VLOOKUP($C1447,'Four Factors - Home'!$B:$O,7,FALSE)/100</f>
        <v>0.53100000000000003</v>
      </c>
      <c r="I1447" s="31">
        <f>VLOOKUP($C1447,'Four Factors - Home'!$B:$O,8,FALSE)</f>
        <v>0.26600000000000001</v>
      </c>
      <c r="J1447" s="31">
        <f>VLOOKUP($C1447,'Four Factors - Home'!$B:$O,9,FALSE)/100</f>
        <v>0.13800000000000001</v>
      </c>
      <c r="K1447" s="31">
        <f>VLOOKUP($C1447,'Four Factors - Home'!$B:$O,10,FALSE)/100</f>
        <v>0.22500000000000001</v>
      </c>
      <c r="L1447" s="31">
        <f>VLOOKUP($C1447,'Four Factors - Home'!$B:$O,11,FALSE)/100</f>
        <v>0.504</v>
      </c>
      <c r="M1447" s="31">
        <f>VLOOKUP($C1447,'Four Factors - Home'!$B:$O,12,FALSE)</f>
        <v>0.26400000000000001</v>
      </c>
      <c r="N1447" s="31">
        <f>VLOOKUP($C1447,'Four Factors - Home'!$B:$O,13,FALSE)/100</f>
        <v>0.13699999999999998</v>
      </c>
      <c r="O1447" s="31">
        <f>VLOOKUP($C1447,'Four Factors - Home'!$B:$O,14,FALSE)/100</f>
        <v>0.253</v>
      </c>
      <c r="P1447" s="17">
        <f>VLOOKUP($C1447,'Advanced - Home'!B:T,18,FALSE)</f>
        <v>99.73</v>
      </c>
      <c r="Q1447" s="17">
        <f>(P1447+'Advanced - Home'!$S$33)/2</f>
        <v>99.291912943871708</v>
      </c>
      <c r="R1447" s="31">
        <f t="shared" ref="R1447" si="14221">AVERAGE(H1447,L1446)</f>
        <v>0.52449999999999997</v>
      </c>
      <c r="S1447" s="31">
        <f t="shared" ref="S1447" si="14222">AVERAGE(I1447,M1446)</f>
        <v>0.29400000000000004</v>
      </c>
      <c r="T1447" s="31">
        <f t="shared" ref="T1447" si="14223">AVERAGE(J1447,N1446)</f>
        <v>0.13350000000000001</v>
      </c>
      <c r="U1447" s="31">
        <f t="shared" ref="U1447" si="14224">AVERAGE(K1447,O1446)</f>
        <v>0.23300000000000001</v>
      </c>
      <c r="V1447" s="17">
        <f>Q1447*Q1446/'Advanced - Road'!$S$33</f>
        <v>99.969593752824011</v>
      </c>
      <c r="W1447" s="17">
        <f t="shared" ref="W1447" si="14225">W1446</f>
        <v>99.972982085716367</v>
      </c>
      <c r="X1447" s="17">
        <f t="shared" si="14132"/>
        <v>0</v>
      </c>
      <c r="Y1447" s="19">
        <f>ROUND(Regression!$B$17+Regression!$B$18*Games!R1447+Regression!$B$19*Games!T1447+Regression!$B$20*Games!U1447+Regression!$B$21*Games!S1447+Regression!$B$22*Games!W1447,0)</f>
        <v>112</v>
      </c>
      <c r="Z1447" s="19">
        <f t="shared" ref="Z1447" si="14226">-Z1446</f>
        <v>-4</v>
      </c>
      <c r="AA1447" s="19">
        <f t="shared" ref="AA1447" si="14227">AA1446</f>
        <v>220</v>
      </c>
      <c r="AB1447" s="4"/>
      <c r="AC1447" s="4"/>
      <c r="AD1447" s="4">
        <f t="shared" si="14137"/>
        <v>112</v>
      </c>
    </row>
    <row r="1448" spans="1:30" x14ac:dyDescent="0.3">
      <c r="A1448" s="11" t="s">
        <v>133</v>
      </c>
      <c r="B1448" s="14" t="s">
        <v>77</v>
      </c>
      <c r="C1448" s="11" t="str">
        <f>VLOOKUP(B1448,'Team Lookup'!A:B,2,FALSE)</f>
        <v>Portland Trail Blazers</v>
      </c>
      <c r="D1448" s="12"/>
      <c r="E1448" s="12"/>
      <c r="F1448" s="13" t="str">
        <f>B1449</f>
        <v>CHO</v>
      </c>
      <c r="G1448" s="11" t="str">
        <f t="shared" ref="G1448" si="14228">C1449</f>
        <v>Charlotte Hornets</v>
      </c>
      <c r="H1448" s="32">
        <f>VLOOKUP($C1448,'Four Factors - Road'!$B:$O,7,FALSE)/100</f>
        <v>0.503</v>
      </c>
      <c r="I1448" s="32">
        <f>VLOOKUP($C1448,'Four Factors - Road'!$B:$O,8,FALSE)</f>
        <v>0.28000000000000003</v>
      </c>
      <c r="J1448" s="32">
        <f>VLOOKUP($C1448,'Four Factors - Road'!$B:$O,9,FALSE)/100</f>
        <v>0.14000000000000001</v>
      </c>
      <c r="K1448" s="32">
        <f>VLOOKUP($C1448,'Four Factors - Road'!$B:$O,10,FALSE)/100</f>
        <v>0.22399999999999998</v>
      </c>
      <c r="L1448" s="32">
        <f>VLOOKUP($C1448,'Four Factors - Road'!$B:$O,11,FALSE)/100</f>
        <v>0.51800000000000002</v>
      </c>
      <c r="M1448" s="32">
        <f>VLOOKUP($C1448,'Four Factors - Road'!$B:$O,12,FALSE)</f>
        <v>0.32200000000000001</v>
      </c>
      <c r="N1448" s="32">
        <f>VLOOKUP($C1448,'Four Factors - Road'!$B:$O,13,FALSE)/100</f>
        <v>0.129</v>
      </c>
      <c r="O1448" s="32">
        <f>VLOOKUP($C1448,'Four Factors - Road'!$B:$O,14,FALSE)/100</f>
        <v>0.24100000000000002</v>
      </c>
      <c r="P1448" s="21">
        <f>VLOOKUP($C1448,'Advanced - Road'!B:T,18,FALSE)</f>
        <v>100.21</v>
      </c>
      <c r="Q1448" s="21">
        <f>(P1448+'Advanced - Road'!$S$33)/2</f>
        <v>99.535263459335624</v>
      </c>
      <c r="R1448" s="32">
        <f t="shared" ref="R1448" si="14229">AVERAGE(H1448,L1449)</f>
        <v>0.503</v>
      </c>
      <c r="S1448" s="32">
        <f t="shared" ref="S1448" si="14230">AVERAGE(I1448,M1449)</f>
        <v>0.23850000000000002</v>
      </c>
      <c r="T1448" s="32">
        <f t="shared" ref="T1448" si="14231">AVERAGE(J1448,N1449)</f>
        <v>0.13500000000000001</v>
      </c>
      <c r="U1448" s="32">
        <f t="shared" ref="U1448" si="14232">AVERAGE(K1448,O1449)</f>
        <v>0.21</v>
      </c>
      <c r="V1448" s="21">
        <f>Q1448*Q1449/'Advanced - Home'!$S$33</f>
        <v>99.623957733536429</v>
      </c>
      <c r="W1448" s="21">
        <f t="shared" ref="W1448" si="14233">AVERAGE(V1448:V1449)</f>
        <v>99.62058134438125</v>
      </c>
      <c r="X1448" s="21">
        <f t="shared" si="14132"/>
        <v>0</v>
      </c>
      <c r="Y1448" s="23">
        <f>ROUND(Regression!$B$17+Regression!$B$18*Games!R1448+Regression!$B$19*Games!T1448+Regression!$B$20*Games!U1448+Regression!$B$21*Games!S1448+Regression!$B$22*Games!W1448,0)</f>
        <v>105</v>
      </c>
      <c r="Z1448" s="23">
        <f t="shared" ref="Z1448" si="14234">Y1449-Y1448</f>
        <v>6</v>
      </c>
      <c r="AA1448" s="23">
        <f t="shared" ref="AA1448" si="14235">Y1448+Y1449</f>
        <v>216</v>
      </c>
      <c r="AB1448" s="22">
        <f t="shared" ref="AB1448" si="14236">D1448-Z1448</f>
        <v>-6</v>
      </c>
      <c r="AC1448" s="22">
        <f t="shared" ref="AC1448" si="14237">AA1448-E1448</f>
        <v>216</v>
      </c>
      <c r="AD1448" s="22">
        <f t="shared" si="14137"/>
        <v>105</v>
      </c>
    </row>
    <row r="1449" spans="1:30" x14ac:dyDescent="0.3">
      <c r="A1449" s="11" t="s">
        <v>134</v>
      </c>
      <c r="B1449" s="14" t="s">
        <v>59</v>
      </c>
      <c r="C1449" s="11" t="str">
        <f>VLOOKUP(B1449,'Team Lookup'!A:B,2,FALSE)</f>
        <v>Charlotte Hornets</v>
      </c>
      <c r="D1449" s="15">
        <f t="shared" ref="D1449" si="14238">D1448*-1</f>
        <v>0</v>
      </c>
      <c r="E1449" s="15">
        <f t="shared" ref="E1449" si="14239">E1448</f>
        <v>0</v>
      </c>
      <c r="F1449" s="11" t="str">
        <f>B1448</f>
        <v>POR</v>
      </c>
      <c r="G1449" s="11" t="str">
        <f t="shared" ref="G1449" si="14240">C1448</f>
        <v>Portland Trail Blazers</v>
      </c>
      <c r="H1449" s="32">
        <f>VLOOKUP($C1449,'Four Factors - Home'!$B:$O,7,FALSE)/100</f>
        <v>0.499</v>
      </c>
      <c r="I1449" s="32">
        <f>VLOOKUP($C1449,'Four Factors - Home'!$B:$O,8,FALSE)</f>
        <v>0.307</v>
      </c>
      <c r="J1449" s="32">
        <f>VLOOKUP($C1449,'Four Factors - Home'!$B:$O,9,FALSE)/100</f>
        <v>0.11900000000000001</v>
      </c>
      <c r="K1449" s="32">
        <f>VLOOKUP($C1449,'Four Factors - Home'!$B:$O,10,FALSE)/100</f>
        <v>0.20499999999999999</v>
      </c>
      <c r="L1449" s="32">
        <f>VLOOKUP($C1449,'Four Factors - Home'!$B:$O,11,FALSE)/100</f>
        <v>0.503</v>
      </c>
      <c r="M1449" s="32">
        <f>VLOOKUP($C1449,'Four Factors - Home'!$B:$O,12,FALSE)</f>
        <v>0.19700000000000001</v>
      </c>
      <c r="N1449" s="32">
        <f>VLOOKUP($C1449,'Four Factors - Home'!$B:$O,13,FALSE)/100</f>
        <v>0.13</v>
      </c>
      <c r="O1449" s="32">
        <f>VLOOKUP($C1449,'Four Factors - Home'!$B:$O,14,FALSE)/100</f>
        <v>0.19600000000000001</v>
      </c>
      <c r="P1449" s="21">
        <f>VLOOKUP($C1449,'Advanced - Home'!B:T,18,FALSE)</f>
        <v>99.03</v>
      </c>
      <c r="Q1449" s="21">
        <f>(P1449+'Advanced - Home'!$S$33)/2</f>
        <v>98.941912943871699</v>
      </c>
      <c r="R1449" s="32">
        <f t="shared" ref="R1449" si="14241">AVERAGE(H1449,L1448)</f>
        <v>0.50849999999999995</v>
      </c>
      <c r="S1449" s="32">
        <f t="shared" ref="S1449" si="14242">AVERAGE(I1449,M1448)</f>
        <v>0.3145</v>
      </c>
      <c r="T1449" s="32">
        <f t="shared" ref="T1449" si="14243">AVERAGE(J1449,N1448)</f>
        <v>0.124</v>
      </c>
      <c r="U1449" s="32">
        <f t="shared" ref="U1449" si="14244">AVERAGE(K1449,O1448)</f>
        <v>0.223</v>
      </c>
      <c r="V1449" s="21">
        <f>Q1449*Q1448/'Advanced - Road'!$S$33</f>
        <v>99.617204955226072</v>
      </c>
      <c r="W1449" s="21">
        <f t="shared" ref="W1449" si="14245">W1448</f>
        <v>99.62058134438125</v>
      </c>
      <c r="X1449" s="21">
        <f t="shared" si="14132"/>
        <v>0</v>
      </c>
      <c r="Y1449" s="23">
        <f>ROUND(Regression!$B$17+Regression!$B$18*Games!R1449+Regression!$B$19*Games!T1449+Regression!$B$20*Games!U1449+Regression!$B$21*Games!S1449+Regression!$B$22*Games!W1449,0)</f>
        <v>111</v>
      </c>
      <c r="Z1449" s="23">
        <f t="shared" ref="Z1449" si="14246">-Z1448</f>
        <v>-6</v>
      </c>
      <c r="AA1449" s="23">
        <f t="shared" ref="AA1449" si="14247">AA1448</f>
        <v>216</v>
      </c>
      <c r="AB1449" s="22"/>
      <c r="AC1449" s="22"/>
      <c r="AD1449" s="22">
        <f t="shared" si="14137"/>
        <v>111</v>
      </c>
    </row>
    <row r="1450" spans="1:30" x14ac:dyDescent="0.3">
      <c r="A1450" t="s">
        <v>133</v>
      </c>
      <c r="B1450" s="8" t="s">
        <v>77</v>
      </c>
      <c r="C1450" t="str">
        <f>VLOOKUP(B1450,'Team Lookup'!A:B,2,FALSE)</f>
        <v>Portland Trail Blazers</v>
      </c>
      <c r="D1450" s="6"/>
      <c r="E1450" s="6"/>
      <c r="F1450" s="7" t="str">
        <f>B1451</f>
        <v>CHI</v>
      </c>
      <c r="G1450" t="str">
        <f t="shared" ref="G1450" si="14248">C1451</f>
        <v>Chicago Bulls</v>
      </c>
      <c r="H1450" s="31">
        <f>VLOOKUP($C1450,'Four Factors - Road'!$B:$O,7,FALSE)/100</f>
        <v>0.503</v>
      </c>
      <c r="I1450" s="31">
        <f>VLOOKUP($C1450,'Four Factors - Road'!$B:$O,8,FALSE)</f>
        <v>0.28000000000000003</v>
      </c>
      <c r="J1450" s="31">
        <f>VLOOKUP($C1450,'Four Factors - Road'!$B:$O,9,FALSE)/100</f>
        <v>0.14000000000000001</v>
      </c>
      <c r="K1450" s="31">
        <f>VLOOKUP($C1450,'Four Factors - Road'!$B:$O,10,FALSE)/100</f>
        <v>0.22399999999999998</v>
      </c>
      <c r="L1450" s="31">
        <f>VLOOKUP($C1450,'Four Factors - Road'!$B:$O,11,FALSE)/100</f>
        <v>0.51800000000000002</v>
      </c>
      <c r="M1450" s="31">
        <f>VLOOKUP($C1450,'Four Factors - Road'!$B:$O,12,FALSE)</f>
        <v>0.32200000000000001</v>
      </c>
      <c r="N1450" s="31">
        <f>VLOOKUP($C1450,'Four Factors - Road'!$B:$O,13,FALSE)/100</f>
        <v>0.129</v>
      </c>
      <c r="O1450" s="31">
        <f>VLOOKUP($C1450,'Four Factors - Road'!$B:$O,14,FALSE)/100</f>
        <v>0.24100000000000002</v>
      </c>
      <c r="P1450" s="17">
        <f>VLOOKUP($C1450,'Advanced - Road'!B:T,18,FALSE)</f>
        <v>100.21</v>
      </c>
      <c r="Q1450" s="17">
        <f>(P1450+'Advanced - Road'!$S$33)/2</f>
        <v>99.535263459335624</v>
      </c>
      <c r="R1450" s="31">
        <f t="shared" ref="R1450" si="14249">AVERAGE(H1450,L1451)</f>
        <v>0.51</v>
      </c>
      <c r="S1450" s="31">
        <f t="shared" ref="S1450" si="14250">AVERAGE(I1450,M1451)</f>
        <v>0.2505</v>
      </c>
      <c r="T1450" s="31">
        <f t="shared" ref="T1450" si="14251">AVERAGE(J1450,N1451)</f>
        <v>0.13750000000000001</v>
      </c>
      <c r="U1450" s="31">
        <f t="shared" ref="U1450" si="14252">AVERAGE(K1450,O1451)</f>
        <v>0.21399999999999997</v>
      </c>
      <c r="V1450" s="17">
        <f>Q1450*Q1451/'Advanced - Home'!$S$33</f>
        <v>98.783201756292556</v>
      </c>
      <c r="W1450" s="17">
        <f t="shared" ref="W1450" si="14253">AVERAGE(V1450:V1451)</f>
        <v>98.779853861481797</v>
      </c>
      <c r="X1450" s="17">
        <f t="shared" si="14132"/>
        <v>0</v>
      </c>
      <c r="Y1450" s="19">
        <f>ROUND(Regression!$B$17+Regression!$B$18*Games!R1450+Regression!$B$19*Games!T1450+Regression!$B$20*Games!U1450+Regression!$B$21*Games!S1450+Regression!$B$22*Games!W1450,0)</f>
        <v>106</v>
      </c>
      <c r="Z1450" s="19">
        <f t="shared" ref="Z1450" si="14254">Y1451-Y1450</f>
        <v>3</v>
      </c>
      <c r="AA1450" s="19">
        <f t="shared" ref="AA1450" si="14255">Y1450+Y1451</f>
        <v>215</v>
      </c>
      <c r="AB1450" s="4">
        <f t="shared" ref="AB1450" si="14256">D1450-Z1450</f>
        <v>-3</v>
      </c>
      <c r="AC1450" s="4">
        <f t="shared" ref="AC1450" si="14257">AA1450-E1450</f>
        <v>215</v>
      </c>
      <c r="AD1450" s="4">
        <f t="shared" si="14137"/>
        <v>106</v>
      </c>
    </row>
    <row r="1451" spans="1:30" x14ac:dyDescent="0.3">
      <c r="A1451" t="s">
        <v>134</v>
      </c>
      <c r="B1451" s="8" t="s">
        <v>60</v>
      </c>
      <c r="C1451" t="str">
        <f>VLOOKUP(B1451,'Team Lookup'!A:B,2,FALSE)</f>
        <v>Chicago Bulls</v>
      </c>
      <c r="D1451" s="9">
        <f t="shared" ref="D1451" si="14258">D1450*-1</f>
        <v>0</v>
      </c>
      <c r="E1451" s="9">
        <f t="shared" ref="E1451" si="14259">E1450</f>
        <v>0</v>
      </c>
      <c r="F1451" t="str">
        <f>B1450</f>
        <v>POR</v>
      </c>
      <c r="G1451" t="str">
        <f t="shared" ref="G1451" si="14260">C1450</f>
        <v>Portland Trail Blazers</v>
      </c>
      <c r="H1451" s="31">
        <f>VLOOKUP($C1451,'Four Factors - Home'!$B:$O,7,FALSE)/100</f>
        <v>0.47100000000000003</v>
      </c>
      <c r="I1451" s="31">
        <f>VLOOKUP($C1451,'Four Factors - Home'!$B:$O,8,FALSE)</f>
        <v>0.29599999999999999</v>
      </c>
      <c r="J1451" s="31">
        <f>VLOOKUP($C1451,'Four Factors - Home'!$B:$O,9,FALSE)/100</f>
        <v>0.129</v>
      </c>
      <c r="K1451" s="31">
        <f>VLOOKUP($C1451,'Four Factors - Home'!$B:$O,10,FALSE)/100</f>
        <v>0.30199999999999999</v>
      </c>
      <c r="L1451" s="31">
        <f>VLOOKUP($C1451,'Four Factors - Home'!$B:$O,11,FALSE)/100</f>
        <v>0.51700000000000002</v>
      </c>
      <c r="M1451" s="31">
        <f>VLOOKUP($C1451,'Four Factors - Home'!$B:$O,12,FALSE)</f>
        <v>0.221</v>
      </c>
      <c r="N1451" s="31">
        <f>VLOOKUP($C1451,'Four Factors - Home'!$B:$O,13,FALSE)/100</f>
        <v>0.13500000000000001</v>
      </c>
      <c r="O1451" s="31">
        <f>VLOOKUP($C1451,'Four Factors - Home'!$B:$O,14,FALSE)/100</f>
        <v>0.20399999999999999</v>
      </c>
      <c r="P1451" s="17">
        <f>VLOOKUP($C1451,'Advanced - Home'!B:T,18,FALSE)</f>
        <v>97.36</v>
      </c>
      <c r="Q1451" s="17">
        <f>(P1451+'Advanced - Home'!$S$33)/2</f>
        <v>98.106912943871706</v>
      </c>
      <c r="R1451" s="31">
        <f t="shared" ref="R1451" si="14261">AVERAGE(H1451,L1450)</f>
        <v>0.49450000000000005</v>
      </c>
      <c r="S1451" s="31">
        <f t="shared" ref="S1451" si="14262">AVERAGE(I1451,M1450)</f>
        <v>0.309</v>
      </c>
      <c r="T1451" s="31">
        <f t="shared" ref="T1451" si="14263">AVERAGE(J1451,N1450)</f>
        <v>0.129</v>
      </c>
      <c r="U1451" s="31">
        <f t="shared" ref="U1451" si="14264">AVERAGE(K1451,O1450)</f>
        <v>0.27150000000000002</v>
      </c>
      <c r="V1451" s="17">
        <f>Q1451*Q1450/'Advanced - Road'!$S$33</f>
        <v>98.776505966671039</v>
      </c>
      <c r="W1451" s="17">
        <f t="shared" ref="W1451" si="14265">W1450</f>
        <v>98.779853861481797</v>
      </c>
      <c r="X1451" s="17">
        <f t="shared" si="14132"/>
        <v>0</v>
      </c>
      <c r="Y1451" s="19">
        <f>ROUND(Regression!$B$17+Regression!$B$18*Games!R1451+Regression!$B$19*Games!T1451+Regression!$B$20*Games!U1451+Regression!$B$21*Games!S1451+Regression!$B$22*Games!W1451,0)</f>
        <v>109</v>
      </c>
      <c r="Z1451" s="19">
        <f t="shared" ref="Z1451" si="14266">-Z1450</f>
        <v>-3</v>
      </c>
      <c r="AA1451" s="19">
        <f t="shared" ref="AA1451" si="14267">AA1450</f>
        <v>215</v>
      </c>
      <c r="AB1451" s="4"/>
      <c r="AC1451" s="4"/>
      <c r="AD1451" s="4">
        <f t="shared" si="14137"/>
        <v>109</v>
      </c>
    </row>
    <row r="1452" spans="1:30" x14ac:dyDescent="0.3">
      <c r="A1452" s="11" t="s">
        <v>133</v>
      </c>
      <c r="B1452" s="14" t="s">
        <v>77</v>
      </c>
      <c r="C1452" s="11" t="str">
        <f>VLOOKUP(B1452,'Team Lookup'!A:B,2,FALSE)</f>
        <v>Portland Trail Blazers</v>
      </c>
      <c r="D1452" s="12"/>
      <c r="E1452" s="12"/>
      <c r="F1452" s="13" t="str">
        <f>B1453</f>
        <v>CLE</v>
      </c>
      <c r="G1452" s="11" t="str">
        <f t="shared" ref="G1452" si="14268">C1453</f>
        <v>Cleveland Cavaliers</v>
      </c>
      <c r="H1452" s="32">
        <f>VLOOKUP($C1452,'Four Factors - Road'!$B:$O,7,FALSE)/100</f>
        <v>0.503</v>
      </c>
      <c r="I1452" s="32">
        <f>VLOOKUP($C1452,'Four Factors - Road'!$B:$O,8,FALSE)</f>
        <v>0.28000000000000003</v>
      </c>
      <c r="J1452" s="32">
        <f>VLOOKUP($C1452,'Four Factors - Road'!$B:$O,9,FALSE)/100</f>
        <v>0.14000000000000001</v>
      </c>
      <c r="K1452" s="32">
        <f>VLOOKUP($C1452,'Four Factors - Road'!$B:$O,10,FALSE)/100</f>
        <v>0.22399999999999998</v>
      </c>
      <c r="L1452" s="32">
        <f>VLOOKUP($C1452,'Four Factors - Road'!$B:$O,11,FALSE)/100</f>
        <v>0.51800000000000002</v>
      </c>
      <c r="M1452" s="32">
        <f>VLOOKUP($C1452,'Four Factors - Road'!$B:$O,12,FALSE)</f>
        <v>0.32200000000000001</v>
      </c>
      <c r="N1452" s="32">
        <f>VLOOKUP($C1452,'Four Factors - Road'!$B:$O,13,FALSE)/100</f>
        <v>0.129</v>
      </c>
      <c r="O1452" s="32">
        <f>VLOOKUP($C1452,'Four Factors - Road'!$B:$O,14,FALSE)/100</f>
        <v>0.24100000000000002</v>
      </c>
      <c r="P1452" s="21">
        <f>VLOOKUP($C1452,'Advanced - Road'!B:T,18,FALSE)</f>
        <v>100.21</v>
      </c>
      <c r="Q1452" s="21">
        <f>(P1452+'Advanced - Road'!$S$33)/2</f>
        <v>99.535263459335624</v>
      </c>
      <c r="R1452" s="32">
        <f t="shared" ref="R1452" si="14269">AVERAGE(H1452,L1453)</f>
        <v>0.50150000000000006</v>
      </c>
      <c r="S1452" s="32">
        <f t="shared" ref="S1452" si="14270">AVERAGE(I1452,M1453)</f>
        <v>0.2475</v>
      </c>
      <c r="T1452" s="32">
        <f t="shared" ref="T1452" si="14271">AVERAGE(J1452,N1453)</f>
        <v>0.13400000000000001</v>
      </c>
      <c r="U1452" s="32">
        <f t="shared" ref="U1452" si="14272">AVERAGE(K1452,O1453)</f>
        <v>0.23249999999999998</v>
      </c>
      <c r="V1452" s="21">
        <f>Q1452*Q1453/'Advanced - Home'!$S$33</f>
        <v>99.563544130381189</v>
      </c>
      <c r="W1452" s="21">
        <f t="shared" ref="W1452" si="14273">AVERAGE(V1452:V1453)</f>
        <v>99.560169788723812</v>
      </c>
      <c r="X1452" s="21">
        <f t="shared" si="14132"/>
        <v>0</v>
      </c>
      <c r="Y1452" s="23">
        <f>ROUND(Regression!$B$17+Regression!$B$18*Games!R1452+Regression!$B$19*Games!T1452+Regression!$B$20*Games!U1452+Regression!$B$21*Games!S1452+Regression!$B$22*Games!W1452,0)</f>
        <v>107</v>
      </c>
      <c r="Z1452" s="23">
        <f t="shared" ref="Z1452" si="14274">Y1453-Y1452</f>
        <v>8</v>
      </c>
      <c r="AA1452" s="23">
        <f t="shared" ref="AA1452" si="14275">Y1452+Y1453</f>
        <v>222</v>
      </c>
      <c r="AB1452" s="22">
        <f t="shared" ref="AB1452" si="14276">D1452-Z1452</f>
        <v>-8</v>
      </c>
      <c r="AC1452" s="22">
        <f t="shared" ref="AC1452" si="14277">AA1452-E1452</f>
        <v>222</v>
      </c>
      <c r="AD1452" s="22">
        <f t="shared" si="14137"/>
        <v>107</v>
      </c>
    </row>
    <row r="1453" spans="1:30" x14ac:dyDescent="0.3">
      <c r="A1453" s="11" t="s">
        <v>134</v>
      </c>
      <c r="B1453" s="14" t="s">
        <v>54</v>
      </c>
      <c r="C1453" s="11" t="str">
        <f>VLOOKUP(B1453,'Team Lookup'!A:B,2,FALSE)</f>
        <v>Cleveland Cavaliers</v>
      </c>
      <c r="D1453" s="15">
        <f t="shared" ref="D1453" si="14278">D1452*-1</f>
        <v>0</v>
      </c>
      <c r="E1453" s="15">
        <f t="shared" ref="E1453" si="14279">E1452</f>
        <v>0</v>
      </c>
      <c r="F1453" s="11" t="str">
        <f>B1452</f>
        <v>POR</v>
      </c>
      <c r="G1453" s="11" t="str">
        <f t="shared" ref="G1453" si="14280">C1452</f>
        <v>Portland Trail Blazers</v>
      </c>
      <c r="H1453" s="32">
        <f>VLOOKUP($C1453,'Four Factors - Home'!$B:$O,7,FALSE)/100</f>
        <v>0.55700000000000005</v>
      </c>
      <c r="I1453" s="32">
        <f>VLOOKUP($C1453,'Four Factors - Home'!$B:$O,8,FALSE)</f>
        <v>0.27700000000000002</v>
      </c>
      <c r="J1453" s="32">
        <f>VLOOKUP($C1453,'Four Factors - Home'!$B:$O,9,FALSE)/100</f>
        <v>0.129</v>
      </c>
      <c r="K1453" s="32">
        <f>VLOOKUP($C1453,'Four Factors - Home'!$B:$O,10,FALSE)/100</f>
        <v>0.23899999999999999</v>
      </c>
      <c r="L1453" s="32">
        <f>VLOOKUP($C1453,'Four Factors - Home'!$B:$O,11,FALSE)/100</f>
        <v>0.5</v>
      </c>
      <c r="M1453" s="32">
        <f>VLOOKUP($C1453,'Four Factors - Home'!$B:$O,12,FALSE)</f>
        <v>0.215</v>
      </c>
      <c r="N1453" s="32">
        <f>VLOOKUP($C1453,'Four Factors - Home'!$B:$O,13,FALSE)/100</f>
        <v>0.128</v>
      </c>
      <c r="O1453" s="32">
        <f>VLOOKUP($C1453,'Four Factors - Home'!$B:$O,14,FALSE)/100</f>
        <v>0.24100000000000002</v>
      </c>
      <c r="P1453" s="21">
        <f>VLOOKUP($C1453,'Advanced - Home'!B:T,18,FALSE)</f>
        <v>98.91</v>
      </c>
      <c r="Q1453" s="21">
        <f>(P1453+'Advanced - Home'!$S$33)/2</f>
        <v>98.881912943871697</v>
      </c>
      <c r="R1453" s="32">
        <f t="shared" ref="R1453" si="14281">AVERAGE(H1453,L1452)</f>
        <v>0.53750000000000009</v>
      </c>
      <c r="S1453" s="32">
        <f t="shared" ref="S1453" si="14282">AVERAGE(I1453,M1452)</f>
        <v>0.29949999999999999</v>
      </c>
      <c r="T1453" s="32">
        <f t="shared" ref="T1453" si="14283">AVERAGE(J1453,N1452)</f>
        <v>0.129</v>
      </c>
      <c r="U1453" s="32">
        <f t="shared" ref="U1453" si="14284">AVERAGE(K1453,O1452)</f>
        <v>0.24</v>
      </c>
      <c r="V1453" s="21">
        <f>Q1453*Q1452/'Advanced - Road'!$S$33</f>
        <v>99.556795447066435</v>
      </c>
      <c r="W1453" s="21">
        <f t="shared" ref="W1453" si="14285">W1452</f>
        <v>99.560169788723812</v>
      </c>
      <c r="X1453" s="21">
        <f t="shared" si="14132"/>
        <v>0</v>
      </c>
      <c r="Y1453" s="23">
        <f>ROUND(Regression!$B$17+Regression!$B$18*Games!R1453+Regression!$B$19*Games!T1453+Regression!$B$20*Games!U1453+Regression!$B$21*Games!S1453+Regression!$B$22*Games!W1453,0)</f>
        <v>115</v>
      </c>
      <c r="Z1453" s="23">
        <f t="shared" ref="Z1453" si="14286">-Z1452</f>
        <v>-8</v>
      </c>
      <c r="AA1453" s="23">
        <f t="shared" ref="AA1453" si="14287">AA1452</f>
        <v>222</v>
      </c>
      <c r="AB1453" s="22"/>
      <c r="AC1453" s="22"/>
      <c r="AD1453" s="22">
        <f t="shared" si="14137"/>
        <v>115</v>
      </c>
    </row>
    <row r="1454" spans="1:30" x14ac:dyDescent="0.3">
      <c r="A1454" t="s">
        <v>133</v>
      </c>
      <c r="B1454" s="8" t="s">
        <v>77</v>
      </c>
      <c r="C1454" t="str">
        <f>VLOOKUP(B1454,'Team Lookup'!A:B,2,FALSE)</f>
        <v>Portland Trail Blazers</v>
      </c>
      <c r="D1454" s="6"/>
      <c r="E1454" s="6"/>
      <c r="F1454" s="7" t="str">
        <f>B1455</f>
        <v>DAL</v>
      </c>
      <c r="G1454" t="str">
        <f t="shared" ref="G1454" si="14288">C1455</f>
        <v>Dallas Mavericks</v>
      </c>
      <c r="H1454" s="31">
        <f>VLOOKUP($C1454,'Four Factors - Road'!$B:$O,7,FALSE)/100</f>
        <v>0.503</v>
      </c>
      <c r="I1454" s="31">
        <f>VLOOKUP($C1454,'Four Factors - Road'!$B:$O,8,FALSE)</f>
        <v>0.28000000000000003</v>
      </c>
      <c r="J1454" s="31">
        <f>VLOOKUP($C1454,'Four Factors - Road'!$B:$O,9,FALSE)/100</f>
        <v>0.14000000000000001</v>
      </c>
      <c r="K1454" s="31">
        <f>VLOOKUP($C1454,'Four Factors - Road'!$B:$O,10,FALSE)/100</f>
        <v>0.22399999999999998</v>
      </c>
      <c r="L1454" s="31">
        <f>VLOOKUP($C1454,'Four Factors - Road'!$B:$O,11,FALSE)/100</f>
        <v>0.51800000000000002</v>
      </c>
      <c r="M1454" s="31">
        <f>VLOOKUP($C1454,'Four Factors - Road'!$B:$O,12,FALSE)</f>
        <v>0.32200000000000001</v>
      </c>
      <c r="N1454" s="31">
        <f>VLOOKUP($C1454,'Four Factors - Road'!$B:$O,13,FALSE)/100</f>
        <v>0.129</v>
      </c>
      <c r="O1454" s="31">
        <f>VLOOKUP($C1454,'Four Factors - Road'!$B:$O,14,FALSE)/100</f>
        <v>0.24100000000000002</v>
      </c>
      <c r="P1454" s="17">
        <f>VLOOKUP($C1454,'Advanced - Road'!B:T,18,FALSE)</f>
        <v>100.21</v>
      </c>
      <c r="Q1454" s="17">
        <f>(P1454+'Advanced - Road'!$S$33)/2</f>
        <v>99.535263459335624</v>
      </c>
      <c r="R1454" s="31">
        <f t="shared" ref="R1454" si="14289">AVERAGE(H1454,L1455)</f>
        <v>0.50449999999999995</v>
      </c>
      <c r="S1454" s="31">
        <f t="shared" ref="S1454" si="14290">AVERAGE(I1454,M1455)</f>
        <v>0.27900000000000003</v>
      </c>
      <c r="T1454" s="31">
        <f t="shared" ref="T1454" si="14291">AVERAGE(J1454,N1455)</f>
        <v>0.15150000000000002</v>
      </c>
      <c r="U1454" s="31">
        <f t="shared" ref="U1454" si="14292">AVERAGE(K1454,O1455)</f>
        <v>0.22499999999999998</v>
      </c>
      <c r="V1454" s="17">
        <f>Q1454*Q1455/'Advanced - Home'!$S$33</f>
        <v>96.930517926198306</v>
      </c>
      <c r="W1454" s="17">
        <f t="shared" ref="W1454" si="14293">AVERAGE(V1454:V1455)</f>
        <v>96.927232821320146</v>
      </c>
      <c r="X1454" s="17">
        <f t="shared" si="14132"/>
        <v>0</v>
      </c>
      <c r="Y1454" s="19">
        <f>ROUND(Regression!$B$17+Regression!$B$18*Games!R1454+Regression!$B$19*Games!T1454+Regression!$B$20*Games!U1454+Regression!$B$21*Games!S1454+Regression!$B$22*Games!W1454,0)</f>
        <v>103</v>
      </c>
      <c r="Z1454" s="19">
        <f t="shared" ref="Z1454" si="14294">Y1455-Y1454</f>
        <v>4</v>
      </c>
      <c r="AA1454" s="19">
        <f t="shared" ref="AA1454" si="14295">Y1454+Y1455</f>
        <v>210</v>
      </c>
      <c r="AB1454" s="4">
        <f t="shared" ref="AB1454" si="14296">D1454-Z1454</f>
        <v>-4</v>
      </c>
      <c r="AC1454" s="4">
        <f t="shared" ref="AC1454" si="14297">AA1454-E1454</f>
        <v>210</v>
      </c>
      <c r="AD1454" s="4">
        <f t="shared" si="14137"/>
        <v>103</v>
      </c>
    </row>
    <row r="1455" spans="1:30" x14ac:dyDescent="0.3">
      <c r="A1455" t="s">
        <v>134</v>
      </c>
      <c r="B1455" s="8" t="s">
        <v>61</v>
      </c>
      <c r="C1455" t="str">
        <f>VLOOKUP(B1455,'Team Lookup'!A:B,2,FALSE)</f>
        <v>Dallas Mavericks</v>
      </c>
      <c r="D1455" s="9">
        <f t="shared" ref="D1455" si="14298">D1454*-1</f>
        <v>0</v>
      </c>
      <c r="E1455" s="9">
        <f t="shared" ref="E1455" si="14299">E1454</f>
        <v>0</v>
      </c>
      <c r="F1455" t="str">
        <f>B1454</f>
        <v>POR</v>
      </c>
      <c r="G1455" t="str">
        <f t="shared" ref="G1455" si="14300">C1454</f>
        <v>Portland Trail Blazers</v>
      </c>
      <c r="H1455" s="31">
        <f>VLOOKUP($C1455,'Four Factors - Home'!$B:$O,7,FALSE)/100</f>
        <v>0.51400000000000001</v>
      </c>
      <c r="I1455" s="31">
        <f>VLOOKUP($C1455,'Four Factors - Home'!$B:$O,8,FALSE)</f>
        <v>0.24299999999999999</v>
      </c>
      <c r="J1455" s="31">
        <f>VLOOKUP($C1455,'Four Factors - Home'!$B:$O,9,FALSE)/100</f>
        <v>0.129</v>
      </c>
      <c r="K1455" s="31">
        <f>VLOOKUP($C1455,'Four Factors - Home'!$B:$O,10,FALSE)/100</f>
        <v>0.188</v>
      </c>
      <c r="L1455" s="31">
        <f>VLOOKUP($C1455,'Four Factors - Home'!$B:$O,11,FALSE)/100</f>
        <v>0.50600000000000001</v>
      </c>
      <c r="M1455" s="31">
        <f>VLOOKUP($C1455,'Four Factors - Home'!$B:$O,12,FALSE)</f>
        <v>0.27800000000000002</v>
      </c>
      <c r="N1455" s="31">
        <f>VLOOKUP($C1455,'Four Factors - Home'!$B:$O,13,FALSE)/100</f>
        <v>0.16300000000000001</v>
      </c>
      <c r="O1455" s="31">
        <f>VLOOKUP($C1455,'Four Factors - Home'!$B:$O,14,FALSE)/100</f>
        <v>0.22600000000000001</v>
      </c>
      <c r="P1455" s="17">
        <f>VLOOKUP($C1455,'Advanced - Home'!B:T,18,FALSE)</f>
        <v>93.68</v>
      </c>
      <c r="Q1455" s="17">
        <f>(P1455+'Advanced - Home'!$S$33)/2</f>
        <v>96.266912943871716</v>
      </c>
      <c r="R1455" s="31">
        <f t="shared" ref="R1455" si="14301">AVERAGE(H1455,L1454)</f>
        <v>0.51600000000000001</v>
      </c>
      <c r="S1455" s="31">
        <f t="shared" ref="S1455" si="14302">AVERAGE(I1455,M1454)</f>
        <v>0.28249999999999997</v>
      </c>
      <c r="T1455" s="31">
        <f t="shared" ref="T1455" si="14303">AVERAGE(J1455,N1454)</f>
        <v>0.129</v>
      </c>
      <c r="U1455" s="31">
        <f t="shared" ref="U1455" si="14304">AVERAGE(K1455,O1454)</f>
        <v>0.21450000000000002</v>
      </c>
      <c r="V1455" s="17">
        <f>Q1455*Q1454/'Advanced - Road'!$S$33</f>
        <v>96.923947716441987</v>
      </c>
      <c r="W1455" s="17">
        <f t="shared" ref="W1455" si="14305">W1454</f>
        <v>96.927232821320146</v>
      </c>
      <c r="X1455" s="17">
        <f t="shared" si="14132"/>
        <v>0</v>
      </c>
      <c r="Y1455" s="19">
        <f>ROUND(Regression!$B$17+Regression!$B$18*Games!R1455+Regression!$B$19*Games!T1455+Regression!$B$20*Games!U1455+Regression!$B$21*Games!S1455+Regression!$B$22*Games!W1455,0)</f>
        <v>107</v>
      </c>
      <c r="Z1455" s="19">
        <f t="shared" ref="Z1455" si="14306">-Z1454</f>
        <v>-4</v>
      </c>
      <c r="AA1455" s="19">
        <f t="shared" ref="AA1455" si="14307">AA1454</f>
        <v>210</v>
      </c>
      <c r="AB1455" s="4"/>
      <c r="AC1455" s="4"/>
      <c r="AD1455" s="4">
        <f t="shared" si="14137"/>
        <v>107</v>
      </c>
    </row>
    <row r="1456" spans="1:30" x14ac:dyDescent="0.3">
      <c r="A1456" s="11" t="s">
        <v>133</v>
      </c>
      <c r="B1456" s="14" t="s">
        <v>77</v>
      </c>
      <c r="C1456" s="11" t="str">
        <f>VLOOKUP(B1456,'Team Lookup'!A:B,2,FALSE)</f>
        <v>Portland Trail Blazers</v>
      </c>
      <c r="D1456" s="12"/>
      <c r="E1456" s="12"/>
      <c r="F1456" s="13" t="str">
        <f>B1457</f>
        <v>DEN</v>
      </c>
      <c r="G1456" s="11" t="str">
        <f t="shared" ref="G1456" si="14308">C1457</f>
        <v>Denver Nuggets</v>
      </c>
      <c r="H1456" s="32">
        <f>VLOOKUP($C1456,'Four Factors - Road'!$B:$O,7,FALSE)/100</f>
        <v>0.503</v>
      </c>
      <c r="I1456" s="32">
        <f>VLOOKUP($C1456,'Four Factors - Road'!$B:$O,8,FALSE)</f>
        <v>0.28000000000000003</v>
      </c>
      <c r="J1456" s="32">
        <f>VLOOKUP($C1456,'Four Factors - Road'!$B:$O,9,FALSE)/100</f>
        <v>0.14000000000000001</v>
      </c>
      <c r="K1456" s="32">
        <f>VLOOKUP($C1456,'Four Factors - Road'!$B:$O,10,FALSE)/100</f>
        <v>0.22399999999999998</v>
      </c>
      <c r="L1456" s="32">
        <f>VLOOKUP($C1456,'Four Factors - Road'!$B:$O,11,FALSE)/100</f>
        <v>0.51800000000000002</v>
      </c>
      <c r="M1456" s="32">
        <f>VLOOKUP($C1456,'Four Factors - Road'!$B:$O,12,FALSE)</f>
        <v>0.32200000000000001</v>
      </c>
      <c r="N1456" s="32">
        <f>VLOOKUP($C1456,'Four Factors - Road'!$B:$O,13,FALSE)/100</f>
        <v>0.129</v>
      </c>
      <c r="O1456" s="32">
        <f>VLOOKUP($C1456,'Four Factors - Road'!$B:$O,14,FALSE)/100</f>
        <v>0.24100000000000002</v>
      </c>
      <c r="P1456" s="21">
        <f>VLOOKUP($C1456,'Advanced - Road'!B:T,18,FALSE)</f>
        <v>100.21</v>
      </c>
      <c r="Q1456" s="21">
        <f>(P1456+'Advanced - Road'!$S$33)/2</f>
        <v>99.535263459335624</v>
      </c>
      <c r="R1456" s="32">
        <f t="shared" ref="R1456" si="14309">AVERAGE(H1456,L1457)</f>
        <v>0.51800000000000002</v>
      </c>
      <c r="S1456" s="32">
        <f t="shared" ref="S1456" si="14310">AVERAGE(I1456,M1457)</f>
        <v>0.26750000000000002</v>
      </c>
      <c r="T1456" s="32">
        <f t="shared" ref="T1456" si="14311">AVERAGE(J1456,N1457)</f>
        <v>0.1265</v>
      </c>
      <c r="U1456" s="32">
        <f t="shared" ref="U1456" si="14312">AVERAGE(K1456,O1457)</f>
        <v>0.2135</v>
      </c>
      <c r="V1456" s="21">
        <f>Q1456*Q1457/'Advanced - Home'!$S$33</f>
        <v>100.35898990525861</v>
      </c>
      <c r="W1456" s="21">
        <f t="shared" ref="W1456" si="14313">AVERAGE(V1456:V1457)</f>
        <v>100.35558860488018</v>
      </c>
      <c r="X1456" s="21">
        <f t="shared" si="14132"/>
        <v>0</v>
      </c>
      <c r="Y1456" s="23">
        <f>ROUND(Regression!$B$17+Regression!$B$18*Games!R1456+Regression!$B$19*Games!T1456+Regression!$B$20*Games!U1456+Regression!$B$21*Games!S1456+Regression!$B$22*Games!W1456,0)</f>
        <v>111</v>
      </c>
      <c r="Z1456" s="23">
        <f t="shared" ref="Z1456" si="14314">Y1457-Y1456</f>
        <v>3</v>
      </c>
      <c r="AA1456" s="23">
        <f t="shared" ref="AA1456" si="14315">Y1456+Y1457</f>
        <v>225</v>
      </c>
      <c r="AB1456" s="22">
        <f t="shared" ref="AB1456" si="14316">D1456-Z1456</f>
        <v>-3</v>
      </c>
      <c r="AC1456" s="22">
        <f t="shared" ref="AC1456" si="14317">AA1456-E1456</f>
        <v>225</v>
      </c>
      <c r="AD1456" s="22">
        <f t="shared" si="14137"/>
        <v>111</v>
      </c>
    </row>
    <row r="1457" spans="1:30" x14ac:dyDescent="0.3">
      <c r="A1457" s="11" t="s">
        <v>134</v>
      </c>
      <c r="B1457" s="14" t="s">
        <v>62</v>
      </c>
      <c r="C1457" s="11" t="str">
        <f>VLOOKUP(B1457,'Team Lookup'!A:B,2,FALSE)</f>
        <v>Denver Nuggets</v>
      </c>
      <c r="D1457" s="15">
        <f t="shared" ref="D1457" si="14318">D1456*-1</f>
        <v>0</v>
      </c>
      <c r="E1457" s="15">
        <f t="shared" ref="E1457" si="14319">E1456</f>
        <v>0</v>
      </c>
      <c r="F1457" s="11" t="str">
        <f>B1456</f>
        <v>POR</v>
      </c>
      <c r="G1457" s="11" t="str">
        <f t="shared" ref="G1457" si="14320">C1456</f>
        <v>Portland Trail Blazers</v>
      </c>
      <c r="H1457" s="32">
        <f>VLOOKUP($C1457,'Four Factors - Home'!$B:$O,7,FALSE)/100</f>
        <v>0.53900000000000003</v>
      </c>
      <c r="I1457" s="32">
        <f>VLOOKUP($C1457,'Four Factors - Home'!$B:$O,8,FALSE)</f>
        <v>0.28799999999999998</v>
      </c>
      <c r="J1457" s="32">
        <f>VLOOKUP($C1457,'Four Factors - Home'!$B:$O,9,FALSE)/100</f>
        <v>0.14400000000000002</v>
      </c>
      <c r="K1457" s="32">
        <f>VLOOKUP($C1457,'Four Factors - Home'!$B:$O,10,FALSE)/100</f>
        <v>0.28399999999999997</v>
      </c>
      <c r="L1457" s="32">
        <f>VLOOKUP($C1457,'Four Factors - Home'!$B:$O,11,FALSE)/100</f>
        <v>0.53299999999999992</v>
      </c>
      <c r="M1457" s="32">
        <f>VLOOKUP($C1457,'Four Factors - Home'!$B:$O,12,FALSE)</f>
        <v>0.255</v>
      </c>
      <c r="N1457" s="32">
        <f>VLOOKUP($C1457,'Four Factors - Home'!$B:$O,13,FALSE)/100</f>
        <v>0.113</v>
      </c>
      <c r="O1457" s="32">
        <f>VLOOKUP($C1457,'Four Factors - Home'!$B:$O,14,FALSE)/100</f>
        <v>0.20300000000000001</v>
      </c>
      <c r="P1457" s="21">
        <f>VLOOKUP($C1457,'Advanced - Home'!B:T,18,FALSE)</f>
        <v>100.49</v>
      </c>
      <c r="Q1457" s="21">
        <f>(P1457+'Advanced - Home'!$S$33)/2</f>
        <v>99.671912943871703</v>
      </c>
      <c r="R1457" s="32">
        <f t="shared" ref="R1457" si="14321">AVERAGE(H1457,L1456)</f>
        <v>0.52849999999999997</v>
      </c>
      <c r="S1457" s="32">
        <f t="shared" ref="S1457" si="14322">AVERAGE(I1457,M1456)</f>
        <v>0.30499999999999999</v>
      </c>
      <c r="T1457" s="32">
        <f t="shared" ref="T1457" si="14323">AVERAGE(J1457,N1456)</f>
        <v>0.13650000000000001</v>
      </c>
      <c r="U1457" s="32">
        <f t="shared" ref="U1457" si="14324">AVERAGE(K1457,O1456)</f>
        <v>0.26250000000000001</v>
      </c>
      <c r="V1457" s="21">
        <f>Q1457*Q1456/'Advanced - Road'!$S$33</f>
        <v>100.35218730450174</v>
      </c>
      <c r="W1457" s="21">
        <f t="shared" ref="W1457" si="14325">W1456</f>
        <v>100.35558860488018</v>
      </c>
      <c r="X1457" s="21">
        <f t="shared" si="14132"/>
        <v>0</v>
      </c>
      <c r="Y1457" s="23">
        <f>ROUND(Regression!$B$17+Regression!$B$18*Games!R1457+Regression!$B$19*Games!T1457+Regression!$B$20*Games!U1457+Regression!$B$21*Games!S1457+Regression!$B$22*Games!W1457,0)</f>
        <v>114</v>
      </c>
      <c r="Z1457" s="23">
        <f t="shared" ref="Z1457" si="14326">-Z1456</f>
        <v>-3</v>
      </c>
      <c r="AA1457" s="23">
        <f t="shared" ref="AA1457" si="14327">AA1456</f>
        <v>225</v>
      </c>
      <c r="AB1457" s="22"/>
      <c r="AC1457" s="22"/>
      <c r="AD1457" s="22">
        <f t="shared" si="14137"/>
        <v>114</v>
      </c>
    </row>
    <row r="1458" spans="1:30" x14ac:dyDescent="0.3">
      <c r="A1458" t="s">
        <v>133</v>
      </c>
      <c r="B1458" s="5" t="s">
        <v>77</v>
      </c>
      <c r="C1458" t="str">
        <f>VLOOKUP(B1458,'Team Lookup'!A:B,2,FALSE)</f>
        <v>Portland Trail Blazers</v>
      </c>
      <c r="D1458" s="6"/>
      <c r="E1458" s="6"/>
      <c r="F1458" s="7" t="str">
        <f>B1459</f>
        <v>DET</v>
      </c>
      <c r="G1458" t="str">
        <f t="shared" ref="G1458" si="14328">C1459</f>
        <v>Detroit Pistons</v>
      </c>
      <c r="H1458" s="31">
        <f>VLOOKUP($C1458,'Four Factors - Road'!$B:$O,7,FALSE)/100</f>
        <v>0.503</v>
      </c>
      <c r="I1458" s="31">
        <f>VLOOKUP($C1458,'Four Factors - Road'!$B:$O,8,FALSE)</f>
        <v>0.28000000000000003</v>
      </c>
      <c r="J1458" s="31">
        <f>VLOOKUP($C1458,'Four Factors - Road'!$B:$O,9,FALSE)/100</f>
        <v>0.14000000000000001</v>
      </c>
      <c r="K1458" s="31">
        <f>VLOOKUP($C1458,'Four Factors - Road'!$B:$O,10,FALSE)/100</f>
        <v>0.22399999999999998</v>
      </c>
      <c r="L1458" s="31">
        <f>VLOOKUP($C1458,'Four Factors - Road'!$B:$O,11,FALSE)/100</f>
        <v>0.51800000000000002</v>
      </c>
      <c r="M1458" s="31">
        <f>VLOOKUP($C1458,'Four Factors - Road'!$B:$O,12,FALSE)</f>
        <v>0.32200000000000001</v>
      </c>
      <c r="N1458" s="31">
        <f>VLOOKUP($C1458,'Four Factors - Road'!$B:$O,13,FALSE)/100</f>
        <v>0.129</v>
      </c>
      <c r="O1458" s="31">
        <f>VLOOKUP($C1458,'Four Factors - Road'!$B:$O,14,FALSE)/100</f>
        <v>0.24100000000000002</v>
      </c>
      <c r="P1458" s="17">
        <f>VLOOKUP($C1458,'Advanced - Road'!B:T,18,FALSE)</f>
        <v>100.21</v>
      </c>
      <c r="Q1458" s="17">
        <f>(P1458+'Advanced - Road'!$S$33)/2</f>
        <v>99.535263459335624</v>
      </c>
      <c r="R1458" s="31">
        <f t="shared" ref="R1458" si="14329">AVERAGE(H1458,L1459)</f>
        <v>0.496</v>
      </c>
      <c r="S1458" s="31">
        <f t="shared" ref="S1458" si="14330">AVERAGE(I1458,M1459)</f>
        <v>0.27550000000000002</v>
      </c>
      <c r="T1458" s="31">
        <f t="shared" ref="T1458" si="14331">AVERAGE(J1458,N1459)</f>
        <v>0.13750000000000001</v>
      </c>
      <c r="U1458" s="31">
        <f t="shared" ref="U1458" si="14332">AVERAGE(K1458,O1459)</f>
        <v>0.20649999999999996</v>
      </c>
      <c r="V1458" s="17">
        <f>Q1458*Q1459/'Advanced - Home'!$S$33</f>
        <v>99.140648908294452</v>
      </c>
      <c r="W1458" s="17">
        <f t="shared" ref="W1458" si="14333">AVERAGE(V1458:V1459)</f>
        <v>99.1372888991217</v>
      </c>
      <c r="X1458" s="17">
        <f t="shared" si="14132"/>
        <v>0</v>
      </c>
      <c r="Y1458" s="19">
        <f>ROUND(Regression!$B$17+Regression!$B$18*Games!R1458+Regression!$B$19*Games!T1458+Regression!$B$20*Games!U1458+Regression!$B$21*Games!S1458+Regression!$B$22*Games!W1458,0)</f>
        <v>105</v>
      </c>
      <c r="Z1458" s="19">
        <f t="shared" ref="Z1458" si="14334">Y1459-Y1458</f>
        <v>5</v>
      </c>
      <c r="AA1458" s="19">
        <f t="shared" ref="AA1458" si="14335">Y1458+Y1459</f>
        <v>215</v>
      </c>
      <c r="AB1458" s="4">
        <f t="shared" ref="AB1458" si="14336">D1458-Z1458</f>
        <v>-5</v>
      </c>
      <c r="AC1458" s="4">
        <f t="shared" ref="AC1458" si="14337">AA1458-E1458</f>
        <v>215</v>
      </c>
      <c r="AD1458" s="4">
        <f t="shared" si="14137"/>
        <v>105</v>
      </c>
    </row>
    <row r="1459" spans="1:30" x14ac:dyDescent="0.3">
      <c r="A1459" t="s">
        <v>134</v>
      </c>
      <c r="B1459" s="8" t="s">
        <v>63</v>
      </c>
      <c r="C1459" t="str">
        <f>VLOOKUP(B1459,'Team Lookup'!A:B,2,FALSE)</f>
        <v>Detroit Pistons</v>
      </c>
      <c r="D1459" s="9">
        <f t="shared" ref="D1459" si="14338">D1458*-1</f>
        <v>0</v>
      </c>
      <c r="E1459" s="9">
        <f t="shared" ref="E1459" si="14339">E1458</f>
        <v>0</v>
      </c>
      <c r="F1459" t="str">
        <f>B1458</f>
        <v>POR</v>
      </c>
      <c r="G1459" t="str">
        <f t="shared" ref="G1459" si="14340">C1458</f>
        <v>Portland Trail Blazers</v>
      </c>
      <c r="H1459" s="31">
        <f>VLOOKUP($C1459,'Four Factors - Home'!$B:$O,7,FALSE)/100</f>
        <v>0.505</v>
      </c>
      <c r="I1459" s="31">
        <f>VLOOKUP($C1459,'Four Factors - Home'!$B:$O,8,FALSE)</f>
        <v>0.217</v>
      </c>
      <c r="J1459" s="31">
        <f>VLOOKUP($C1459,'Four Factors - Home'!$B:$O,9,FALSE)/100</f>
        <v>0.124</v>
      </c>
      <c r="K1459" s="31">
        <f>VLOOKUP($C1459,'Four Factors - Home'!$B:$O,10,FALSE)/100</f>
        <v>0.24299999999999999</v>
      </c>
      <c r="L1459" s="31">
        <f>VLOOKUP($C1459,'Four Factors - Home'!$B:$O,11,FALSE)/100</f>
        <v>0.48899999999999999</v>
      </c>
      <c r="M1459" s="31">
        <f>VLOOKUP($C1459,'Four Factors - Home'!$B:$O,12,FALSE)</f>
        <v>0.27100000000000002</v>
      </c>
      <c r="N1459" s="31">
        <f>VLOOKUP($C1459,'Four Factors - Home'!$B:$O,13,FALSE)/100</f>
        <v>0.13500000000000001</v>
      </c>
      <c r="O1459" s="31">
        <f>VLOOKUP($C1459,'Four Factors - Home'!$B:$O,14,FALSE)/100</f>
        <v>0.18899999999999997</v>
      </c>
      <c r="P1459" s="17">
        <f>VLOOKUP($C1459,'Advanced - Home'!B:T,18,FALSE)</f>
        <v>98.07</v>
      </c>
      <c r="Q1459" s="17">
        <f>(P1459+'Advanced - Home'!$S$33)/2</f>
        <v>98.46191294387171</v>
      </c>
      <c r="R1459" s="31">
        <f t="shared" ref="R1459" si="14341">AVERAGE(H1459,L1458)</f>
        <v>0.51150000000000007</v>
      </c>
      <c r="S1459" s="31">
        <f t="shared" ref="S1459" si="14342">AVERAGE(I1459,M1458)</f>
        <v>0.26950000000000002</v>
      </c>
      <c r="T1459" s="31">
        <f t="shared" ref="T1459" si="14343">AVERAGE(J1459,N1458)</f>
        <v>0.1265</v>
      </c>
      <c r="U1459" s="31">
        <f t="shared" ref="U1459" si="14344">AVERAGE(K1459,O1458)</f>
        <v>0.24199999999999999</v>
      </c>
      <c r="V1459" s="17">
        <f>Q1459*Q1458/'Advanced - Road'!$S$33</f>
        <v>99.133928889948933</v>
      </c>
      <c r="W1459" s="17">
        <f t="shared" ref="W1459" si="14345">W1458</f>
        <v>99.1372888991217</v>
      </c>
      <c r="X1459" s="17">
        <f t="shared" si="14132"/>
        <v>0</v>
      </c>
      <c r="Y1459" s="19">
        <f>ROUND(Regression!$B$17+Regression!$B$18*Games!R1459+Regression!$B$19*Games!T1459+Regression!$B$20*Games!U1459+Regression!$B$21*Games!S1459+Regression!$B$22*Games!W1459,0)</f>
        <v>110</v>
      </c>
      <c r="Z1459" s="19">
        <f t="shared" ref="Z1459" si="14346">-Z1458</f>
        <v>-5</v>
      </c>
      <c r="AA1459" s="19">
        <f t="shared" ref="AA1459" si="14347">AA1458</f>
        <v>215</v>
      </c>
      <c r="AB1459" s="4"/>
      <c r="AC1459" s="4"/>
      <c r="AD1459" s="4">
        <f t="shared" si="14137"/>
        <v>110</v>
      </c>
    </row>
    <row r="1460" spans="1:30" x14ac:dyDescent="0.3">
      <c r="A1460" s="11" t="s">
        <v>133</v>
      </c>
      <c r="B1460" s="10" t="s">
        <v>77</v>
      </c>
      <c r="C1460" s="11" t="str">
        <f>VLOOKUP(B1460,'Team Lookup'!A:B,2,FALSE)</f>
        <v>Portland Trail Blazers</v>
      </c>
      <c r="D1460" s="12"/>
      <c r="E1460" s="12"/>
      <c r="F1460" s="13" t="str">
        <f>B1461</f>
        <v>GSW</v>
      </c>
      <c r="G1460" s="11" t="str">
        <f t="shared" ref="G1460" si="14348">C1461</f>
        <v>Golden State Warriors</v>
      </c>
      <c r="H1460" s="32">
        <f>VLOOKUP($C1460,'Four Factors - Road'!$B:$O,7,FALSE)/100</f>
        <v>0.503</v>
      </c>
      <c r="I1460" s="32">
        <f>VLOOKUP($C1460,'Four Factors - Road'!$B:$O,8,FALSE)</f>
        <v>0.28000000000000003</v>
      </c>
      <c r="J1460" s="32">
        <f>VLOOKUP($C1460,'Four Factors - Road'!$B:$O,9,FALSE)/100</f>
        <v>0.14000000000000001</v>
      </c>
      <c r="K1460" s="32">
        <f>VLOOKUP($C1460,'Four Factors - Road'!$B:$O,10,FALSE)/100</f>
        <v>0.22399999999999998</v>
      </c>
      <c r="L1460" s="32">
        <f>VLOOKUP($C1460,'Four Factors - Road'!$B:$O,11,FALSE)/100</f>
        <v>0.51800000000000002</v>
      </c>
      <c r="M1460" s="32">
        <f>VLOOKUP($C1460,'Four Factors - Road'!$B:$O,12,FALSE)</f>
        <v>0.32200000000000001</v>
      </c>
      <c r="N1460" s="32">
        <f>VLOOKUP($C1460,'Four Factors - Road'!$B:$O,13,FALSE)/100</f>
        <v>0.129</v>
      </c>
      <c r="O1460" s="32">
        <f>VLOOKUP($C1460,'Four Factors - Road'!$B:$O,14,FALSE)/100</f>
        <v>0.24100000000000002</v>
      </c>
      <c r="P1460" s="21">
        <f>VLOOKUP($C1460,'Advanced - Road'!B:T,18,FALSE)</f>
        <v>100.21</v>
      </c>
      <c r="Q1460" s="21">
        <f>(P1460+'Advanced - Road'!$S$33)/2</f>
        <v>99.535263459335624</v>
      </c>
      <c r="R1460" s="32">
        <f t="shared" ref="R1460" si="14349">AVERAGE(H1460,L1461)</f>
        <v>0.49</v>
      </c>
      <c r="S1460" s="32">
        <f t="shared" ref="S1460" si="14350">AVERAGE(I1460,M1461)</f>
        <v>0.26700000000000002</v>
      </c>
      <c r="T1460" s="32">
        <f t="shared" ref="T1460" si="14351">AVERAGE(J1460,N1461)</f>
        <v>0.14100000000000001</v>
      </c>
      <c r="U1460" s="32">
        <f t="shared" ref="U1460" si="14352">AVERAGE(K1460,O1461)</f>
        <v>0.22949999999999998</v>
      </c>
      <c r="V1460" s="21">
        <f>Q1460*Q1461/'Advanced - Home'!$S$33</f>
        <v>101.47664156363072</v>
      </c>
      <c r="W1460" s="21">
        <f t="shared" ref="W1460" si="14353">AVERAGE(V1460:V1461)</f>
        <v>101.47320238454293</v>
      </c>
      <c r="X1460" s="21">
        <f t="shared" si="14132"/>
        <v>0</v>
      </c>
      <c r="Y1460" s="23">
        <f>ROUND(Regression!$B$17+Regression!$B$18*Games!R1460+Regression!$B$19*Games!T1460+Regression!$B$20*Games!U1460+Regression!$B$21*Games!S1460+Regression!$B$22*Games!W1460,0)</f>
        <v>106</v>
      </c>
      <c r="Z1460" s="23">
        <f t="shared" ref="Z1460" si="14354">Y1461-Y1460</f>
        <v>11</v>
      </c>
      <c r="AA1460" s="23">
        <f t="shared" ref="AA1460" si="14355">Y1460+Y1461</f>
        <v>223</v>
      </c>
      <c r="AB1460" s="22">
        <f t="shared" ref="AB1460" si="14356">D1460-Z1460</f>
        <v>-11</v>
      </c>
      <c r="AC1460" s="22">
        <f t="shared" ref="AC1460" si="14357">AA1460-E1460</f>
        <v>223</v>
      </c>
      <c r="AD1460" s="22">
        <f t="shared" si="14137"/>
        <v>106</v>
      </c>
    </row>
    <row r="1461" spans="1:30" x14ac:dyDescent="0.3">
      <c r="A1461" s="11" t="s">
        <v>134</v>
      </c>
      <c r="B1461" s="14" t="s">
        <v>55</v>
      </c>
      <c r="C1461" s="11" t="str">
        <f>VLOOKUP(B1461,'Team Lookup'!A:B,2,FALSE)</f>
        <v>Golden State Warriors</v>
      </c>
      <c r="D1461" s="15">
        <f t="shared" ref="D1461" si="14358">D1460*-1</f>
        <v>0</v>
      </c>
      <c r="E1461" s="15">
        <f t="shared" ref="E1461" si="14359">E1460</f>
        <v>0</v>
      </c>
      <c r="F1461" s="11" t="str">
        <f>B1460</f>
        <v>POR</v>
      </c>
      <c r="G1461" s="11" t="str">
        <f t="shared" ref="G1461" si="14360">C1460</f>
        <v>Portland Trail Blazers</v>
      </c>
      <c r="H1461" s="32">
        <f>VLOOKUP($C1461,'Four Factors - Home'!$B:$O,7,FALSE)/100</f>
        <v>0.59099999999999997</v>
      </c>
      <c r="I1461" s="32">
        <f>VLOOKUP($C1461,'Four Factors - Home'!$B:$O,8,FALSE)</f>
        <v>0.255</v>
      </c>
      <c r="J1461" s="32">
        <f>VLOOKUP($C1461,'Four Factors - Home'!$B:$O,9,FALSE)/100</f>
        <v>0.14099999999999999</v>
      </c>
      <c r="K1461" s="32">
        <f>VLOOKUP($C1461,'Four Factors - Home'!$B:$O,10,FALSE)/100</f>
        <v>0.22600000000000001</v>
      </c>
      <c r="L1461" s="32">
        <f>VLOOKUP($C1461,'Four Factors - Home'!$B:$O,11,FALSE)/100</f>
        <v>0.47700000000000004</v>
      </c>
      <c r="M1461" s="32">
        <f>VLOOKUP($C1461,'Four Factors - Home'!$B:$O,12,FALSE)</f>
        <v>0.254</v>
      </c>
      <c r="N1461" s="32">
        <f>VLOOKUP($C1461,'Four Factors - Home'!$B:$O,13,FALSE)/100</f>
        <v>0.14199999999999999</v>
      </c>
      <c r="O1461" s="32">
        <f>VLOOKUP($C1461,'Four Factors - Home'!$B:$O,14,FALSE)/100</f>
        <v>0.23499999999999999</v>
      </c>
      <c r="P1461" s="21">
        <f>VLOOKUP($C1461,'Advanced - Home'!B:T,18,FALSE)</f>
        <v>102.71</v>
      </c>
      <c r="Q1461" s="21">
        <f>(P1461+'Advanced - Home'!$S$33)/2</f>
        <v>100.7819129438717</v>
      </c>
      <c r="R1461" s="32">
        <f t="shared" ref="R1461" si="14361">AVERAGE(H1461,L1460)</f>
        <v>0.55449999999999999</v>
      </c>
      <c r="S1461" s="32">
        <f t="shared" ref="S1461" si="14362">AVERAGE(I1461,M1460)</f>
        <v>0.28849999999999998</v>
      </c>
      <c r="T1461" s="32">
        <f t="shared" ref="T1461" si="14363">AVERAGE(J1461,N1460)</f>
        <v>0.13500000000000001</v>
      </c>
      <c r="U1461" s="32">
        <f t="shared" ref="U1461" si="14364">AVERAGE(K1461,O1460)</f>
        <v>0.23350000000000001</v>
      </c>
      <c r="V1461" s="21">
        <f>Q1461*Q1460/'Advanced - Road'!$S$33</f>
        <v>101.46976320545515</v>
      </c>
      <c r="W1461" s="21">
        <f t="shared" ref="W1461" si="14365">W1460</f>
        <v>101.47320238454293</v>
      </c>
      <c r="X1461" s="21">
        <f t="shared" si="14132"/>
        <v>0</v>
      </c>
      <c r="Y1461" s="23">
        <f>ROUND(Regression!$B$17+Regression!$B$18*Games!R1461+Regression!$B$19*Games!T1461+Regression!$B$20*Games!U1461+Regression!$B$21*Games!S1461+Regression!$B$22*Games!W1461,0)</f>
        <v>117</v>
      </c>
      <c r="Z1461" s="23">
        <f t="shared" ref="Z1461" si="14366">-Z1460</f>
        <v>-11</v>
      </c>
      <c r="AA1461" s="23">
        <f t="shared" ref="AA1461" si="14367">AA1460</f>
        <v>223</v>
      </c>
      <c r="AB1461" s="22"/>
      <c r="AC1461" s="22"/>
      <c r="AD1461" s="22">
        <f t="shared" si="14137"/>
        <v>117</v>
      </c>
    </row>
    <row r="1462" spans="1:30" x14ac:dyDescent="0.3">
      <c r="A1462" t="s">
        <v>133</v>
      </c>
      <c r="B1462" s="5" t="s">
        <v>77</v>
      </c>
      <c r="C1462" t="str">
        <f>VLOOKUP(B1462,'Team Lookup'!A:B,2,FALSE)</f>
        <v>Portland Trail Blazers</v>
      </c>
      <c r="D1462" s="6"/>
      <c r="E1462" s="6"/>
      <c r="F1462" s="7" t="str">
        <f>B1463</f>
        <v>HOU</v>
      </c>
      <c r="G1462" t="str">
        <f t="shared" ref="G1462" si="14368">C1463</f>
        <v>Houston Rockets</v>
      </c>
      <c r="H1462" s="31">
        <f>VLOOKUP($C1462,'Four Factors - Road'!$B:$O,7,FALSE)/100</f>
        <v>0.503</v>
      </c>
      <c r="I1462" s="31">
        <f>VLOOKUP($C1462,'Four Factors - Road'!$B:$O,8,FALSE)</f>
        <v>0.28000000000000003</v>
      </c>
      <c r="J1462" s="31">
        <f>VLOOKUP($C1462,'Four Factors - Road'!$B:$O,9,FALSE)/100</f>
        <v>0.14000000000000001</v>
      </c>
      <c r="K1462" s="31">
        <f>VLOOKUP($C1462,'Four Factors - Road'!$B:$O,10,FALSE)/100</f>
        <v>0.22399999999999998</v>
      </c>
      <c r="L1462" s="31">
        <f>VLOOKUP($C1462,'Four Factors - Road'!$B:$O,11,FALSE)/100</f>
        <v>0.51800000000000002</v>
      </c>
      <c r="M1462" s="31">
        <f>VLOOKUP($C1462,'Four Factors - Road'!$B:$O,12,FALSE)</f>
        <v>0.32200000000000001</v>
      </c>
      <c r="N1462" s="31">
        <f>VLOOKUP($C1462,'Four Factors - Road'!$B:$O,13,FALSE)/100</f>
        <v>0.129</v>
      </c>
      <c r="O1462" s="31">
        <f>VLOOKUP($C1462,'Four Factors - Road'!$B:$O,14,FALSE)/100</f>
        <v>0.24100000000000002</v>
      </c>
      <c r="P1462" s="17">
        <f>VLOOKUP($C1462,'Advanced - Road'!B:T,18,FALSE)</f>
        <v>100.21</v>
      </c>
      <c r="Q1462" s="17">
        <f>(P1462+'Advanced - Road'!$S$33)/2</f>
        <v>99.535263459335624</v>
      </c>
      <c r="R1462" s="31">
        <f t="shared" ref="R1462" si="14369">AVERAGE(H1462,L1463)</f>
        <v>0.50600000000000001</v>
      </c>
      <c r="S1462" s="31">
        <f t="shared" ref="S1462" si="14370">AVERAGE(I1462,M1463)</f>
        <v>0.25800000000000001</v>
      </c>
      <c r="T1462" s="31">
        <f t="shared" ref="T1462" si="14371">AVERAGE(J1462,N1463)</f>
        <v>0.14500000000000002</v>
      </c>
      <c r="U1462" s="31">
        <f t="shared" ref="U1462" si="14372">AVERAGE(K1462,O1463)</f>
        <v>0.23149999999999998</v>
      </c>
      <c r="V1462" s="17">
        <f>Q1462*Q1463/'Advanced - Home'!$S$33</f>
        <v>101.32057308881299</v>
      </c>
      <c r="W1462" s="17">
        <f t="shared" ref="W1462" si="14373">AVERAGE(V1462:V1463)</f>
        <v>101.31713919909453</v>
      </c>
      <c r="X1462" s="17">
        <f t="shared" si="14132"/>
        <v>0</v>
      </c>
      <c r="Y1462" s="19">
        <f>ROUND(Regression!$B$17+Regression!$B$18*Games!R1462+Regression!$B$19*Games!T1462+Regression!$B$20*Games!U1462+Regression!$B$21*Games!S1462+Regression!$B$22*Games!W1462,0)</f>
        <v>108</v>
      </c>
      <c r="Z1462" s="19">
        <f t="shared" ref="Z1462" si="14374">Y1463-Y1462</f>
        <v>8</v>
      </c>
      <c r="AA1462" s="19">
        <f t="shared" ref="AA1462" si="14375">Y1462+Y1463</f>
        <v>224</v>
      </c>
      <c r="AB1462" s="4">
        <f t="shared" ref="AB1462" si="14376">D1462-Z1462</f>
        <v>-8</v>
      </c>
      <c r="AC1462" s="4">
        <f t="shared" ref="AC1462" si="14377">AA1462-E1462</f>
        <v>224</v>
      </c>
      <c r="AD1462" s="4">
        <f t="shared" si="14137"/>
        <v>108</v>
      </c>
    </row>
    <row r="1463" spans="1:30" x14ac:dyDescent="0.3">
      <c r="A1463" t="s">
        <v>134</v>
      </c>
      <c r="B1463" s="8" t="s">
        <v>64</v>
      </c>
      <c r="C1463" t="str">
        <f>VLOOKUP(B1463,'Team Lookup'!A:B,2,FALSE)</f>
        <v>Houston Rockets</v>
      </c>
      <c r="D1463" s="9">
        <f t="shared" ref="D1463" si="14378">D1462*-1</f>
        <v>0</v>
      </c>
      <c r="E1463" s="9">
        <f t="shared" ref="E1463" si="14379">E1462</f>
        <v>0</v>
      </c>
      <c r="F1463" t="str">
        <f>B1462</f>
        <v>POR</v>
      </c>
      <c r="G1463" t="str">
        <f t="shared" ref="G1463" si="14380">C1462</f>
        <v>Portland Trail Blazers</v>
      </c>
      <c r="H1463" s="31">
        <f>VLOOKUP($C1463,'Four Factors - Home'!$B:$O,7,FALSE)/100</f>
        <v>0.54799999999999993</v>
      </c>
      <c r="I1463" s="31">
        <f>VLOOKUP($C1463,'Four Factors - Home'!$B:$O,8,FALSE)</f>
        <v>0.30199999999999999</v>
      </c>
      <c r="J1463" s="31">
        <f>VLOOKUP($C1463,'Four Factors - Home'!$B:$O,9,FALSE)/100</f>
        <v>0.13900000000000001</v>
      </c>
      <c r="K1463" s="31">
        <f>VLOOKUP($C1463,'Four Factors - Home'!$B:$O,10,FALSE)/100</f>
        <v>0.252</v>
      </c>
      <c r="L1463" s="31">
        <f>VLOOKUP($C1463,'Four Factors - Home'!$B:$O,11,FALSE)/100</f>
        <v>0.50900000000000001</v>
      </c>
      <c r="M1463" s="31">
        <f>VLOOKUP($C1463,'Four Factors - Home'!$B:$O,12,FALSE)</f>
        <v>0.23599999999999999</v>
      </c>
      <c r="N1463" s="31">
        <f>VLOOKUP($C1463,'Four Factors - Home'!$B:$O,13,FALSE)/100</f>
        <v>0.15</v>
      </c>
      <c r="O1463" s="31">
        <f>VLOOKUP($C1463,'Four Factors - Home'!$B:$O,14,FALSE)/100</f>
        <v>0.23899999999999999</v>
      </c>
      <c r="P1463" s="17">
        <f>VLOOKUP($C1463,'Advanced - Home'!B:T,18,FALSE)</f>
        <v>102.4</v>
      </c>
      <c r="Q1463" s="17">
        <f>(P1463+'Advanced - Home'!$S$33)/2</f>
        <v>100.6269129438717</v>
      </c>
      <c r="R1463" s="31">
        <f t="shared" ref="R1463" si="14381">AVERAGE(H1463,L1462)</f>
        <v>0.53299999999999992</v>
      </c>
      <c r="S1463" s="31">
        <f t="shared" ref="S1463" si="14382">AVERAGE(I1463,M1462)</f>
        <v>0.312</v>
      </c>
      <c r="T1463" s="31">
        <f t="shared" ref="T1463" si="14383">AVERAGE(J1463,N1462)</f>
        <v>0.13400000000000001</v>
      </c>
      <c r="U1463" s="31">
        <f t="shared" ref="U1463" si="14384">AVERAGE(K1463,O1462)</f>
        <v>0.2465</v>
      </c>
      <c r="V1463" s="17">
        <f>Q1463*Q1462/'Advanced - Road'!$S$33</f>
        <v>101.31370530937608</v>
      </c>
      <c r="W1463" s="17">
        <f t="shared" ref="W1463" si="14385">W1462</f>
        <v>101.31713919909453</v>
      </c>
      <c r="X1463" s="17">
        <f t="shared" si="14132"/>
        <v>0</v>
      </c>
      <c r="Y1463" s="19">
        <f>ROUND(Regression!$B$17+Regression!$B$18*Games!R1463+Regression!$B$19*Games!T1463+Regression!$B$20*Games!U1463+Regression!$B$21*Games!S1463+Regression!$B$22*Games!W1463,0)</f>
        <v>116</v>
      </c>
      <c r="Z1463" s="19">
        <f t="shared" ref="Z1463" si="14386">-Z1462</f>
        <v>-8</v>
      </c>
      <c r="AA1463" s="19">
        <f t="shared" ref="AA1463" si="14387">AA1462</f>
        <v>224</v>
      </c>
      <c r="AB1463" s="4"/>
      <c r="AC1463" s="4"/>
      <c r="AD1463" s="4">
        <f t="shared" si="14137"/>
        <v>116</v>
      </c>
    </row>
    <row r="1464" spans="1:30" x14ac:dyDescent="0.3">
      <c r="A1464" s="11" t="s">
        <v>133</v>
      </c>
      <c r="B1464" s="10" t="s">
        <v>77</v>
      </c>
      <c r="C1464" s="11" t="str">
        <f>VLOOKUP(B1464,'Team Lookup'!A:B,2,FALSE)</f>
        <v>Portland Trail Blazers</v>
      </c>
      <c r="D1464" s="12"/>
      <c r="E1464" s="12"/>
      <c r="F1464" s="13" t="str">
        <f>B1465</f>
        <v>IND</v>
      </c>
      <c r="G1464" s="11" t="str">
        <f t="shared" ref="G1464" si="14388">C1465</f>
        <v>Indiana Pacers</v>
      </c>
      <c r="H1464" s="32">
        <f>VLOOKUP($C1464,'Four Factors - Road'!$B:$O,7,FALSE)/100</f>
        <v>0.503</v>
      </c>
      <c r="I1464" s="32">
        <f>VLOOKUP($C1464,'Four Factors - Road'!$B:$O,8,FALSE)</f>
        <v>0.28000000000000003</v>
      </c>
      <c r="J1464" s="32">
        <f>VLOOKUP($C1464,'Four Factors - Road'!$B:$O,9,FALSE)/100</f>
        <v>0.14000000000000001</v>
      </c>
      <c r="K1464" s="32">
        <f>VLOOKUP($C1464,'Four Factors - Road'!$B:$O,10,FALSE)/100</f>
        <v>0.22399999999999998</v>
      </c>
      <c r="L1464" s="32">
        <f>VLOOKUP($C1464,'Four Factors - Road'!$B:$O,11,FALSE)/100</f>
        <v>0.51800000000000002</v>
      </c>
      <c r="M1464" s="32">
        <f>VLOOKUP($C1464,'Four Factors - Road'!$B:$O,12,FALSE)</f>
        <v>0.32200000000000001</v>
      </c>
      <c r="N1464" s="32">
        <f>VLOOKUP($C1464,'Four Factors - Road'!$B:$O,13,FALSE)/100</f>
        <v>0.129</v>
      </c>
      <c r="O1464" s="32">
        <f>VLOOKUP($C1464,'Four Factors - Road'!$B:$O,14,FALSE)/100</f>
        <v>0.24100000000000002</v>
      </c>
      <c r="P1464" s="21">
        <f>VLOOKUP($C1464,'Advanced - Road'!B:T,18,FALSE)</f>
        <v>100.21</v>
      </c>
      <c r="Q1464" s="21">
        <f>(P1464+'Advanced - Road'!$S$33)/2</f>
        <v>99.535263459335624</v>
      </c>
      <c r="R1464" s="32">
        <f t="shared" ref="R1464" si="14389">AVERAGE(H1464,L1465)</f>
        <v>0.5</v>
      </c>
      <c r="S1464" s="32">
        <f t="shared" ref="S1464" si="14390">AVERAGE(I1464,M1465)</f>
        <v>0.28050000000000003</v>
      </c>
      <c r="T1464" s="32">
        <f t="shared" ref="T1464" si="14391">AVERAGE(J1464,N1465)</f>
        <v>0.14500000000000002</v>
      </c>
      <c r="U1464" s="32">
        <f t="shared" ref="U1464" si="14392">AVERAGE(K1464,O1465)</f>
        <v>0.23149999999999998</v>
      </c>
      <c r="V1464" s="21">
        <f>Q1464*Q1465/'Advanced - Home'!$S$33</f>
        <v>99.432647990211478</v>
      </c>
      <c r="W1464" s="21">
        <f t="shared" ref="W1464" si="14393">AVERAGE(V1464:V1465)</f>
        <v>99.429278084799336</v>
      </c>
      <c r="X1464" s="21">
        <f t="shared" si="14132"/>
        <v>0</v>
      </c>
      <c r="Y1464" s="23">
        <f>ROUND(Regression!$B$17+Regression!$B$18*Games!R1464+Regression!$B$19*Games!T1464+Regression!$B$20*Games!U1464+Regression!$B$21*Games!S1464+Regression!$B$22*Games!W1464,0)</f>
        <v>106</v>
      </c>
      <c r="Z1464" s="23">
        <f t="shared" ref="Z1464" si="14394">Y1465-Y1464</f>
        <v>4</v>
      </c>
      <c r="AA1464" s="23">
        <f t="shared" ref="AA1464" si="14395">Y1464+Y1465</f>
        <v>216</v>
      </c>
      <c r="AB1464" s="22">
        <f t="shared" ref="AB1464" si="14396">D1464-Z1464</f>
        <v>-4</v>
      </c>
      <c r="AC1464" s="22">
        <f t="shared" ref="AC1464" si="14397">AA1464-E1464</f>
        <v>216</v>
      </c>
      <c r="AD1464" s="22">
        <f t="shared" si="14137"/>
        <v>106</v>
      </c>
    </row>
    <row r="1465" spans="1:30" x14ac:dyDescent="0.3">
      <c r="A1465" s="11" t="s">
        <v>134</v>
      </c>
      <c r="B1465" s="14" t="s">
        <v>65</v>
      </c>
      <c r="C1465" s="11" t="str">
        <f>VLOOKUP(B1465,'Team Lookup'!A:B,2,FALSE)</f>
        <v>Indiana Pacers</v>
      </c>
      <c r="D1465" s="15">
        <f t="shared" ref="D1465" si="14398">D1464*-1</f>
        <v>0</v>
      </c>
      <c r="E1465" s="15">
        <f t="shared" ref="E1465" si="14399">E1464</f>
        <v>0</v>
      </c>
      <c r="F1465" s="11" t="str">
        <f>B1464</f>
        <v>POR</v>
      </c>
      <c r="G1465" s="11" t="str">
        <f t="shared" ref="G1465" si="14400">C1464</f>
        <v>Portland Trail Blazers</v>
      </c>
      <c r="H1465" s="32">
        <f>VLOOKUP($C1465,'Four Factors - Home'!$B:$O,7,FALSE)/100</f>
        <v>0.52400000000000002</v>
      </c>
      <c r="I1465" s="32">
        <f>VLOOKUP($C1465,'Four Factors - Home'!$B:$O,8,FALSE)</f>
        <v>0.251</v>
      </c>
      <c r="J1465" s="32">
        <f>VLOOKUP($C1465,'Four Factors - Home'!$B:$O,9,FALSE)/100</f>
        <v>0.13200000000000001</v>
      </c>
      <c r="K1465" s="32">
        <f>VLOOKUP($C1465,'Four Factors - Home'!$B:$O,10,FALSE)/100</f>
        <v>0.19600000000000001</v>
      </c>
      <c r="L1465" s="32">
        <f>VLOOKUP($C1465,'Four Factors - Home'!$B:$O,11,FALSE)/100</f>
        <v>0.49700000000000005</v>
      </c>
      <c r="M1465" s="32">
        <f>VLOOKUP($C1465,'Four Factors - Home'!$B:$O,12,FALSE)</f>
        <v>0.28100000000000003</v>
      </c>
      <c r="N1465" s="32">
        <f>VLOOKUP($C1465,'Four Factors - Home'!$B:$O,13,FALSE)/100</f>
        <v>0.15</v>
      </c>
      <c r="O1465" s="32">
        <f>VLOOKUP($C1465,'Four Factors - Home'!$B:$O,14,FALSE)/100</f>
        <v>0.23899999999999999</v>
      </c>
      <c r="P1465" s="21">
        <f>VLOOKUP($C1465,'Advanced - Home'!B:T,18,FALSE)</f>
        <v>98.65</v>
      </c>
      <c r="Q1465" s="21">
        <f>(P1465+'Advanced - Home'!$S$33)/2</f>
        <v>98.751912943871702</v>
      </c>
      <c r="R1465" s="32">
        <f t="shared" ref="R1465" si="14401">AVERAGE(H1465,L1464)</f>
        <v>0.52100000000000002</v>
      </c>
      <c r="S1465" s="32">
        <f t="shared" ref="S1465" si="14402">AVERAGE(I1465,M1464)</f>
        <v>0.28649999999999998</v>
      </c>
      <c r="T1465" s="32">
        <f t="shared" ref="T1465" si="14403">AVERAGE(J1465,N1464)</f>
        <v>0.1305</v>
      </c>
      <c r="U1465" s="32">
        <f t="shared" ref="U1465" si="14404">AVERAGE(K1465,O1464)</f>
        <v>0.21850000000000003</v>
      </c>
      <c r="V1465" s="21">
        <f>Q1465*Q1464/'Advanced - Road'!$S$33</f>
        <v>99.425908179387207</v>
      </c>
      <c r="W1465" s="21">
        <f t="shared" ref="W1465" si="14405">W1464</f>
        <v>99.429278084799336</v>
      </c>
      <c r="X1465" s="21">
        <f t="shared" si="14132"/>
        <v>0</v>
      </c>
      <c r="Y1465" s="23">
        <f>ROUND(Regression!$B$17+Regression!$B$18*Games!R1465+Regression!$B$19*Games!T1465+Regression!$B$20*Games!U1465+Regression!$B$21*Games!S1465+Regression!$B$22*Games!W1465,0)</f>
        <v>110</v>
      </c>
      <c r="Z1465" s="23">
        <f t="shared" ref="Z1465" si="14406">-Z1464</f>
        <v>-4</v>
      </c>
      <c r="AA1465" s="23">
        <f t="shared" ref="AA1465" si="14407">AA1464</f>
        <v>216</v>
      </c>
      <c r="AB1465" s="22"/>
      <c r="AC1465" s="22"/>
      <c r="AD1465" s="22">
        <f t="shared" si="14137"/>
        <v>110</v>
      </c>
    </row>
    <row r="1466" spans="1:30" x14ac:dyDescent="0.3">
      <c r="A1466" t="s">
        <v>133</v>
      </c>
      <c r="B1466" s="8" t="s">
        <v>77</v>
      </c>
      <c r="C1466" t="str">
        <f>VLOOKUP(B1466,'Team Lookup'!A:B,2,FALSE)</f>
        <v>Portland Trail Blazers</v>
      </c>
      <c r="D1466" s="6"/>
      <c r="E1466" s="6"/>
      <c r="F1466" s="7" t="str">
        <f>B1467</f>
        <v>LAC</v>
      </c>
      <c r="G1466" t="str">
        <f t="shared" ref="G1466" si="14408">C1467</f>
        <v>LA Clippers</v>
      </c>
      <c r="H1466" s="31">
        <f>VLOOKUP($C1466,'Four Factors - Road'!$B:$O,7,FALSE)/100</f>
        <v>0.503</v>
      </c>
      <c r="I1466" s="31">
        <f>VLOOKUP($C1466,'Four Factors - Road'!$B:$O,8,FALSE)</f>
        <v>0.28000000000000003</v>
      </c>
      <c r="J1466" s="31">
        <f>VLOOKUP($C1466,'Four Factors - Road'!$B:$O,9,FALSE)/100</f>
        <v>0.14000000000000001</v>
      </c>
      <c r="K1466" s="31">
        <f>VLOOKUP($C1466,'Four Factors - Road'!$B:$O,10,FALSE)/100</f>
        <v>0.22399999999999998</v>
      </c>
      <c r="L1466" s="31">
        <f>VLOOKUP($C1466,'Four Factors - Road'!$B:$O,11,FALSE)/100</f>
        <v>0.51800000000000002</v>
      </c>
      <c r="M1466" s="31">
        <f>VLOOKUP($C1466,'Four Factors - Road'!$B:$O,12,FALSE)</f>
        <v>0.32200000000000001</v>
      </c>
      <c r="N1466" s="31">
        <f>VLOOKUP($C1466,'Four Factors - Road'!$B:$O,13,FALSE)/100</f>
        <v>0.129</v>
      </c>
      <c r="O1466" s="31">
        <f>VLOOKUP($C1466,'Four Factors - Road'!$B:$O,14,FALSE)/100</f>
        <v>0.24100000000000002</v>
      </c>
      <c r="P1466" s="17">
        <f>VLOOKUP($C1466,'Advanced - Road'!B:T,18,FALSE)</f>
        <v>100.21</v>
      </c>
      <c r="Q1466" s="17">
        <f>(P1466+'Advanced - Road'!$S$33)/2</f>
        <v>99.535263459335624</v>
      </c>
      <c r="R1466" s="31">
        <f t="shared" ref="R1466" si="14409">AVERAGE(H1466,L1467)</f>
        <v>0.49299999999999999</v>
      </c>
      <c r="S1466" s="31">
        <f t="shared" ref="S1466" si="14410">AVERAGE(I1466,M1467)</f>
        <v>0.27700000000000002</v>
      </c>
      <c r="T1466" s="31">
        <f t="shared" ref="T1466" si="14411">AVERAGE(J1466,N1467)</f>
        <v>0.14500000000000002</v>
      </c>
      <c r="U1466" s="31">
        <f t="shared" ref="U1466" si="14412">AVERAGE(K1466,O1467)</f>
        <v>0.23449999999999999</v>
      </c>
      <c r="V1466" s="17">
        <f>Q1466*Q1467/'Advanced - Home'!$S$33</f>
        <v>99.392372254774656</v>
      </c>
      <c r="W1466" s="17">
        <f t="shared" ref="W1466" si="14413">AVERAGE(V1466:V1467)</f>
        <v>99.389003714361053</v>
      </c>
      <c r="X1466" s="17">
        <f t="shared" si="14132"/>
        <v>0</v>
      </c>
      <c r="Y1466" s="19">
        <f>ROUND(Regression!$B$17+Regression!$B$18*Games!R1466+Regression!$B$19*Games!T1466+Regression!$B$20*Games!U1466+Regression!$B$21*Games!S1466+Regression!$B$22*Games!W1466,0)</f>
        <v>105</v>
      </c>
      <c r="Z1466" s="19">
        <f t="shared" ref="Z1466" si="14414">Y1467-Y1466</f>
        <v>7</v>
      </c>
      <c r="AA1466" s="19">
        <f t="shared" ref="AA1466" si="14415">Y1466+Y1467</f>
        <v>217</v>
      </c>
      <c r="AB1466" s="4">
        <f t="shared" ref="AB1466" si="14416">D1466-Z1466</f>
        <v>-7</v>
      </c>
      <c r="AC1466" s="4">
        <f t="shared" ref="AC1466" si="14417">AA1466-E1466</f>
        <v>217</v>
      </c>
      <c r="AD1466" s="4">
        <f t="shared" si="14137"/>
        <v>105</v>
      </c>
    </row>
    <row r="1467" spans="1:30" x14ac:dyDescent="0.3">
      <c r="A1467" t="s">
        <v>134</v>
      </c>
      <c r="B1467" s="8" t="s">
        <v>66</v>
      </c>
      <c r="C1467" t="str">
        <f>VLOOKUP(B1467,'Team Lookup'!A:B,2,FALSE)</f>
        <v>LA Clippers</v>
      </c>
      <c r="D1467" s="9">
        <f t="shared" ref="D1467" si="14418">D1466*-1</f>
        <v>0</v>
      </c>
      <c r="E1467" s="9">
        <f t="shared" ref="E1467" si="14419">E1466</f>
        <v>0</v>
      </c>
      <c r="F1467" t="str">
        <f>B1466</f>
        <v>POR</v>
      </c>
      <c r="G1467" t="str">
        <f t="shared" ref="G1467" si="14420">C1466</f>
        <v>Portland Trail Blazers</v>
      </c>
      <c r="H1467" s="31">
        <f>VLOOKUP($C1467,'Four Factors - Home'!$B:$O,7,FALSE)/100</f>
        <v>0.54100000000000004</v>
      </c>
      <c r="I1467" s="31">
        <f>VLOOKUP($C1467,'Four Factors - Home'!$B:$O,8,FALSE)</f>
        <v>0.3</v>
      </c>
      <c r="J1467" s="31">
        <f>VLOOKUP($C1467,'Four Factors - Home'!$B:$O,9,FALSE)/100</f>
        <v>0.14099999999999999</v>
      </c>
      <c r="K1467" s="31">
        <f>VLOOKUP($C1467,'Four Factors - Home'!$B:$O,10,FALSE)/100</f>
        <v>0.22</v>
      </c>
      <c r="L1467" s="31">
        <f>VLOOKUP($C1467,'Four Factors - Home'!$B:$O,11,FALSE)/100</f>
        <v>0.48299999999999998</v>
      </c>
      <c r="M1467" s="31">
        <f>VLOOKUP($C1467,'Four Factors - Home'!$B:$O,12,FALSE)</f>
        <v>0.27400000000000002</v>
      </c>
      <c r="N1467" s="31">
        <f>VLOOKUP($C1467,'Four Factors - Home'!$B:$O,13,FALSE)/100</f>
        <v>0.15</v>
      </c>
      <c r="O1467" s="31">
        <f>VLOOKUP($C1467,'Four Factors - Home'!$B:$O,14,FALSE)/100</f>
        <v>0.245</v>
      </c>
      <c r="P1467" s="17">
        <f>VLOOKUP($C1467,'Advanced - Home'!B:T,18,FALSE)</f>
        <v>98.57</v>
      </c>
      <c r="Q1467" s="17">
        <f>(P1467+'Advanced - Home'!$S$33)/2</f>
        <v>98.71191294387171</v>
      </c>
      <c r="R1467" s="31">
        <f t="shared" ref="R1467" si="14421">AVERAGE(H1467,L1466)</f>
        <v>0.52950000000000008</v>
      </c>
      <c r="S1467" s="31">
        <f t="shared" ref="S1467" si="14422">AVERAGE(I1467,M1466)</f>
        <v>0.311</v>
      </c>
      <c r="T1467" s="31">
        <f t="shared" ref="T1467" si="14423">AVERAGE(J1467,N1466)</f>
        <v>0.13500000000000001</v>
      </c>
      <c r="U1467" s="31">
        <f t="shared" ref="U1467" si="14424">AVERAGE(K1467,O1466)</f>
        <v>0.23050000000000001</v>
      </c>
      <c r="V1467" s="17">
        <f>Q1467*Q1466/'Advanced - Road'!$S$33</f>
        <v>99.385635173947449</v>
      </c>
      <c r="W1467" s="17">
        <f t="shared" ref="W1467" si="14425">W1466</f>
        <v>99.389003714361053</v>
      </c>
      <c r="X1467" s="17">
        <f t="shared" si="14132"/>
        <v>0</v>
      </c>
      <c r="Y1467" s="19">
        <f>ROUND(Regression!$B$17+Regression!$B$18*Games!R1467+Regression!$B$19*Games!T1467+Regression!$B$20*Games!U1467+Regression!$B$21*Games!S1467+Regression!$B$22*Games!W1467,0)</f>
        <v>112</v>
      </c>
      <c r="Z1467" s="19">
        <f t="shared" ref="Z1467" si="14426">-Z1466</f>
        <v>-7</v>
      </c>
      <c r="AA1467" s="19">
        <f t="shared" ref="AA1467" si="14427">AA1466</f>
        <v>217</v>
      </c>
      <c r="AB1467" s="4"/>
      <c r="AC1467" s="4"/>
      <c r="AD1467" s="4">
        <f t="shared" si="14137"/>
        <v>112</v>
      </c>
    </row>
    <row r="1468" spans="1:30" x14ac:dyDescent="0.3">
      <c r="A1468" s="11" t="s">
        <v>133</v>
      </c>
      <c r="B1468" s="14" t="s">
        <v>77</v>
      </c>
      <c r="C1468" s="11" t="str">
        <f>VLOOKUP(B1468,'Team Lookup'!A:B,2,FALSE)</f>
        <v>Portland Trail Blazers</v>
      </c>
      <c r="D1468" s="12"/>
      <c r="E1468" s="12"/>
      <c r="F1468" s="13" t="str">
        <f>B1469</f>
        <v>LAL</v>
      </c>
      <c r="G1468" s="11" t="str">
        <f t="shared" ref="G1468" si="14428">C1469</f>
        <v>Los Angeles Lakers</v>
      </c>
      <c r="H1468" s="32">
        <f>VLOOKUP($C1468,'Four Factors - Road'!$B:$O,7,FALSE)/100</f>
        <v>0.503</v>
      </c>
      <c r="I1468" s="32">
        <f>VLOOKUP($C1468,'Four Factors - Road'!$B:$O,8,FALSE)</f>
        <v>0.28000000000000003</v>
      </c>
      <c r="J1468" s="32">
        <f>VLOOKUP($C1468,'Four Factors - Road'!$B:$O,9,FALSE)/100</f>
        <v>0.14000000000000001</v>
      </c>
      <c r="K1468" s="32">
        <f>VLOOKUP($C1468,'Four Factors - Road'!$B:$O,10,FALSE)/100</f>
        <v>0.22399999999999998</v>
      </c>
      <c r="L1468" s="32">
        <f>VLOOKUP($C1468,'Four Factors - Road'!$B:$O,11,FALSE)/100</f>
        <v>0.51800000000000002</v>
      </c>
      <c r="M1468" s="32">
        <f>VLOOKUP($C1468,'Four Factors - Road'!$B:$O,12,FALSE)</f>
        <v>0.32200000000000001</v>
      </c>
      <c r="N1468" s="32">
        <f>VLOOKUP($C1468,'Four Factors - Road'!$B:$O,13,FALSE)/100</f>
        <v>0.129</v>
      </c>
      <c r="O1468" s="32">
        <f>VLOOKUP($C1468,'Four Factors - Road'!$B:$O,14,FALSE)/100</f>
        <v>0.24100000000000002</v>
      </c>
      <c r="P1468" s="21">
        <f>VLOOKUP($C1468,'Advanced - Road'!B:T,18,FALSE)</f>
        <v>100.21</v>
      </c>
      <c r="Q1468" s="21">
        <f>(P1468+'Advanced - Road'!$S$33)/2</f>
        <v>99.535263459335624</v>
      </c>
      <c r="R1468" s="32">
        <f t="shared" ref="R1468" si="14429">AVERAGE(H1468,L1469)</f>
        <v>0.51700000000000002</v>
      </c>
      <c r="S1468" s="32">
        <f t="shared" ref="S1468" si="14430">AVERAGE(I1468,M1469)</f>
        <v>0.27350000000000002</v>
      </c>
      <c r="T1468" s="32">
        <f t="shared" ref="T1468" si="14431">AVERAGE(J1468,N1469)</f>
        <v>0.14250000000000002</v>
      </c>
      <c r="U1468" s="32">
        <f t="shared" ref="U1468" si="14432">AVERAGE(K1468,O1469)</f>
        <v>0.22749999999999998</v>
      </c>
      <c r="V1468" s="21">
        <f>Q1468*Q1469/'Advanced - Home'!$S$33</f>
        <v>100.20292143044091</v>
      </c>
      <c r="W1468" s="21">
        <f t="shared" ref="W1468" si="14433">AVERAGE(V1468:V1469)</f>
        <v>100.19952541943179</v>
      </c>
      <c r="X1468" s="21">
        <f t="shared" si="14132"/>
        <v>0</v>
      </c>
      <c r="Y1468" s="23">
        <f>ROUND(Regression!$B$17+Regression!$B$18*Games!R1468+Regression!$B$19*Games!T1468+Regression!$B$20*Games!U1468+Regression!$B$21*Games!S1468+Regression!$B$22*Games!W1468,0)</f>
        <v>109</v>
      </c>
      <c r="Z1468" s="23">
        <f t="shared" ref="Z1468" si="14434">Y1469-Y1468</f>
        <v>3</v>
      </c>
      <c r="AA1468" s="23">
        <f t="shared" ref="AA1468" si="14435">Y1468+Y1469</f>
        <v>221</v>
      </c>
      <c r="AB1468" s="22">
        <f t="shared" ref="AB1468" si="14436">D1468-Z1468</f>
        <v>-3</v>
      </c>
      <c r="AC1468" s="22">
        <f t="shared" ref="AC1468" si="14437">AA1468-E1468</f>
        <v>221</v>
      </c>
      <c r="AD1468" s="22">
        <f t="shared" si="14137"/>
        <v>109</v>
      </c>
    </row>
    <row r="1469" spans="1:30" x14ac:dyDescent="0.3">
      <c r="A1469" s="11" t="s">
        <v>134</v>
      </c>
      <c r="B1469" s="14" t="s">
        <v>67</v>
      </c>
      <c r="C1469" s="11" t="str">
        <f>VLOOKUP(B1469,'Team Lookup'!A:B,2,FALSE)</f>
        <v>Los Angeles Lakers</v>
      </c>
      <c r="D1469" s="15">
        <f t="shared" ref="D1469" si="14438">D1468*-1</f>
        <v>0</v>
      </c>
      <c r="E1469" s="15">
        <f t="shared" ref="E1469" si="14439">E1468</f>
        <v>0</v>
      </c>
      <c r="F1469" s="11" t="str">
        <f>B1468</f>
        <v>POR</v>
      </c>
      <c r="G1469" s="11" t="str">
        <f t="shared" ref="G1469" si="14440">C1468</f>
        <v>Portland Trail Blazers</v>
      </c>
      <c r="H1469" s="32">
        <f>VLOOKUP($C1469,'Four Factors - Home'!$B:$O,7,FALSE)/100</f>
        <v>0.51600000000000001</v>
      </c>
      <c r="I1469" s="32">
        <f>VLOOKUP($C1469,'Four Factors - Home'!$B:$O,8,FALSE)</f>
        <v>0.27200000000000002</v>
      </c>
      <c r="J1469" s="32">
        <f>VLOOKUP($C1469,'Four Factors - Home'!$B:$O,9,FALSE)/100</f>
        <v>0.14300000000000002</v>
      </c>
      <c r="K1469" s="32">
        <f>VLOOKUP($C1469,'Four Factors - Home'!$B:$O,10,FALSE)/100</f>
        <v>0.27300000000000002</v>
      </c>
      <c r="L1469" s="32">
        <f>VLOOKUP($C1469,'Four Factors - Home'!$B:$O,11,FALSE)/100</f>
        <v>0.53100000000000003</v>
      </c>
      <c r="M1469" s="32">
        <f>VLOOKUP($C1469,'Four Factors - Home'!$B:$O,12,FALSE)</f>
        <v>0.26700000000000002</v>
      </c>
      <c r="N1469" s="32">
        <f>VLOOKUP($C1469,'Four Factors - Home'!$B:$O,13,FALSE)/100</f>
        <v>0.14499999999999999</v>
      </c>
      <c r="O1469" s="32">
        <f>VLOOKUP($C1469,'Four Factors - Home'!$B:$O,14,FALSE)/100</f>
        <v>0.23100000000000001</v>
      </c>
      <c r="P1469" s="21">
        <f>VLOOKUP($C1469,'Advanced - Home'!B:T,18,FALSE)</f>
        <v>100.18</v>
      </c>
      <c r="Q1469" s="21">
        <f>(P1469+'Advanced - Home'!$S$33)/2</f>
        <v>99.516912943871716</v>
      </c>
      <c r="R1469" s="32">
        <f t="shared" ref="R1469" si="14441">AVERAGE(H1469,L1468)</f>
        <v>0.51700000000000002</v>
      </c>
      <c r="S1469" s="32">
        <f t="shared" ref="S1469" si="14442">AVERAGE(I1469,M1468)</f>
        <v>0.29700000000000004</v>
      </c>
      <c r="T1469" s="32">
        <f t="shared" ref="T1469" si="14443">AVERAGE(J1469,N1468)</f>
        <v>0.13600000000000001</v>
      </c>
      <c r="U1469" s="32">
        <f t="shared" ref="U1469" si="14444">AVERAGE(K1469,O1468)</f>
        <v>0.25700000000000001</v>
      </c>
      <c r="V1469" s="21">
        <f>Q1469*Q1468/'Advanced - Road'!$S$33</f>
        <v>100.19612940842268</v>
      </c>
      <c r="W1469" s="21">
        <f t="shared" ref="W1469" si="14445">W1468</f>
        <v>100.19952541943179</v>
      </c>
      <c r="X1469" s="21">
        <f t="shared" si="14132"/>
        <v>0</v>
      </c>
      <c r="Y1469" s="23">
        <f>ROUND(Regression!$B$17+Regression!$B$18*Games!R1469+Regression!$B$19*Games!T1469+Regression!$B$20*Games!U1469+Regression!$B$21*Games!S1469+Regression!$B$22*Games!W1469,0)</f>
        <v>112</v>
      </c>
      <c r="Z1469" s="23">
        <f t="shared" ref="Z1469" si="14446">-Z1468</f>
        <v>-3</v>
      </c>
      <c r="AA1469" s="23">
        <f t="shared" ref="AA1469" si="14447">AA1468</f>
        <v>221</v>
      </c>
      <c r="AB1469" s="22"/>
      <c r="AC1469" s="22"/>
      <c r="AD1469" s="22">
        <f t="shared" si="14137"/>
        <v>112</v>
      </c>
    </row>
    <row r="1470" spans="1:30" x14ac:dyDescent="0.3">
      <c r="A1470" t="s">
        <v>133</v>
      </c>
      <c r="B1470" s="8" t="s">
        <v>77</v>
      </c>
      <c r="C1470" t="str">
        <f>VLOOKUP(B1470,'Team Lookup'!A:B,2,FALSE)</f>
        <v>Portland Trail Blazers</v>
      </c>
      <c r="D1470" s="6"/>
      <c r="E1470" s="6"/>
      <c r="F1470" s="7" t="str">
        <f>B1471</f>
        <v>MEM</v>
      </c>
      <c r="G1470" t="str">
        <f t="shared" ref="G1470" si="14448">C1471</f>
        <v>Memphis Grizzlies</v>
      </c>
      <c r="H1470" s="31">
        <f>VLOOKUP($C1470,'Four Factors - Road'!$B:$O,7,FALSE)/100</f>
        <v>0.503</v>
      </c>
      <c r="I1470" s="31">
        <f>VLOOKUP($C1470,'Four Factors - Road'!$B:$O,8,FALSE)</f>
        <v>0.28000000000000003</v>
      </c>
      <c r="J1470" s="31">
        <f>VLOOKUP($C1470,'Four Factors - Road'!$B:$O,9,FALSE)/100</f>
        <v>0.14000000000000001</v>
      </c>
      <c r="K1470" s="31">
        <f>VLOOKUP($C1470,'Four Factors - Road'!$B:$O,10,FALSE)/100</f>
        <v>0.22399999999999998</v>
      </c>
      <c r="L1470" s="31">
        <f>VLOOKUP($C1470,'Four Factors - Road'!$B:$O,11,FALSE)/100</f>
        <v>0.51800000000000002</v>
      </c>
      <c r="M1470" s="31">
        <f>VLOOKUP($C1470,'Four Factors - Road'!$B:$O,12,FALSE)</f>
        <v>0.32200000000000001</v>
      </c>
      <c r="N1470" s="31">
        <f>VLOOKUP($C1470,'Four Factors - Road'!$B:$O,13,FALSE)/100</f>
        <v>0.129</v>
      </c>
      <c r="O1470" s="31">
        <f>VLOOKUP($C1470,'Four Factors - Road'!$B:$O,14,FALSE)/100</f>
        <v>0.24100000000000002</v>
      </c>
      <c r="P1470" s="17">
        <f>VLOOKUP($C1470,'Advanced - Road'!B:T,18,FALSE)</f>
        <v>100.21</v>
      </c>
      <c r="Q1470" s="17">
        <f>(P1470+'Advanced - Road'!$S$33)/2</f>
        <v>99.535263459335624</v>
      </c>
      <c r="R1470" s="31">
        <f t="shared" ref="R1470" si="14449">AVERAGE(H1470,L1471)</f>
        <v>0.48849999999999999</v>
      </c>
      <c r="S1470" s="31">
        <f t="shared" ref="S1470" si="14450">AVERAGE(I1470,M1471)</f>
        <v>0.317</v>
      </c>
      <c r="T1470" s="31">
        <f t="shared" ref="T1470" si="14451">AVERAGE(J1470,N1471)</f>
        <v>0.14600000000000002</v>
      </c>
      <c r="U1470" s="31">
        <f t="shared" ref="U1470" si="14452">AVERAGE(K1470,O1471)</f>
        <v>0.2175</v>
      </c>
      <c r="V1470" s="17">
        <f>Q1470*Q1471/'Advanced - Home'!$S$33</f>
        <v>98.017962782992754</v>
      </c>
      <c r="W1470" s="17">
        <f t="shared" ref="W1470" si="14453">AVERAGE(V1470:V1471)</f>
        <v>98.014640823154153</v>
      </c>
      <c r="X1470" s="17">
        <f t="shared" si="14132"/>
        <v>0</v>
      </c>
      <c r="Y1470" s="19">
        <f>ROUND(Regression!$B$17+Regression!$B$18*Games!R1470+Regression!$B$19*Games!T1470+Regression!$B$20*Games!U1470+Regression!$B$21*Games!S1470+Regression!$B$22*Games!W1470,0)</f>
        <v>103</v>
      </c>
      <c r="Z1470" s="19">
        <f t="shared" ref="Z1470" si="14454">Y1471-Y1470</f>
        <v>3</v>
      </c>
      <c r="AA1470" s="19">
        <f t="shared" ref="AA1470" si="14455">Y1470+Y1471</f>
        <v>209</v>
      </c>
      <c r="AB1470" s="4">
        <f t="shared" ref="AB1470" si="14456">D1470-Z1470</f>
        <v>-3</v>
      </c>
      <c r="AC1470" s="4">
        <f t="shared" ref="AC1470" si="14457">AA1470-E1470</f>
        <v>209</v>
      </c>
      <c r="AD1470" s="4">
        <f t="shared" si="14137"/>
        <v>103</v>
      </c>
    </row>
    <row r="1471" spans="1:30" x14ac:dyDescent="0.3">
      <c r="A1471" t="s">
        <v>134</v>
      </c>
      <c r="B1471" s="8" t="s">
        <v>68</v>
      </c>
      <c r="C1471" t="str">
        <f>VLOOKUP(B1471,'Team Lookup'!A:B,2,FALSE)</f>
        <v>Memphis Grizzlies</v>
      </c>
      <c r="D1471" s="9">
        <f t="shared" ref="D1471" si="14458">D1470*-1</f>
        <v>0</v>
      </c>
      <c r="E1471" s="9">
        <f t="shared" ref="E1471" si="14459">E1470</f>
        <v>0</v>
      </c>
      <c r="F1471" t="str">
        <f>B1470</f>
        <v>POR</v>
      </c>
      <c r="G1471" t="str">
        <f t="shared" ref="G1471" si="14460">C1470</f>
        <v>Portland Trail Blazers</v>
      </c>
      <c r="H1471" s="31">
        <f>VLOOKUP($C1471,'Four Factors - Home'!$B:$O,7,FALSE)/100</f>
        <v>0.46299999999999997</v>
      </c>
      <c r="I1471" s="31">
        <f>VLOOKUP($C1471,'Four Factors - Home'!$B:$O,8,FALSE)</f>
        <v>0.29599999999999999</v>
      </c>
      <c r="J1471" s="31">
        <f>VLOOKUP($C1471,'Four Factors - Home'!$B:$O,9,FALSE)/100</f>
        <v>0.14400000000000002</v>
      </c>
      <c r="K1471" s="31">
        <f>VLOOKUP($C1471,'Four Factors - Home'!$B:$O,10,FALSE)/100</f>
        <v>0.27300000000000002</v>
      </c>
      <c r="L1471" s="31">
        <f>VLOOKUP($C1471,'Four Factors - Home'!$B:$O,11,FALSE)/100</f>
        <v>0.47399999999999998</v>
      </c>
      <c r="M1471" s="31">
        <f>VLOOKUP($C1471,'Four Factors - Home'!$B:$O,12,FALSE)</f>
        <v>0.35399999999999998</v>
      </c>
      <c r="N1471" s="31">
        <f>VLOOKUP($C1471,'Four Factors - Home'!$B:$O,13,FALSE)/100</f>
        <v>0.152</v>
      </c>
      <c r="O1471" s="31">
        <f>VLOOKUP($C1471,'Four Factors - Home'!$B:$O,14,FALSE)/100</f>
        <v>0.21100000000000002</v>
      </c>
      <c r="P1471" s="17">
        <f>VLOOKUP($C1471,'Advanced - Home'!B:T,18,FALSE)</f>
        <v>95.84</v>
      </c>
      <c r="Q1471" s="17">
        <f>(P1471+'Advanced - Home'!$S$33)/2</f>
        <v>97.3469129438717</v>
      </c>
      <c r="R1471" s="31">
        <f t="shared" ref="R1471" si="14461">AVERAGE(H1471,L1470)</f>
        <v>0.49049999999999999</v>
      </c>
      <c r="S1471" s="31">
        <f t="shared" ref="S1471" si="14462">AVERAGE(I1471,M1470)</f>
        <v>0.309</v>
      </c>
      <c r="T1471" s="31">
        <f t="shared" ref="T1471" si="14463">AVERAGE(J1471,N1470)</f>
        <v>0.13650000000000001</v>
      </c>
      <c r="U1471" s="31">
        <f t="shared" ref="U1471" si="14464">AVERAGE(K1471,O1470)</f>
        <v>0.25700000000000001</v>
      </c>
      <c r="V1471" s="17">
        <f>Q1471*Q1470/'Advanced - Road'!$S$33</f>
        <v>98.011318863315552</v>
      </c>
      <c r="W1471" s="17">
        <f t="shared" ref="W1471" si="14465">W1470</f>
        <v>98.014640823154153</v>
      </c>
      <c r="X1471" s="17">
        <f t="shared" si="14132"/>
        <v>0</v>
      </c>
      <c r="Y1471" s="19">
        <f>ROUND(Regression!$B$17+Regression!$B$18*Games!R1471+Regression!$B$19*Games!T1471+Regression!$B$20*Games!U1471+Regression!$B$21*Games!S1471+Regression!$B$22*Games!W1471,0)</f>
        <v>106</v>
      </c>
      <c r="Z1471" s="19">
        <f t="shared" ref="Z1471" si="14466">-Z1470</f>
        <v>-3</v>
      </c>
      <c r="AA1471" s="19">
        <f t="shared" ref="AA1471" si="14467">AA1470</f>
        <v>209</v>
      </c>
      <c r="AB1471" s="4"/>
      <c r="AC1471" s="4"/>
      <c r="AD1471" s="4">
        <f t="shared" si="14137"/>
        <v>106</v>
      </c>
    </row>
    <row r="1472" spans="1:30" x14ac:dyDescent="0.3">
      <c r="A1472" s="11" t="s">
        <v>133</v>
      </c>
      <c r="B1472" s="14" t="s">
        <v>77</v>
      </c>
      <c r="C1472" s="11" t="str">
        <f>VLOOKUP(B1472,'Team Lookup'!A:B,2,FALSE)</f>
        <v>Portland Trail Blazers</v>
      </c>
      <c r="D1472" s="12"/>
      <c r="E1472" s="12"/>
      <c r="F1472" s="13" t="str">
        <f>B1473</f>
        <v>MIA</v>
      </c>
      <c r="G1472" s="11" t="str">
        <f t="shared" ref="G1472" si="14468">C1473</f>
        <v>Miami Heat</v>
      </c>
      <c r="H1472" s="32">
        <f>VLOOKUP($C1472,'Four Factors - Road'!$B:$O,7,FALSE)/100</f>
        <v>0.503</v>
      </c>
      <c r="I1472" s="32">
        <f>VLOOKUP($C1472,'Four Factors - Road'!$B:$O,8,FALSE)</f>
        <v>0.28000000000000003</v>
      </c>
      <c r="J1472" s="32">
        <f>VLOOKUP($C1472,'Four Factors - Road'!$B:$O,9,FALSE)/100</f>
        <v>0.14000000000000001</v>
      </c>
      <c r="K1472" s="32">
        <f>VLOOKUP($C1472,'Four Factors - Road'!$B:$O,10,FALSE)/100</f>
        <v>0.22399999999999998</v>
      </c>
      <c r="L1472" s="32">
        <f>VLOOKUP($C1472,'Four Factors - Road'!$B:$O,11,FALSE)/100</f>
        <v>0.51800000000000002</v>
      </c>
      <c r="M1472" s="32">
        <f>VLOOKUP($C1472,'Four Factors - Road'!$B:$O,12,FALSE)</f>
        <v>0.32200000000000001</v>
      </c>
      <c r="N1472" s="32">
        <f>VLOOKUP($C1472,'Four Factors - Road'!$B:$O,13,FALSE)/100</f>
        <v>0.129</v>
      </c>
      <c r="O1472" s="32">
        <f>VLOOKUP($C1472,'Four Factors - Road'!$B:$O,14,FALSE)/100</f>
        <v>0.24100000000000002</v>
      </c>
      <c r="P1472" s="21">
        <f>VLOOKUP($C1472,'Advanced - Road'!B:T,18,FALSE)</f>
        <v>100.21</v>
      </c>
      <c r="Q1472" s="21">
        <f>(P1472+'Advanced - Road'!$S$33)/2</f>
        <v>99.535263459335624</v>
      </c>
      <c r="R1472" s="32">
        <f t="shared" ref="R1472" si="14469">AVERAGE(H1472,L1473)</f>
        <v>0.4955</v>
      </c>
      <c r="S1472" s="32">
        <f t="shared" ref="S1472" si="14470">AVERAGE(I1472,M1473)</f>
        <v>0.27100000000000002</v>
      </c>
      <c r="T1472" s="32">
        <f t="shared" ref="T1472" si="14471">AVERAGE(J1472,N1473)</f>
        <v>0.13550000000000001</v>
      </c>
      <c r="U1472" s="32">
        <f t="shared" ref="U1472" si="14472">AVERAGE(K1472,O1473)</f>
        <v>0.22349999999999998</v>
      </c>
      <c r="V1472" s="21">
        <f>Q1472*Q1473/'Advanced - Home'!$S$33</f>
        <v>99.26147611460496</v>
      </c>
      <c r="W1472" s="21">
        <f t="shared" ref="W1472" si="14473">AVERAGE(V1472:V1473)</f>
        <v>99.258112010436605</v>
      </c>
      <c r="X1472" s="21">
        <f t="shared" si="14132"/>
        <v>0</v>
      </c>
      <c r="Y1472" s="23">
        <f>ROUND(Regression!$B$17+Regression!$B$18*Games!R1472+Regression!$B$19*Games!T1472+Regression!$B$20*Games!U1472+Regression!$B$21*Games!S1472+Regression!$B$22*Games!W1472,0)</f>
        <v>106</v>
      </c>
      <c r="Z1472" s="23">
        <f t="shared" ref="Z1472" si="14474">Y1473-Y1472</f>
        <v>5</v>
      </c>
      <c r="AA1472" s="23">
        <f t="shared" ref="AA1472" si="14475">Y1472+Y1473</f>
        <v>217</v>
      </c>
      <c r="AB1472" s="22">
        <f t="shared" ref="AB1472" si="14476">D1472-Z1472</f>
        <v>-5</v>
      </c>
      <c r="AC1472" s="22">
        <f t="shared" ref="AC1472" si="14477">AA1472-E1472</f>
        <v>217</v>
      </c>
      <c r="AD1472" s="22">
        <f t="shared" si="14137"/>
        <v>106</v>
      </c>
    </row>
    <row r="1473" spans="1:30" x14ac:dyDescent="0.3">
      <c r="A1473" s="11" t="s">
        <v>134</v>
      </c>
      <c r="B1473" s="14" t="s">
        <v>69</v>
      </c>
      <c r="C1473" s="11" t="str">
        <f>VLOOKUP(B1473,'Team Lookup'!A:B,2,FALSE)</f>
        <v>Miami Heat</v>
      </c>
      <c r="D1473" s="15">
        <f t="shared" ref="D1473" si="14478">D1472*-1</f>
        <v>0</v>
      </c>
      <c r="E1473" s="15">
        <f t="shared" ref="E1473" si="14479">E1472</f>
        <v>0</v>
      </c>
      <c r="F1473" s="11" t="str">
        <f>B1472</f>
        <v>POR</v>
      </c>
      <c r="G1473" s="11" t="str">
        <f t="shared" ref="G1473" si="14480">C1472</f>
        <v>Portland Trail Blazers</v>
      </c>
      <c r="H1473" s="32">
        <f>VLOOKUP($C1473,'Four Factors - Home'!$B:$O,7,FALSE)/100</f>
        <v>0.52500000000000002</v>
      </c>
      <c r="I1473" s="32">
        <f>VLOOKUP($C1473,'Four Factors - Home'!$B:$O,8,FALSE)</f>
        <v>0.27700000000000002</v>
      </c>
      <c r="J1473" s="32">
        <f>VLOOKUP($C1473,'Four Factors - Home'!$B:$O,9,FALSE)/100</f>
        <v>0.14000000000000001</v>
      </c>
      <c r="K1473" s="32">
        <f>VLOOKUP($C1473,'Four Factors - Home'!$B:$O,10,FALSE)/100</f>
        <v>0.217</v>
      </c>
      <c r="L1473" s="32">
        <f>VLOOKUP($C1473,'Four Factors - Home'!$B:$O,11,FALSE)/100</f>
        <v>0.48799999999999999</v>
      </c>
      <c r="M1473" s="32">
        <f>VLOOKUP($C1473,'Four Factors - Home'!$B:$O,12,FALSE)</f>
        <v>0.26200000000000001</v>
      </c>
      <c r="N1473" s="32">
        <f>VLOOKUP($C1473,'Four Factors - Home'!$B:$O,13,FALSE)/100</f>
        <v>0.13100000000000001</v>
      </c>
      <c r="O1473" s="32">
        <f>VLOOKUP($C1473,'Four Factors - Home'!$B:$O,14,FALSE)/100</f>
        <v>0.223</v>
      </c>
      <c r="P1473" s="21">
        <f>VLOOKUP($C1473,'Advanced - Home'!B:T,18,FALSE)</f>
        <v>98.31</v>
      </c>
      <c r="Q1473" s="21">
        <f>(P1473+'Advanced - Home'!$S$33)/2</f>
        <v>98.581912943871714</v>
      </c>
      <c r="R1473" s="32">
        <f t="shared" ref="R1473" si="14481">AVERAGE(H1473,L1472)</f>
        <v>0.52150000000000007</v>
      </c>
      <c r="S1473" s="32">
        <f t="shared" ref="S1473" si="14482">AVERAGE(I1473,M1472)</f>
        <v>0.29949999999999999</v>
      </c>
      <c r="T1473" s="32">
        <f t="shared" ref="T1473" si="14483">AVERAGE(J1473,N1472)</f>
        <v>0.13450000000000001</v>
      </c>
      <c r="U1473" s="32">
        <f t="shared" ref="U1473" si="14484">AVERAGE(K1473,O1472)</f>
        <v>0.22900000000000001</v>
      </c>
      <c r="V1473" s="21">
        <f>Q1473*Q1472/'Advanced - Road'!$S$33</f>
        <v>99.254747906268236</v>
      </c>
      <c r="W1473" s="21">
        <f t="shared" ref="W1473" si="14485">W1472</f>
        <v>99.258112010436605</v>
      </c>
      <c r="X1473" s="21">
        <f t="shared" si="14132"/>
        <v>0</v>
      </c>
      <c r="Y1473" s="23">
        <f>ROUND(Regression!$B$17+Regression!$B$18*Games!R1473+Regression!$B$19*Games!T1473+Regression!$B$20*Games!U1473+Regression!$B$21*Games!S1473+Regression!$B$22*Games!W1473,0)</f>
        <v>111</v>
      </c>
      <c r="Z1473" s="23">
        <f t="shared" ref="Z1473" si="14486">-Z1472</f>
        <v>-5</v>
      </c>
      <c r="AA1473" s="23">
        <f t="shared" ref="AA1473" si="14487">AA1472</f>
        <v>217</v>
      </c>
      <c r="AB1473" s="22"/>
      <c r="AC1473" s="22"/>
      <c r="AD1473" s="22">
        <f t="shared" si="14137"/>
        <v>111</v>
      </c>
    </row>
    <row r="1474" spans="1:30" x14ac:dyDescent="0.3">
      <c r="A1474" t="s">
        <v>133</v>
      </c>
      <c r="B1474" s="8" t="s">
        <v>77</v>
      </c>
      <c r="C1474" t="str">
        <f>VLOOKUP(B1474,'Team Lookup'!A:B,2,FALSE)</f>
        <v>Portland Trail Blazers</v>
      </c>
      <c r="D1474" s="6"/>
      <c r="E1474" s="6"/>
      <c r="F1474" s="7" t="str">
        <f>B1475</f>
        <v>MIL</v>
      </c>
      <c r="G1474" t="str">
        <f t="shared" ref="G1474" si="14488">C1475</f>
        <v>Milwaukee Bucks</v>
      </c>
      <c r="H1474" s="31">
        <f>VLOOKUP($C1474,'Four Factors - Road'!$B:$O,7,FALSE)/100</f>
        <v>0.503</v>
      </c>
      <c r="I1474" s="31">
        <f>VLOOKUP($C1474,'Four Factors - Road'!$B:$O,8,FALSE)</f>
        <v>0.28000000000000003</v>
      </c>
      <c r="J1474" s="31">
        <f>VLOOKUP($C1474,'Four Factors - Road'!$B:$O,9,FALSE)/100</f>
        <v>0.14000000000000001</v>
      </c>
      <c r="K1474" s="31">
        <f>VLOOKUP($C1474,'Four Factors - Road'!$B:$O,10,FALSE)/100</f>
        <v>0.22399999999999998</v>
      </c>
      <c r="L1474" s="31">
        <f>VLOOKUP($C1474,'Four Factors - Road'!$B:$O,11,FALSE)/100</f>
        <v>0.51800000000000002</v>
      </c>
      <c r="M1474" s="31">
        <f>VLOOKUP($C1474,'Four Factors - Road'!$B:$O,12,FALSE)</f>
        <v>0.32200000000000001</v>
      </c>
      <c r="N1474" s="31">
        <f>VLOOKUP($C1474,'Four Factors - Road'!$B:$O,13,FALSE)/100</f>
        <v>0.129</v>
      </c>
      <c r="O1474" s="31">
        <f>VLOOKUP($C1474,'Four Factors - Road'!$B:$O,14,FALSE)/100</f>
        <v>0.24100000000000002</v>
      </c>
      <c r="P1474" s="17">
        <f>VLOOKUP($C1474,'Advanced - Road'!B:T,18,FALSE)</f>
        <v>100.21</v>
      </c>
      <c r="Q1474" s="17">
        <f>(P1474+'Advanced - Road'!$S$33)/2</f>
        <v>99.535263459335624</v>
      </c>
      <c r="R1474" s="31">
        <f t="shared" ref="R1474" si="14489">AVERAGE(H1474,L1475)</f>
        <v>0.51200000000000001</v>
      </c>
      <c r="S1474" s="31">
        <f t="shared" ref="S1474" si="14490">AVERAGE(I1474,M1475)</f>
        <v>0.29149999999999998</v>
      </c>
      <c r="T1474" s="31">
        <f t="shared" ref="T1474" si="14491">AVERAGE(J1474,N1475)</f>
        <v>0.14950000000000002</v>
      </c>
      <c r="U1474" s="31">
        <f t="shared" ref="U1474" si="14492">AVERAGE(K1474,O1475)</f>
        <v>0.22799999999999998</v>
      </c>
      <c r="V1474" s="17">
        <f>Q1474*Q1475/'Advanced - Home'!$S$33</f>
        <v>99.472923725648315</v>
      </c>
      <c r="W1474" s="17">
        <f t="shared" ref="W1474" si="14493">AVERAGE(V1474:V1475)</f>
        <v>99.469552455237647</v>
      </c>
      <c r="X1474" s="17">
        <f t="shared" si="14132"/>
        <v>0</v>
      </c>
      <c r="Y1474" s="19">
        <f>ROUND(Regression!$B$17+Regression!$B$18*Games!R1474+Regression!$B$19*Games!T1474+Regression!$B$20*Games!U1474+Regression!$B$21*Games!S1474+Regression!$B$22*Games!W1474,0)</f>
        <v>107</v>
      </c>
      <c r="Z1474" s="19">
        <f t="shared" ref="Z1474" si="14494">Y1475-Y1474</f>
        <v>5</v>
      </c>
      <c r="AA1474" s="19">
        <f t="shared" ref="AA1474" si="14495">Y1474+Y1475</f>
        <v>219</v>
      </c>
      <c r="AB1474" s="4">
        <f t="shared" ref="AB1474" si="14496">D1474-Z1474</f>
        <v>-5</v>
      </c>
      <c r="AC1474" s="4">
        <f t="shared" ref="AC1474" si="14497">AA1474-E1474</f>
        <v>219</v>
      </c>
      <c r="AD1474" s="4">
        <f t="shared" si="14137"/>
        <v>107</v>
      </c>
    </row>
    <row r="1475" spans="1:30" x14ac:dyDescent="0.3">
      <c r="A1475" t="s">
        <v>134</v>
      </c>
      <c r="B1475" s="8" t="s">
        <v>70</v>
      </c>
      <c r="C1475" t="str">
        <f>VLOOKUP(B1475,'Team Lookup'!A:B,2,FALSE)</f>
        <v>Milwaukee Bucks</v>
      </c>
      <c r="D1475" s="9">
        <f t="shared" ref="D1475" si="14498">D1474*-1</f>
        <v>0</v>
      </c>
      <c r="E1475" s="9">
        <f t="shared" ref="E1475" si="14499">E1474</f>
        <v>0</v>
      </c>
      <c r="F1475" t="str">
        <f>B1474</f>
        <v>POR</v>
      </c>
      <c r="G1475" t="str">
        <f t="shared" ref="G1475" si="14500">C1474</f>
        <v>Portland Trail Blazers</v>
      </c>
      <c r="H1475" s="31">
        <f>VLOOKUP($C1475,'Four Factors - Home'!$B:$O,7,FALSE)/100</f>
        <v>0.53500000000000003</v>
      </c>
      <c r="I1475" s="31">
        <f>VLOOKUP($C1475,'Four Factors - Home'!$B:$O,8,FALSE)</f>
        <v>0.307</v>
      </c>
      <c r="J1475" s="31">
        <f>VLOOKUP($C1475,'Four Factors - Home'!$B:$O,9,FALSE)/100</f>
        <v>0.14199999999999999</v>
      </c>
      <c r="K1475" s="31">
        <f>VLOOKUP($C1475,'Four Factors - Home'!$B:$O,10,FALSE)/100</f>
        <v>0.21600000000000003</v>
      </c>
      <c r="L1475" s="31">
        <f>VLOOKUP($C1475,'Four Factors - Home'!$B:$O,11,FALSE)/100</f>
        <v>0.52100000000000002</v>
      </c>
      <c r="M1475" s="31">
        <f>VLOOKUP($C1475,'Four Factors - Home'!$B:$O,12,FALSE)</f>
        <v>0.30299999999999999</v>
      </c>
      <c r="N1475" s="31">
        <f>VLOOKUP($C1475,'Four Factors - Home'!$B:$O,13,FALSE)/100</f>
        <v>0.159</v>
      </c>
      <c r="O1475" s="31">
        <f>VLOOKUP($C1475,'Four Factors - Home'!$B:$O,14,FALSE)/100</f>
        <v>0.23199999999999998</v>
      </c>
      <c r="P1475" s="17">
        <f>VLOOKUP($C1475,'Advanced - Home'!B:T,18,FALSE)</f>
        <v>98.73</v>
      </c>
      <c r="Q1475" s="17">
        <f>(P1475+'Advanced - Home'!$S$33)/2</f>
        <v>98.791912943871708</v>
      </c>
      <c r="R1475" s="31">
        <f t="shared" ref="R1475" si="14501">AVERAGE(H1475,L1474)</f>
        <v>0.52649999999999997</v>
      </c>
      <c r="S1475" s="31">
        <f t="shared" ref="S1475" si="14502">AVERAGE(I1475,M1474)</f>
        <v>0.3145</v>
      </c>
      <c r="T1475" s="31">
        <f t="shared" ref="T1475" si="14503">AVERAGE(J1475,N1474)</f>
        <v>0.13550000000000001</v>
      </c>
      <c r="U1475" s="31">
        <f t="shared" ref="U1475" si="14504">AVERAGE(K1475,O1474)</f>
        <v>0.22850000000000004</v>
      </c>
      <c r="V1475" s="17">
        <f>Q1475*Q1474/'Advanced - Road'!$S$33</f>
        <v>99.466181184826965</v>
      </c>
      <c r="W1475" s="17">
        <f t="shared" ref="W1475" si="14505">W1474</f>
        <v>99.469552455237647</v>
      </c>
      <c r="X1475" s="17">
        <f t="shared" si="14132"/>
        <v>0</v>
      </c>
      <c r="Y1475" s="19">
        <f>ROUND(Regression!$B$17+Regression!$B$18*Games!R1475+Regression!$B$19*Games!T1475+Regression!$B$20*Games!U1475+Regression!$B$21*Games!S1475+Regression!$B$22*Games!W1475,0)</f>
        <v>112</v>
      </c>
      <c r="Z1475" s="19">
        <f t="shared" ref="Z1475" si="14506">-Z1474</f>
        <v>-5</v>
      </c>
      <c r="AA1475" s="19">
        <f t="shared" ref="AA1475" si="14507">AA1474</f>
        <v>219</v>
      </c>
      <c r="AB1475" s="4"/>
      <c r="AC1475" s="4"/>
      <c r="AD1475" s="4">
        <f t="shared" si="14137"/>
        <v>112</v>
      </c>
    </row>
    <row r="1476" spans="1:30" x14ac:dyDescent="0.3">
      <c r="A1476" s="11" t="s">
        <v>133</v>
      </c>
      <c r="B1476" s="14" t="s">
        <v>77</v>
      </c>
      <c r="C1476" s="11" t="str">
        <f>VLOOKUP(B1476,'Team Lookup'!A:B,2,FALSE)</f>
        <v>Portland Trail Blazers</v>
      </c>
      <c r="D1476" s="12"/>
      <c r="E1476" s="12"/>
      <c r="F1476" s="13" t="str">
        <f>B1477</f>
        <v>MIN</v>
      </c>
      <c r="G1476" s="11" t="str">
        <f t="shared" ref="G1476" si="14508">C1477</f>
        <v>Minnesota Timberwolves</v>
      </c>
      <c r="H1476" s="32">
        <f>VLOOKUP($C1476,'Four Factors - Road'!$B:$O,7,FALSE)/100</f>
        <v>0.503</v>
      </c>
      <c r="I1476" s="32">
        <f>VLOOKUP($C1476,'Four Factors - Road'!$B:$O,8,FALSE)</f>
        <v>0.28000000000000003</v>
      </c>
      <c r="J1476" s="32">
        <f>VLOOKUP($C1476,'Four Factors - Road'!$B:$O,9,FALSE)/100</f>
        <v>0.14000000000000001</v>
      </c>
      <c r="K1476" s="32">
        <f>VLOOKUP($C1476,'Four Factors - Road'!$B:$O,10,FALSE)/100</f>
        <v>0.22399999999999998</v>
      </c>
      <c r="L1476" s="32">
        <f>VLOOKUP($C1476,'Four Factors - Road'!$B:$O,11,FALSE)/100</f>
        <v>0.51800000000000002</v>
      </c>
      <c r="M1476" s="32">
        <f>VLOOKUP($C1476,'Four Factors - Road'!$B:$O,12,FALSE)</f>
        <v>0.32200000000000001</v>
      </c>
      <c r="N1476" s="32">
        <f>VLOOKUP($C1476,'Four Factors - Road'!$B:$O,13,FALSE)/100</f>
        <v>0.129</v>
      </c>
      <c r="O1476" s="32">
        <f>VLOOKUP($C1476,'Four Factors - Road'!$B:$O,14,FALSE)/100</f>
        <v>0.24100000000000002</v>
      </c>
      <c r="P1476" s="21">
        <f>VLOOKUP($C1476,'Advanced - Road'!B:T,18,FALSE)</f>
        <v>100.21</v>
      </c>
      <c r="Q1476" s="21">
        <f>(P1476+'Advanced - Road'!$S$33)/2</f>
        <v>99.535263459335624</v>
      </c>
      <c r="R1476" s="32">
        <f t="shared" ref="R1476" si="14509">AVERAGE(H1476,L1477)</f>
        <v>0.51649999999999996</v>
      </c>
      <c r="S1476" s="32">
        <f t="shared" ref="S1476" si="14510">AVERAGE(I1476,M1477)</f>
        <v>0.27650000000000002</v>
      </c>
      <c r="T1476" s="32">
        <f t="shared" ref="T1476" si="14511">AVERAGE(J1476,N1477)</f>
        <v>0.14600000000000002</v>
      </c>
      <c r="U1476" s="32">
        <f t="shared" ref="U1476" si="14512">AVERAGE(K1476,O1477)</f>
        <v>0.22049999999999997</v>
      </c>
      <c r="V1476" s="21">
        <f>Q1476*Q1477/'Advanced - Home'!$S$33</f>
        <v>98.420720137361087</v>
      </c>
      <c r="W1476" s="21">
        <f t="shared" ref="W1476" si="14513">AVERAGE(V1476:V1477)</f>
        <v>98.417384527537138</v>
      </c>
      <c r="X1476" s="21">
        <f t="shared" si="14132"/>
        <v>0</v>
      </c>
      <c r="Y1476" s="23">
        <f>ROUND(Regression!$B$17+Regression!$B$18*Games!R1476+Regression!$B$19*Games!T1476+Regression!$B$20*Games!U1476+Regression!$B$21*Games!S1476+Regression!$B$22*Games!W1476,0)</f>
        <v>106</v>
      </c>
      <c r="Z1476" s="23">
        <f t="shared" ref="Z1476" si="14514">Y1477-Y1476</f>
        <v>5</v>
      </c>
      <c r="AA1476" s="23">
        <f t="shared" ref="AA1476" si="14515">Y1476+Y1477</f>
        <v>217</v>
      </c>
      <c r="AB1476" s="22">
        <f t="shared" ref="AB1476" si="14516">D1476-Z1476</f>
        <v>-5</v>
      </c>
      <c r="AC1476" s="22">
        <f t="shared" ref="AC1476" si="14517">AA1476-E1476</f>
        <v>217</v>
      </c>
      <c r="AD1476" s="22">
        <f t="shared" si="14137"/>
        <v>106</v>
      </c>
    </row>
    <row r="1477" spans="1:30" x14ac:dyDescent="0.3">
      <c r="A1477" s="11" t="s">
        <v>134</v>
      </c>
      <c r="B1477" s="14" t="s">
        <v>34</v>
      </c>
      <c r="C1477" s="11" t="str">
        <f>VLOOKUP(B1477,'Team Lookup'!A:B,2,FALSE)</f>
        <v>Minnesota Timberwolves</v>
      </c>
      <c r="D1477" s="15">
        <f t="shared" ref="D1477" si="14518">D1476*-1</f>
        <v>0</v>
      </c>
      <c r="E1477" s="15">
        <f t="shared" ref="E1477" si="14519">E1476</f>
        <v>0</v>
      </c>
      <c r="F1477" s="11" t="str">
        <f>B1476</f>
        <v>POR</v>
      </c>
      <c r="G1477" s="11" t="str">
        <f t="shared" ref="G1477" si="14520">C1476</f>
        <v>Portland Trail Blazers</v>
      </c>
      <c r="H1477" s="32">
        <f>VLOOKUP($C1477,'Four Factors - Home'!$B:$O,7,FALSE)/100</f>
        <v>0.52400000000000002</v>
      </c>
      <c r="I1477" s="32">
        <f>VLOOKUP($C1477,'Four Factors - Home'!$B:$O,8,FALSE)</f>
        <v>0.29599999999999999</v>
      </c>
      <c r="J1477" s="32">
        <f>VLOOKUP($C1477,'Four Factors - Home'!$B:$O,9,FALSE)/100</f>
        <v>0.15</v>
      </c>
      <c r="K1477" s="32">
        <f>VLOOKUP($C1477,'Four Factors - Home'!$B:$O,10,FALSE)/100</f>
        <v>0.26899999999999996</v>
      </c>
      <c r="L1477" s="32">
        <f>VLOOKUP($C1477,'Four Factors - Home'!$B:$O,11,FALSE)/100</f>
        <v>0.53</v>
      </c>
      <c r="M1477" s="32">
        <f>VLOOKUP($C1477,'Four Factors - Home'!$B:$O,12,FALSE)</f>
        <v>0.27300000000000002</v>
      </c>
      <c r="N1477" s="32">
        <f>VLOOKUP($C1477,'Four Factors - Home'!$B:$O,13,FALSE)/100</f>
        <v>0.152</v>
      </c>
      <c r="O1477" s="32">
        <f>VLOOKUP($C1477,'Four Factors - Home'!$B:$O,14,FALSE)/100</f>
        <v>0.217</v>
      </c>
      <c r="P1477" s="21">
        <f>VLOOKUP($C1477,'Advanced - Home'!B:T,18,FALSE)</f>
        <v>96.64</v>
      </c>
      <c r="Q1477" s="21">
        <f>(P1477+'Advanced - Home'!$S$33)/2</f>
        <v>97.746912943871706</v>
      </c>
      <c r="R1477" s="32">
        <f t="shared" ref="R1477" si="14521">AVERAGE(H1477,L1476)</f>
        <v>0.52100000000000002</v>
      </c>
      <c r="S1477" s="32">
        <f t="shared" ref="S1477" si="14522">AVERAGE(I1477,M1476)</f>
        <v>0.309</v>
      </c>
      <c r="T1477" s="32">
        <f t="shared" ref="T1477" si="14523">AVERAGE(J1477,N1476)</f>
        <v>0.13950000000000001</v>
      </c>
      <c r="U1477" s="32">
        <f t="shared" ref="U1477" si="14524">AVERAGE(K1477,O1476)</f>
        <v>0.255</v>
      </c>
      <c r="V1477" s="21">
        <f>Q1477*Q1476/'Advanced - Road'!$S$33</f>
        <v>98.414048917713188</v>
      </c>
      <c r="W1477" s="21">
        <f t="shared" ref="W1477" si="14525">W1476</f>
        <v>98.417384527537138</v>
      </c>
      <c r="X1477" s="21">
        <f t="shared" si="14132"/>
        <v>0</v>
      </c>
      <c r="Y1477" s="23">
        <f>ROUND(Regression!$B$17+Regression!$B$18*Games!R1477+Regression!$B$19*Games!T1477+Regression!$B$20*Games!U1477+Regression!$B$21*Games!S1477+Regression!$B$22*Games!W1477,0)</f>
        <v>111</v>
      </c>
      <c r="Z1477" s="23">
        <f t="shared" ref="Z1477" si="14526">-Z1476</f>
        <v>-5</v>
      </c>
      <c r="AA1477" s="23">
        <f t="shared" ref="AA1477" si="14527">AA1476</f>
        <v>217</v>
      </c>
      <c r="AB1477" s="22"/>
      <c r="AC1477" s="22"/>
      <c r="AD1477" s="22">
        <f t="shared" si="14137"/>
        <v>111</v>
      </c>
    </row>
    <row r="1478" spans="1:30" x14ac:dyDescent="0.3">
      <c r="A1478" t="s">
        <v>133</v>
      </c>
      <c r="B1478" s="8" t="s">
        <v>77</v>
      </c>
      <c r="C1478" t="str">
        <f>VLOOKUP(B1478,'Team Lookup'!A:B,2,FALSE)</f>
        <v>Portland Trail Blazers</v>
      </c>
      <c r="D1478" s="6"/>
      <c r="E1478" s="6"/>
      <c r="F1478" s="7" t="str">
        <f>B1479</f>
        <v>NOP</v>
      </c>
      <c r="G1478" t="str">
        <f t="shared" ref="G1478" si="14528">C1479</f>
        <v>New Orleans Pelicans</v>
      </c>
      <c r="H1478" s="31">
        <f>VLOOKUP($C1478,'Four Factors - Road'!$B:$O,7,FALSE)/100</f>
        <v>0.503</v>
      </c>
      <c r="I1478" s="31">
        <f>VLOOKUP($C1478,'Four Factors - Road'!$B:$O,8,FALSE)</f>
        <v>0.28000000000000003</v>
      </c>
      <c r="J1478" s="31">
        <f>VLOOKUP($C1478,'Four Factors - Road'!$B:$O,9,FALSE)/100</f>
        <v>0.14000000000000001</v>
      </c>
      <c r="K1478" s="31">
        <f>VLOOKUP($C1478,'Four Factors - Road'!$B:$O,10,FALSE)/100</f>
        <v>0.22399999999999998</v>
      </c>
      <c r="L1478" s="31">
        <f>VLOOKUP($C1478,'Four Factors - Road'!$B:$O,11,FALSE)/100</f>
        <v>0.51800000000000002</v>
      </c>
      <c r="M1478" s="31">
        <f>VLOOKUP($C1478,'Four Factors - Road'!$B:$O,12,FALSE)</f>
        <v>0.32200000000000001</v>
      </c>
      <c r="N1478" s="31">
        <f>VLOOKUP($C1478,'Four Factors - Road'!$B:$O,13,FALSE)/100</f>
        <v>0.129</v>
      </c>
      <c r="O1478" s="31">
        <f>VLOOKUP($C1478,'Four Factors - Road'!$B:$O,14,FALSE)/100</f>
        <v>0.24100000000000002</v>
      </c>
      <c r="P1478" s="17">
        <f>VLOOKUP($C1478,'Advanced - Road'!B:T,18,FALSE)</f>
        <v>100.21</v>
      </c>
      <c r="Q1478" s="17">
        <f>(P1478+'Advanced - Road'!$S$33)/2</f>
        <v>99.535263459335624</v>
      </c>
      <c r="R1478" s="31">
        <f t="shared" ref="R1478" si="14529">AVERAGE(H1478,L1479)</f>
        <v>0.50600000000000001</v>
      </c>
      <c r="S1478" s="31">
        <f t="shared" ref="S1478" si="14530">AVERAGE(I1478,M1479)</f>
        <v>0.26100000000000001</v>
      </c>
      <c r="T1478" s="31">
        <f t="shared" ref="T1478" si="14531">AVERAGE(J1478,N1479)</f>
        <v>0.13700000000000001</v>
      </c>
      <c r="U1478" s="31">
        <f t="shared" ref="U1478" si="14532">AVERAGE(K1478,O1479)</f>
        <v>0.22299999999999998</v>
      </c>
      <c r="V1478" s="17">
        <f>Q1478*Q1479/'Advanced - Home'!$S$33</f>
        <v>100.65098898717565</v>
      </c>
      <c r="W1478" s="17">
        <f t="shared" ref="W1478" si="14533">AVERAGE(V1478:V1479)</f>
        <v>100.64757779055785</v>
      </c>
      <c r="X1478" s="17">
        <f t="shared" si="14132"/>
        <v>0</v>
      </c>
      <c r="Y1478" s="19">
        <f>ROUND(Regression!$B$17+Regression!$B$18*Games!R1478+Regression!$B$19*Games!T1478+Regression!$B$20*Games!U1478+Regression!$B$21*Games!S1478+Regression!$B$22*Games!W1478,0)</f>
        <v>108</v>
      </c>
      <c r="Z1478" s="19">
        <f t="shared" ref="Z1478" si="14534">Y1479-Y1478</f>
        <v>3</v>
      </c>
      <c r="AA1478" s="19">
        <f t="shared" ref="AA1478" si="14535">Y1478+Y1479</f>
        <v>219</v>
      </c>
      <c r="AB1478" s="4">
        <f t="shared" ref="AB1478" si="14536">D1478-Z1478</f>
        <v>-3</v>
      </c>
      <c r="AC1478" s="4">
        <f t="shared" ref="AC1478" si="14537">AA1478-E1478</f>
        <v>219</v>
      </c>
      <c r="AD1478" s="4">
        <f t="shared" si="14137"/>
        <v>108</v>
      </c>
    </row>
    <row r="1479" spans="1:30" x14ac:dyDescent="0.3">
      <c r="A1479" t="s">
        <v>134</v>
      </c>
      <c r="B1479" s="8" t="s">
        <v>71</v>
      </c>
      <c r="C1479" t="str">
        <f>VLOOKUP(B1479,'Team Lookup'!A:B,2,FALSE)</f>
        <v>New Orleans Pelicans</v>
      </c>
      <c r="D1479" s="9">
        <f t="shared" ref="D1479" si="14538">D1478*-1</f>
        <v>0</v>
      </c>
      <c r="E1479" s="9">
        <f t="shared" ref="E1479" si="14539">E1478</f>
        <v>0</v>
      </c>
      <c r="F1479" t="str">
        <f>B1478</f>
        <v>POR</v>
      </c>
      <c r="G1479" t="str">
        <f t="shared" ref="G1479" si="14540">C1478</f>
        <v>Portland Trail Blazers</v>
      </c>
      <c r="H1479" s="31">
        <f>VLOOKUP($C1479,'Four Factors - Home'!$B:$O,7,FALSE)/100</f>
        <v>0.504</v>
      </c>
      <c r="I1479" s="31">
        <f>VLOOKUP($C1479,'Four Factors - Home'!$B:$O,8,FALSE)</f>
        <v>0.26200000000000001</v>
      </c>
      <c r="J1479" s="31">
        <f>VLOOKUP($C1479,'Four Factors - Home'!$B:$O,9,FALSE)/100</f>
        <v>0.121</v>
      </c>
      <c r="K1479" s="31">
        <f>VLOOKUP($C1479,'Four Factors - Home'!$B:$O,10,FALSE)/100</f>
        <v>0.184</v>
      </c>
      <c r="L1479" s="31">
        <f>VLOOKUP($C1479,'Four Factors - Home'!$B:$O,11,FALSE)/100</f>
        <v>0.50900000000000001</v>
      </c>
      <c r="M1479" s="31">
        <f>VLOOKUP($C1479,'Four Factors - Home'!$B:$O,12,FALSE)</f>
        <v>0.24199999999999999</v>
      </c>
      <c r="N1479" s="31">
        <f>VLOOKUP($C1479,'Four Factors - Home'!$B:$O,13,FALSE)/100</f>
        <v>0.13400000000000001</v>
      </c>
      <c r="O1479" s="31">
        <f>VLOOKUP($C1479,'Four Factors - Home'!$B:$O,14,FALSE)/100</f>
        <v>0.222</v>
      </c>
      <c r="P1479" s="17">
        <f>VLOOKUP($C1479,'Advanced - Home'!B:T,18,FALSE)</f>
        <v>101.07</v>
      </c>
      <c r="Q1479" s="17">
        <f>(P1479+'Advanced - Home'!$S$33)/2</f>
        <v>99.96191294387171</v>
      </c>
      <c r="R1479" s="31">
        <f t="shared" ref="R1479" si="14541">AVERAGE(H1479,L1478)</f>
        <v>0.51100000000000001</v>
      </c>
      <c r="S1479" s="31">
        <f t="shared" ref="S1479" si="14542">AVERAGE(I1479,M1478)</f>
        <v>0.29200000000000004</v>
      </c>
      <c r="T1479" s="31">
        <f t="shared" ref="T1479" si="14543">AVERAGE(J1479,N1478)</f>
        <v>0.125</v>
      </c>
      <c r="U1479" s="31">
        <f t="shared" ref="U1479" si="14544">AVERAGE(K1479,O1478)</f>
        <v>0.21250000000000002</v>
      </c>
      <c r="V1479" s="17">
        <f>Q1479*Q1478/'Advanced - Road'!$S$33</f>
        <v>100.64416659394003</v>
      </c>
      <c r="W1479" s="17">
        <f t="shared" ref="W1479" si="14545">W1478</f>
        <v>100.64757779055785</v>
      </c>
      <c r="X1479" s="17">
        <f t="shared" si="14132"/>
        <v>0</v>
      </c>
      <c r="Y1479" s="19">
        <f>ROUND(Regression!$B$17+Regression!$B$18*Games!R1479+Regression!$B$19*Games!T1479+Regression!$B$20*Games!U1479+Regression!$B$21*Games!S1479+Regression!$B$22*Games!W1479,0)</f>
        <v>111</v>
      </c>
      <c r="Z1479" s="19">
        <f t="shared" ref="Z1479" si="14546">-Z1478</f>
        <v>-3</v>
      </c>
      <c r="AA1479" s="19">
        <f t="shared" ref="AA1479" si="14547">AA1478</f>
        <v>219</v>
      </c>
      <c r="AB1479" s="4"/>
      <c r="AC1479" s="4"/>
      <c r="AD1479" s="4">
        <f t="shared" si="14137"/>
        <v>111</v>
      </c>
    </row>
    <row r="1480" spans="1:30" x14ac:dyDescent="0.3">
      <c r="A1480" s="11" t="s">
        <v>133</v>
      </c>
      <c r="B1480" s="14" t="s">
        <v>77</v>
      </c>
      <c r="C1480" s="11" t="str">
        <f>VLOOKUP(B1480,'Team Lookup'!A:B,2,FALSE)</f>
        <v>Portland Trail Blazers</v>
      </c>
      <c r="D1480" s="12"/>
      <c r="E1480" s="12"/>
      <c r="F1480" s="13" t="str">
        <f>B1481</f>
        <v>NYK</v>
      </c>
      <c r="G1480" s="11" t="str">
        <f t="shared" ref="G1480" si="14548">C1481</f>
        <v>New York Knicks</v>
      </c>
      <c r="H1480" s="32">
        <f>VLOOKUP($C1480,'Four Factors - Road'!$B:$O,7,FALSE)/100</f>
        <v>0.503</v>
      </c>
      <c r="I1480" s="32">
        <f>VLOOKUP($C1480,'Four Factors - Road'!$B:$O,8,FALSE)</f>
        <v>0.28000000000000003</v>
      </c>
      <c r="J1480" s="32">
        <f>VLOOKUP($C1480,'Four Factors - Road'!$B:$O,9,FALSE)/100</f>
        <v>0.14000000000000001</v>
      </c>
      <c r="K1480" s="32">
        <f>VLOOKUP($C1480,'Four Factors - Road'!$B:$O,10,FALSE)/100</f>
        <v>0.22399999999999998</v>
      </c>
      <c r="L1480" s="32">
        <f>VLOOKUP($C1480,'Four Factors - Road'!$B:$O,11,FALSE)/100</f>
        <v>0.51800000000000002</v>
      </c>
      <c r="M1480" s="32">
        <f>VLOOKUP($C1480,'Four Factors - Road'!$B:$O,12,FALSE)</f>
        <v>0.32200000000000001</v>
      </c>
      <c r="N1480" s="32">
        <f>VLOOKUP($C1480,'Four Factors - Road'!$B:$O,13,FALSE)/100</f>
        <v>0.129</v>
      </c>
      <c r="O1480" s="32">
        <f>VLOOKUP($C1480,'Four Factors - Road'!$B:$O,14,FALSE)/100</f>
        <v>0.24100000000000002</v>
      </c>
      <c r="P1480" s="21">
        <f>VLOOKUP($C1480,'Advanced - Road'!B:T,18,FALSE)</f>
        <v>100.21</v>
      </c>
      <c r="Q1480" s="21">
        <f>(P1480+'Advanced - Road'!$S$33)/2</f>
        <v>99.535263459335624</v>
      </c>
      <c r="R1480" s="32">
        <f t="shared" ref="R1480" si="14549">AVERAGE(H1480,L1481)</f>
        <v>0.50600000000000001</v>
      </c>
      <c r="S1480" s="32">
        <f t="shared" ref="S1480" si="14550">AVERAGE(I1480,M1481)</f>
        <v>0.27100000000000002</v>
      </c>
      <c r="T1480" s="32">
        <f t="shared" ref="T1480" si="14551">AVERAGE(J1480,N1481)</f>
        <v>0.13500000000000001</v>
      </c>
      <c r="U1480" s="32">
        <f t="shared" ref="U1480" si="14552">AVERAGE(K1480,O1481)</f>
        <v>0.247</v>
      </c>
      <c r="V1480" s="21">
        <f>Q1480*Q1481/'Advanced - Home'!$S$33</f>
        <v>99.331958651619402</v>
      </c>
      <c r="W1480" s="21">
        <f t="shared" ref="W1480" si="14553">AVERAGE(V1480:V1481)</f>
        <v>99.3285921587036</v>
      </c>
      <c r="X1480" s="21">
        <f t="shared" si="14132"/>
        <v>0</v>
      </c>
      <c r="Y1480" s="23">
        <f>ROUND(Regression!$B$17+Regression!$B$18*Games!R1480+Regression!$B$19*Games!T1480+Regression!$B$20*Games!U1480+Regression!$B$21*Games!S1480+Regression!$B$22*Games!W1480,0)</f>
        <v>108</v>
      </c>
      <c r="Z1480" s="23">
        <f t="shared" ref="Z1480" si="14554">Y1481-Y1480</f>
        <v>3</v>
      </c>
      <c r="AA1480" s="23">
        <f t="shared" ref="AA1480" si="14555">Y1480+Y1481</f>
        <v>219</v>
      </c>
      <c r="AB1480" s="22">
        <f t="shared" ref="AB1480" si="14556">D1480-Z1480</f>
        <v>-3</v>
      </c>
      <c r="AC1480" s="22">
        <f t="shared" ref="AC1480" si="14557">AA1480-E1480</f>
        <v>219</v>
      </c>
      <c r="AD1480" s="22">
        <f t="shared" si="14137"/>
        <v>108</v>
      </c>
    </row>
    <row r="1481" spans="1:30" x14ac:dyDescent="0.3">
      <c r="A1481" s="11" t="s">
        <v>134</v>
      </c>
      <c r="B1481" s="14" t="s">
        <v>72</v>
      </c>
      <c r="C1481" s="11" t="str">
        <f>VLOOKUP(B1481,'Team Lookup'!A:B,2,FALSE)</f>
        <v>New York Knicks</v>
      </c>
      <c r="D1481" s="15">
        <f t="shared" ref="D1481" si="14558">D1480*-1</f>
        <v>0</v>
      </c>
      <c r="E1481" s="15">
        <f t="shared" ref="E1481" si="14559">E1480</f>
        <v>0</v>
      </c>
      <c r="F1481" s="11" t="str">
        <f>B1480</f>
        <v>POR</v>
      </c>
      <c r="G1481" s="11" t="str">
        <f t="shared" ref="G1481" si="14560">C1480</f>
        <v>Portland Trail Blazers</v>
      </c>
      <c r="H1481" s="32">
        <f>VLOOKUP($C1481,'Four Factors - Home'!$B:$O,7,FALSE)/100</f>
        <v>0.52</v>
      </c>
      <c r="I1481" s="32">
        <f>VLOOKUP($C1481,'Four Factors - Home'!$B:$O,8,FALSE)</f>
        <v>0.22700000000000001</v>
      </c>
      <c r="J1481" s="32">
        <f>VLOOKUP($C1481,'Four Factors - Home'!$B:$O,9,FALSE)/100</f>
        <v>0.14300000000000002</v>
      </c>
      <c r="K1481" s="32">
        <f>VLOOKUP($C1481,'Four Factors - Home'!$B:$O,10,FALSE)/100</f>
        <v>0.27399999999999997</v>
      </c>
      <c r="L1481" s="32">
        <f>VLOOKUP($C1481,'Four Factors - Home'!$B:$O,11,FALSE)/100</f>
        <v>0.50900000000000001</v>
      </c>
      <c r="M1481" s="32">
        <f>VLOOKUP($C1481,'Four Factors - Home'!$B:$O,12,FALSE)</f>
        <v>0.26200000000000001</v>
      </c>
      <c r="N1481" s="32">
        <f>VLOOKUP($C1481,'Four Factors - Home'!$B:$O,13,FALSE)/100</f>
        <v>0.13</v>
      </c>
      <c r="O1481" s="32">
        <f>VLOOKUP($C1481,'Four Factors - Home'!$B:$O,14,FALSE)/100</f>
        <v>0.27</v>
      </c>
      <c r="P1481" s="21">
        <f>VLOOKUP($C1481,'Advanced - Home'!B:T,18,FALSE)</f>
        <v>98.45</v>
      </c>
      <c r="Q1481" s="21">
        <f>(P1481+'Advanced - Home'!$S$33)/2</f>
        <v>98.651912943871707</v>
      </c>
      <c r="R1481" s="32">
        <f t="shared" ref="R1481" si="14561">AVERAGE(H1481,L1480)</f>
        <v>0.51900000000000002</v>
      </c>
      <c r="S1481" s="32">
        <f t="shared" ref="S1481" si="14562">AVERAGE(I1481,M1480)</f>
        <v>0.27450000000000002</v>
      </c>
      <c r="T1481" s="32">
        <f t="shared" ref="T1481" si="14563">AVERAGE(J1481,N1480)</f>
        <v>0.13600000000000001</v>
      </c>
      <c r="U1481" s="32">
        <f t="shared" ref="U1481" si="14564">AVERAGE(K1481,O1480)</f>
        <v>0.25750000000000001</v>
      </c>
      <c r="V1481" s="21">
        <f>Q1481*Q1480/'Advanced - Road'!$S$33</f>
        <v>99.325225665787798</v>
      </c>
      <c r="W1481" s="21">
        <f t="shared" ref="W1481" si="14565">W1480</f>
        <v>99.3285921587036</v>
      </c>
      <c r="X1481" s="21">
        <f t="shared" si="14132"/>
        <v>0</v>
      </c>
      <c r="Y1481" s="23">
        <f>ROUND(Regression!$B$17+Regression!$B$18*Games!R1481+Regression!$B$19*Games!T1481+Regression!$B$20*Games!U1481+Regression!$B$21*Games!S1481+Regression!$B$22*Games!W1481,0)</f>
        <v>111</v>
      </c>
      <c r="Z1481" s="23">
        <f t="shared" ref="Z1481" si="14566">-Z1480</f>
        <v>-3</v>
      </c>
      <c r="AA1481" s="23">
        <f t="shared" ref="AA1481" si="14567">AA1480</f>
        <v>219</v>
      </c>
      <c r="AB1481" s="22"/>
      <c r="AC1481" s="22"/>
      <c r="AD1481" s="22">
        <f t="shared" si="14137"/>
        <v>111</v>
      </c>
    </row>
    <row r="1482" spans="1:30" x14ac:dyDescent="0.3">
      <c r="A1482" t="s">
        <v>133</v>
      </c>
      <c r="B1482" s="8" t="s">
        <v>77</v>
      </c>
      <c r="C1482" t="str">
        <f>VLOOKUP(B1482,'Team Lookup'!A:B,2,FALSE)</f>
        <v>Portland Trail Blazers</v>
      </c>
      <c r="D1482" s="6"/>
      <c r="E1482" s="6"/>
      <c r="F1482" s="7" t="str">
        <f>B1483</f>
        <v>OKC</v>
      </c>
      <c r="G1482" t="str">
        <f t="shared" ref="G1482" si="14568">C1483</f>
        <v>Oklahoma City Thunder</v>
      </c>
      <c r="H1482" s="31">
        <f>VLOOKUP($C1482,'Four Factors - Road'!$B:$O,7,FALSE)/100</f>
        <v>0.503</v>
      </c>
      <c r="I1482" s="31">
        <f>VLOOKUP($C1482,'Four Factors - Road'!$B:$O,8,FALSE)</f>
        <v>0.28000000000000003</v>
      </c>
      <c r="J1482" s="31">
        <f>VLOOKUP($C1482,'Four Factors - Road'!$B:$O,9,FALSE)/100</f>
        <v>0.14000000000000001</v>
      </c>
      <c r="K1482" s="31">
        <f>VLOOKUP($C1482,'Four Factors - Road'!$B:$O,10,FALSE)/100</f>
        <v>0.22399999999999998</v>
      </c>
      <c r="L1482" s="31">
        <f>VLOOKUP($C1482,'Four Factors - Road'!$B:$O,11,FALSE)/100</f>
        <v>0.51800000000000002</v>
      </c>
      <c r="M1482" s="31">
        <f>VLOOKUP($C1482,'Four Factors - Road'!$B:$O,12,FALSE)</f>
        <v>0.32200000000000001</v>
      </c>
      <c r="N1482" s="31">
        <f>VLOOKUP($C1482,'Four Factors - Road'!$B:$O,13,FALSE)/100</f>
        <v>0.129</v>
      </c>
      <c r="O1482" s="31">
        <f>VLOOKUP($C1482,'Four Factors - Road'!$B:$O,14,FALSE)/100</f>
        <v>0.24100000000000002</v>
      </c>
      <c r="P1482" s="17">
        <f>VLOOKUP($C1482,'Advanced - Road'!B:T,18,FALSE)</f>
        <v>100.21</v>
      </c>
      <c r="Q1482" s="17">
        <f>(P1482+'Advanced - Road'!$S$33)/2</f>
        <v>99.535263459335624</v>
      </c>
      <c r="R1482" s="31">
        <f t="shared" ref="R1482" si="14569">AVERAGE(H1482,L1483)</f>
        <v>0.4995</v>
      </c>
      <c r="S1482" s="31">
        <f t="shared" ref="S1482" si="14570">AVERAGE(I1482,M1483)</f>
        <v>0.27250000000000002</v>
      </c>
      <c r="T1482" s="31">
        <f t="shared" ref="T1482" si="14571">AVERAGE(J1482,N1483)</f>
        <v>0.13850000000000001</v>
      </c>
      <c r="U1482" s="31">
        <f t="shared" ref="U1482" si="14572">AVERAGE(K1482,O1483)</f>
        <v>0.22399999999999998</v>
      </c>
      <c r="V1482" s="17">
        <f>Q1482*Q1483/'Advanced - Home'!$S$33</f>
        <v>100.61574771866843</v>
      </c>
      <c r="W1482" s="17">
        <f t="shared" ref="W1482" si="14573">AVERAGE(V1482:V1483)</f>
        <v>100.61233771642434</v>
      </c>
      <c r="X1482" s="17">
        <f t="shared" si="14132"/>
        <v>0</v>
      </c>
      <c r="Y1482" s="19">
        <f>ROUND(Regression!$B$17+Regression!$B$18*Games!R1482+Regression!$B$19*Games!T1482+Regression!$B$20*Games!U1482+Regression!$B$21*Games!S1482+Regression!$B$22*Games!W1482,0)</f>
        <v>107</v>
      </c>
      <c r="Z1482" s="19">
        <f t="shared" ref="Z1482" si="14574">Y1483-Y1482</f>
        <v>5</v>
      </c>
      <c r="AA1482" s="19">
        <f t="shared" ref="AA1482" si="14575">Y1482+Y1483</f>
        <v>219</v>
      </c>
      <c r="AB1482" s="4">
        <f t="shared" ref="AB1482" si="14576">D1482-Z1482</f>
        <v>-5</v>
      </c>
      <c r="AC1482" s="4">
        <f t="shared" ref="AC1482" si="14577">AA1482-E1482</f>
        <v>219</v>
      </c>
      <c r="AD1482" s="4">
        <f t="shared" si="14137"/>
        <v>107</v>
      </c>
    </row>
    <row r="1483" spans="1:30" x14ac:dyDescent="0.3">
      <c r="A1483" t="s">
        <v>134</v>
      </c>
      <c r="B1483" s="8" t="s">
        <v>73</v>
      </c>
      <c r="C1483" t="str">
        <f>VLOOKUP(B1483,'Team Lookup'!A:B,2,FALSE)</f>
        <v>Oklahoma City Thunder</v>
      </c>
      <c r="D1483" s="9">
        <f t="shared" ref="D1483" si="14578">D1482*-1</f>
        <v>0</v>
      </c>
      <c r="E1483" s="9">
        <f t="shared" ref="E1483" si="14579">E1482</f>
        <v>0</v>
      </c>
      <c r="F1483" t="str">
        <f>B1482</f>
        <v>POR</v>
      </c>
      <c r="G1483" t="str">
        <f t="shared" ref="G1483" si="14580">C1482</f>
        <v>Portland Trail Blazers</v>
      </c>
      <c r="H1483" s="31">
        <f>VLOOKUP($C1483,'Four Factors - Home'!$B:$O,7,FALSE)/100</f>
        <v>0.51700000000000002</v>
      </c>
      <c r="I1483" s="31">
        <f>VLOOKUP($C1483,'Four Factors - Home'!$B:$O,8,FALSE)</f>
        <v>0.29799999999999999</v>
      </c>
      <c r="J1483" s="31">
        <f>VLOOKUP($C1483,'Four Factors - Home'!$B:$O,9,FALSE)/100</f>
        <v>0.14800000000000002</v>
      </c>
      <c r="K1483" s="31">
        <f>VLOOKUP($C1483,'Four Factors - Home'!$B:$O,10,FALSE)/100</f>
        <v>0.26600000000000001</v>
      </c>
      <c r="L1483" s="31">
        <f>VLOOKUP($C1483,'Four Factors - Home'!$B:$O,11,FALSE)/100</f>
        <v>0.496</v>
      </c>
      <c r="M1483" s="31">
        <f>VLOOKUP($C1483,'Four Factors - Home'!$B:$O,12,FALSE)</f>
        <v>0.26500000000000001</v>
      </c>
      <c r="N1483" s="31">
        <f>VLOOKUP($C1483,'Four Factors - Home'!$B:$O,13,FALSE)/100</f>
        <v>0.13699999999999998</v>
      </c>
      <c r="O1483" s="31">
        <f>VLOOKUP($C1483,'Four Factors - Home'!$B:$O,14,FALSE)/100</f>
        <v>0.22399999999999998</v>
      </c>
      <c r="P1483" s="17">
        <f>VLOOKUP($C1483,'Advanced - Home'!B:T,18,FALSE)</f>
        <v>101</v>
      </c>
      <c r="Q1483" s="17">
        <f>(P1483+'Advanced - Home'!$S$33)/2</f>
        <v>99.926912943871713</v>
      </c>
      <c r="R1483" s="31">
        <f t="shared" ref="R1483" si="14581">AVERAGE(H1483,L1482)</f>
        <v>0.51750000000000007</v>
      </c>
      <c r="S1483" s="31">
        <f t="shared" ref="S1483" si="14582">AVERAGE(I1483,M1482)</f>
        <v>0.31</v>
      </c>
      <c r="T1483" s="31">
        <f t="shared" ref="T1483" si="14583">AVERAGE(J1483,N1482)</f>
        <v>0.13850000000000001</v>
      </c>
      <c r="U1483" s="31">
        <f t="shared" ref="U1483" si="14584">AVERAGE(K1483,O1482)</f>
        <v>0.2535</v>
      </c>
      <c r="V1483" s="17">
        <f>Q1483*Q1482/'Advanced - Road'!$S$33</f>
        <v>100.60892771418024</v>
      </c>
      <c r="W1483" s="17">
        <f t="shared" ref="W1483" si="14585">W1482</f>
        <v>100.61233771642434</v>
      </c>
      <c r="X1483" s="17">
        <f t="shared" si="14132"/>
        <v>0</v>
      </c>
      <c r="Y1483" s="19">
        <f>ROUND(Regression!$B$17+Regression!$B$18*Games!R1483+Regression!$B$19*Games!T1483+Regression!$B$20*Games!U1483+Regression!$B$21*Games!S1483+Regression!$B$22*Games!W1483,0)</f>
        <v>112</v>
      </c>
      <c r="Z1483" s="19">
        <f t="shared" ref="Z1483" si="14586">-Z1482</f>
        <v>-5</v>
      </c>
      <c r="AA1483" s="19">
        <f t="shared" ref="AA1483" si="14587">AA1482</f>
        <v>219</v>
      </c>
      <c r="AB1483" s="4"/>
      <c r="AC1483" s="4"/>
      <c r="AD1483" s="4">
        <f t="shared" si="14137"/>
        <v>112</v>
      </c>
    </row>
    <row r="1484" spans="1:30" x14ac:dyDescent="0.3">
      <c r="A1484" s="11" t="s">
        <v>133</v>
      </c>
      <c r="B1484" s="14" t="s">
        <v>77</v>
      </c>
      <c r="C1484" s="11" t="str">
        <f>VLOOKUP(B1484,'Team Lookup'!A:B,2,FALSE)</f>
        <v>Portland Trail Blazers</v>
      </c>
      <c r="D1484" s="12"/>
      <c r="E1484" s="12"/>
      <c r="F1484" s="13" t="str">
        <f>B1485</f>
        <v>ORL</v>
      </c>
      <c r="G1484" s="11" t="str">
        <f t="shared" ref="G1484" si="14588">C1485</f>
        <v>Orlando Magic</v>
      </c>
      <c r="H1484" s="32">
        <f>VLOOKUP($C1484,'Four Factors - Road'!$B:$O,7,FALSE)/100</f>
        <v>0.503</v>
      </c>
      <c r="I1484" s="32">
        <f>VLOOKUP($C1484,'Four Factors - Road'!$B:$O,8,FALSE)</f>
        <v>0.28000000000000003</v>
      </c>
      <c r="J1484" s="32">
        <f>VLOOKUP($C1484,'Four Factors - Road'!$B:$O,9,FALSE)/100</f>
        <v>0.14000000000000001</v>
      </c>
      <c r="K1484" s="32">
        <f>VLOOKUP($C1484,'Four Factors - Road'!$B:$O,10,FALSE)/100</f>
        <v>0.22399999999999998</v>
      </c>
      <c r="L1484" s="32">
        <f>VLOOKUP($C1484,'Four Factors - Road'!$B:$O,11,FALSE)/100</f>
        <v>0.51800000000000002</v>
      </c>
      <c r="M1484" s="32">
        <f>VLOOKUP($C1484,'Four Factors - Road'!$B:$O,12,FALSE)</f>
        <v>0.32200000000000001</v>
      </c>
      <c r="N1484" s="32">
        <f>VLOOKUP($C1484,'Four Factors - Road'!$B:$O,13,FALSE)/100</f>
        <v>0.129</v>
      </c>
      <c r="O1484" s="32">
        <f>VLOOKUP($C1484,'Four Factors - Road'!$B:$O,14,FALSE)/100</f>
        <v>0.24100000000000002</v>
      </c>
      <c r="P1484" s="21">
        <f>VLOOKUP($C1484,'Advanced - Road'!B:T,18,FALSE)</f>
        <v>100.21</v>
      </c>
      <c r="Q1484" s="21">
        <f>(P1484+'Advanced - Road'!$S$33)/2</f>
        <v>99.535263459335624</v>
      </c>
      <c r="R1484" s="32">
        <f t="shared" ref="R1484" si="14589">AVERAGE(H1484,L1485)</f>
        <v>0.50800000000000001</v>
      </c>
      <c r="S1484" s="32">
        <f t="shared" ref="S1484" si="14590">AVERAGE(I1484,M1485)</f>
        <v>0.27450000000000002</v>
      </c>
      <c r="T1484" s="32">
        <f t="shared" ref="T1484" si="14591">AVERAGE(J1484,N1485)</f>
        <v>0.14100000000000001</v>
      </c>
      <c r="U1484" s="32">
        <f t="shared" ref="U1484" si="14592">AVERAGE(K1484,O1485)</f>
        <v>0.22449999999999998</v>
      </c>
      <c r="V1484" s="21">
        <f>Q1484*Q1485/'Advanced - Home'!$S$33</f>
        <v>98.878856627955031</v>
      </c>
      <c r="W1484" s="21">
        <f t="shared" ref="W1484" si="14593">AVERAGE(V1484:V1485)</f>
        <v>98.875505491272747</v>
      </c>
      <c r="X1484" s="21">
        <f t="shared" si="14132"/>
        <v>0</v>
      </c>
      <c r="Y1484" s="23">
        <f>ROUND(Regression!$B$17+Regression!$B$18*Games!R1484+Regression!$B$19*Games!T1484+Regression!$B$20*Games!U1484+Regression!$B$21*Games!S1484+Regression!$B$22*Games!W1484,0)</f>
        <v>106</v>
      </c>
      <c r="Z1484" s="23">
        <f t="shared" ref="Z1484" si="14594">Y1485-Y1484</f>
        <v>1</v>
      </c>
      <c r="AA1484" s="23">
        <f t="shared" ref="AA1484" si="14595">Y1484+Y1485</f>
        <v>213</v>
      </c>
      <c r="AB1484" s="22">
        <f t="shared" ref="AB1484" si="14596">D1484-Z1484</f>
        <v>-1</v>
      </c>
      <c r="AC1484" s="22">
        <f t="shared" ref="AC1484" si="14597">AA1484-E1484</f>
        <v>213</v>
      </c>
      <c r="AD1484" s="22">
        <f t="shared" si="14137"/>
        <v>106</v>
      </c>
    </row>
    <row r="1485" spans="1:30" x14ac:dyDescent="0.3">
      <c r="A1485" s="11" t="s">
        <v>134</v>
      </c>
      <c r="B1485" s="14" t="s">
        <v>74</v>
      </c>
      <c r="C1485" s="11" t="str">
        <f>VLOOKUP(B1485,'Team Lookup'!A:B,2,FALSE)</f>
        <v>Orlando Magic</v>
      </c>
      <c r="D1485" s="15">
        <f t="shared" ref="D1485" si="14598">D1484*-1</f>
        <v>0</v>
      </c>
      <c r="E1485" s="15">
        <f t="shared" ref="E1485" si="14599">E1484</f>
        <v>0</v>
      </c>
      <c r="F1485" s="11" t="str">
        <f>B1484</f>
        <v>POR</v>
      </c>
      <c r="G1485" s="11" t="str">
        <f t="shared" ref="G1485" si="14600">C1484</f>
        <v>Portland Trail Blazers</v>
      </c>
      <c r="H1485" s="32">
        <f>VLOOKUP($C1485,'Four Factors - Home'!$B:$O,7,FALSE)/100</f>
        <v>0.47799999999999998</v>
      </c>
      <c r="I1485" s="32">
        <f>VLOOKUP($C1485,'Four Factors - Home'!$B:$O,8,FALSE)</f>
        <v>0.26</v>
      </c>
      <c r="J1485" s="32">
        <f>VLOOKUP($C1485,'Four Factors - Home'!$B:$O,9,FALSE)/100</f>
        <v>0.13500000000000001</v>
      </c>
      <c r="K1485" s="32">
        <f>VLOOKUP($C1485,'Four Factors - Home'!$B:$O,10,FALSE)/100</f>
        <v>0.23</v>
      </c>
      <c r="L1485" s="32">
        <f>VLOOKUP($C1485,'Four Factors - Home'!$B:$O,11,FALSE)/100</f>
        <v>0.51300000000000001</v>
      </c>
      <c r="M1485" s="32">
        <f>VLOOKUP($C1485,'Four Factors - Home'!$B:$O,12,FALSE)</f>
        <v>0.26900000000000002</v>
      </c>
      <c r="N1485" s="32">
        <f>VLOOKUP($C1485,'Four Factors - Home'!$B:$O,13,FALSE)/100</f>
        <v>0.14199999999999999</v>
      </c>
      <c r="O1485" s="32">
        <f>VLOOKUP($C1485,'Four Factors - Home'!$B:$O,14,FALSE)/100</f>
        <v>0.22500000000000001</v>
      </c>
      <c r="P1485" s="21">
        <f>VLOOKUP($C1485,'Advanced - Home'!B:T,18,FALSE)</f>
        <v>97.55</v>
      </c>
      <c r="Q1485" s="21">
        <f>(P1485+'Advanced - Home'!$S$33)/2</f>
        <v>98.201912943871704</v>
      </c>
      <c r="R1485" s="32">
        <f t="shared" ref="R1485" si="14601">AVERAGE(H1485,L1484)</f>
        <v>0.498</v>
      </c>
      <c r="S1485" s="32">
        <f t="shared" ref="S1485" si="14602">AVERAGE(I1485,M1484)</f>
        <v>0.29100000000000004</v>
      </c>
      <c r="T1485" s="32">
        <f t="shared" ref="T1485" si="14603">AVERAGE(J1485,N1484)</f>
        <v>0.13200000000000001</v>
      </c>
      <c r="U1485" s="32">
        <f t="shared" ref="U1485" si="14604">AVERAGE(K1485,O1484)</f>
        <v>0.23550000000000001</v>
      </c>
      <c r="V1485" s="21">
        <f>Q1485*Q1484/'Advanced - Road'!$S$33</f>
        <v>98.872154354590464</v>
      </c>
      <c r="W1485" s="21">
        <f t="shared" ref="W1485" si="14605">W1484</f>
        <v>98.875505491272747</v>
      </c>
      <c r="X1485" s="21">
        <f t="shared" si="14132"/>
        <v>0</v>
      </c>
      <c r="Y1485" s="23">
        <f>ROUND(Regression!$B$17+Regression!$B$18*Games!R1485+Regression!$B$19*Games!T1485+Regression!$B$20*Games!U1485+Regression!$B$21*Games!S1485+Regression!$B$22*Games!W1485,0)</f>
        <v>107</v>
      </c>
      <c r="Z1485" s="23">
        <f t="shared" ref="Z1485" si="14606">-Z1484</f>
        <v>-1</v>
      </c>
      <c r="AA1485" s="23">
        <f t="shared" ref="AA1485" si="14607">AA1484</f>
        <v>213</v>
      </c>
      <c r="AB1485" s="22"/>
      <c r="AC1485" s="22"/>
      <c r="AD1485" s="22">
        <f t="shared" si="14137"/>
        <v>107</v>
      </c>
    </row>
    <row r="1486" spans="1:30" x14ac:dyDescent="0.3">
      <c r="A1486" t="s">
        <v>133</v>
      </c>
      <c r="B1486" s="5" t="s">
        <v>77</v>
      </c>
      <c r="C1486" t="str">
        <f>VLOOKUP(B1486,'Team Lookup'!A:B,2,FALSE)</f>
        <v>Portland Trail Blazers</v>
      </c>
      <c r="D1486" s="6"/>
      <c r="E1486" s="6"/>
      <c r="F1486" s="7" t="str">
        <f>B1487</f>
        <v>PHI</v>
      </c>
      <c r="G1486" t="str">
        <f t="shared" ref="G1486" si="14608">C1487</f>
        <v>Philadelphia 76ers</v>
      </c>
      <c r="H1486" s="31">
        <f>VLOOKUP($C1486,'Four Factors - Road'!$B:$O,7,FALSE)/100</f>
        <v>0.503</v>
      </c>
      <c r="I1486" s="31">
        <f>VLOOKUP($C1486,'Four Factors - Road'!$B:$O,8,FALSE)</f>
        <v>0.28000000000000003</v>
      </c>
      <c r="J1486" s="31">
        <f>VLOOKUP($C1486,'Four Factors - Road'!$B:$O,9,FALSE)/100</f>
        <v>0.14000000000000001</v>
      </c>
      <c r="K1486" s="31">
        <f>VLOOKUP($C1486,'Four Factors - Road'!$B:$O,10,FALSE)/100</f>
        <v>0.22399999999999998</v>
      </c>
      <c r="L1486" s="31">
        <f>VLOOKUP($C1486,'Four Factors - Road'!$B:$O,11,FALSE)/100</f>
        <v>0.51800000000000002</v>
      </c>
      <c r="M1486" s="31">
        <f>VLOOKUP($C1486,'Four Factors - Road'!$B:$O,12,FALSE)</f>
        <v>0.32200000000000001</v>
      </c>
      <c r="N1486" s="31">
        <f>VLOOKUP($C1486,'Four Factors - Road'!$B:$O,13,FALSE)/100</f>
        <v>0.129</v>
      </c>
      <c r="O1486" s="31">
        <f>VLOOKUP($C1486,'Four Factors - Road'!$B:$O,14,FALSE)/100</f>
        <v>0.24100000000000002</v>
      </c>
      <c r="P1486" s="17">
        <f>VLOOKUP($C1486,'Advanced - Road'!B:T,18,FALSE)</f>
        <v>100.21</v>
      </c>
      <c r="Q1486" s="17">
        <f>(P1486+'Advanced - Road'!$S$33)/2</f>
        <v>99.535263459335624</v>
      </c>
      <c r="R1486" s="31">
        <f t="shared" ref="R1486" si="14609">AVERAGE(H1486,L1487)</f>
        <v>0.4985</v>
      </c>
      <c r="S1486" s="31">
        <f t="shared" ref="S1486" si="14610">AVERAGE(I1486,M1487)</f>
        <v>0.29600000000000004</v>
      </c>
      <c r="T1486" s="31">
        <f t="shared" ref="T1486" si="14611">AVERAGE(J1486,N1487)</f>
        <v>0.14300000000000002</v>
      </c>
      <c r="U1486" s="31">
        <f t="shared" ref="U1486" si="14612">AVERAGE(K1486,O1487)</f>
        <v>0.22949999999999998</v>
      </c>
      <c r="V1486" s="17">
        <f>Q1486*Q1487/'Advanced - Home'!$S$33</f>
        <v>100.32878310368102</v>
      </c>
      <c r="W1486" s="17">
        <f t="shared" ref="W1486" si="14613">AVERAGE(V1486:V1487)</f>
        <v>100.32538282705147</v>
      </c>
      <c r="X1486" s="17">
        <f t="shared" si="14132"/>
        <v>0</v>
      </c>
      <c r="Y1486" s="19">
        <f>ROUND(Regression!$B$17+Regression!$B$18*Games!R1486+Regression!$B$19*Games!T1486+Regression!$B$20*Games!U1486+Regression!$B$21*Games!S1486+Regression!$B$22*Games!W1486,0)</f>
        <v>107</v>
      </c>
      <c r="Z1486" s="19">
        <f t="shared" ref="Z1486" si="14614">Y1487-Y1486</f>
        <v>1</v>
      </c>
      <c r="AA1486" s="19">
        <f t="shared" ref="AA1486" si="14615">Y1486+Y1487</f>
        <v>215</v>
      </c>
      <c r="AB1486" s="4">
        <f t="shared" ref="AB1486" si="14616">D1486-Z1486</f>
        <v>-1</v>
      </c>
      <c r="AC1486" s="4">
        <f t="shared" ref="AC1486" si="14617">AA1486-E1486</f>
        <v>215</v>
      </c>
      <c r="AD1486" s="4">
        <f t="shared" si="14137"/>
        <v>107</v>
      </c>
    </row>
    <row r="1487" spans="1:30" x14ac:dyDescent="0.3">
      <c r="A1487" t="s">
        <v>134</v>
      </c>
      <c r="B1487" s="8" t="s">
        <v>75</v>
      </c>
      <c r="C1487" t="str">
        <f>VLOOKUP(B1487,'Team Lookup'!A:B,2,FALSE)</f>
        <v>Philadelphia 76ers</v>
      </c>
      <c r="D1487" s="9">
        <f t="shared" ref="D1487" si="14618">D1486*-1</f>
        <v>0</v>
      </c>
      <c r="E1487" s="9">
        <f t="shared" ref="E1487" si="14619">E1486</f>
        <v>0</v>
      </c>
      <c r="F1487" t="str">
        <f>B1486</f>
        <v>POR</v>
      </c>
      <c r="G1487" t="str">
        <f t="shared" ref="G1487" si="14620">C1486</f>
        <v>Portland Trail Blazers</v>
      </c>
      <c r="H1487" s="31">
        <f>VLOOKUP($C1487,'Four Factors - Home'!$B:$O,7,FALSE)/100</f>
        <v>0.504</v>
      </c>
      <c r="I1487" s="31">
        <f>VLOOKUP($C1487,'Four Factors - Home'!$B:$O,8,FALSE)</f>
        <v>0.27</v>
      </c>
      <c r="J1487" s="31">
        <f>VLOOKUP($C1487,'Four Factors - Home'!$B:$O,9,FALSE)/100</f>
        <v>0.16300000000000001</v>
      </c>
      <c r="K1487" s="31">
        <f>VLOOKUP($C1487,'Four Factors - Home'!$B:$O,10,FALSE)/100</f>
        <v>0.21199999999999999</v>
      </c>
      <c r="L1487" s="31">
        <f>VLOOKUP($C1487,'Four Factors - Home'!$B:$O,11,FALSE)/100</f>
        <v>0.49399999999999999</v>
      </c>
      <c r="M1487" s="31">
        <f>VLOOKUP($C1487,'Four Factors - Home'!$B:$O,12,FALSE)</f>
        <v>0.312</v>
      </c>
      <c r="N1487" s="31">
        <f>VLOOKUP($C1487,'Four Factors - Home'!$B:$O,13,FALSE)/100</f>
        <v>0.14599999999999999</v>
      </c>
      <c r="O1487" s="31">
        <f>VLOOKUP($C1487,'Four Factors - Home'!$B:$O,14,FALSE)/100</f>
        <v>0.23499999999999999</v>
      </c>
      <c r="P1487" s="17">
        <f>VLOOKUP($C1487,'Advanced - Home'!B:T,18,FALSE)</f>
        <v>100.43</v>
      </c>
      <c r="Q1487" s="17">
        <f>(P1487+'Advanced - Home'!$S$33)/2</f>
        <v>99.641912943871716</v>
      </c>
      <c r="R1487" s="31">
        <f t="shared" ref="R1487" si="14621">AVERAGE(H1487,L1486)</f>
        <v>0.51100000000000001</v>
      </c>
      <c r="S1487" s="31">
        <f t="shared" ref="S1487" si="14622">AVERAGE(I1487,M1486)</f>
        <v>0.29600000000000004</v>
      </c>
      <c r="T1487" s="31">
        <f t="shared" ref="T1487" si="14623">AVERAGE(J1487,N1486)</f>
        <v>0.14600000000000002</v>
      </c>
      <c r="U1487" s="31">
        <f t="shared" ref="U1487" si="14624">AVERAGE(K1487,O1486)</f>
        <v>0.22650000000000001</v>
      </c>
      <c r="V1487" s="17">
        <f>Q1487*Q1486/'Advanced - Road'!$S$33</f>
        <v>100.32198255042194</v>
      </c>
      <c r="W1487" s="17">
        <f t="shared" ref="W1487" si="14625">W1486</f>
        <v>100.32538282705147</v>
      </c>
      <c r="X1487" s="17">
        <f t="shared" si="14132"/>
        <v>0</v>
      </c>
      <c r="Y1487" s="19">
        <f>ROUND(Regression!$B$17+Regression!$B$18*Games!R1487+Regression!$B$19*Games!T1487+Regression!$B$20*Games!U1487+Regression!$B$21*Games!S1487+Regression!$B$22*Games!W1487,0)</f>
        <v>108</v>
      </c>
      <c r="Z1487" s="19">
        <f t="shared" ref="Z1487" si="14626">-Z1486</f>
        <v>-1</v>
      </c>
      <c r="AA1487" s="19">
        <f t="shared" ref="AA1487" si="14627">AA1486</f>
        <v>215</v>
      </c>
      <c r="AB1487" s="4"/>
      <c r="AC1487" s="4"/>
      <c r="AD1487" s="4">
        <f t="shared" si="14137"/>
        <v>108</v>
      </c>
    </row>
    <row r="1488" spans="1:30" x14ac:dyDescent="0.3">
      <c r="A1488" s="11" t="s">
        <v>133</v>
      </c>
      <c r="B1488" s="10" t="s">
        <v>77</v>
      </c>
      <c r="C1488" s="11" t="str">
        <f>VLOOKUP(B1488,'Team Lookup'!A:B,2,FALSE)</f>
        <v>Portland Trail Blazers</v>
      </c>
      <c r="D1488" s="12"/>
      <c r="E1488" s="12"/>
      <c r="F1488" s="13" t="str">
        <f>B1489</f>
        <v>PHO</v>
      </c>
      <c r="G1488" s="11" t="str">
        <f t="shared" ref="G1488" si="14628">C1489</f>
        <v>Phoenix Suns</v>
      </c>
      <c r="H1488" s="32">
        <f>VLOOKUP($C1488,'Four Factors - Road'!$B:$O,7,FALSE)/100</f>
        <v>0.503</v>
      </c>
      <c r="I1488" s="32">
        <f>VLOOKUP($C1488,'Four Factors - Road'!$B:$O,8,FALSE)</f>
        <v>0.28000000000000003</v>
      </c>
      <c r="J1488" s="32">
        <f>VLOOKUP($C1488,'Four Factors - Road'!$B:$O,9,FALSE)/100</f>
        <v>0.14000000000000001</v>
      </c>
      <c r="K1488" s="32">
        <f>VLOOKUP($C1488,'Four Factors - Road'!$B:$O,10,FALSE)/100</f>
        <v>0.22399999999999998</v>
      </c>
      <c r="L1488" s="32">
        <f>VLOOKUP($C1488,'Four Factors - Road'!$B:$O,11,FALSE)/100</f>
        <v>0.51800000000000002</v>
      </c>
      <c r="M1488" s="32">
        <f>VLOOKUP($C1488,'Four Factors - Road'!$B:$O,12,FALSE)</f>
        <v>0.32200000000000001</v>
      </c>
      <c r="N1488" s="32">
        <f>VLOOKUP($C1488,'Four Factors - Road'!$B:$O,13,FALSE)/100</f>
        <v>0.129</v>
      </c>
      <c r="O1488" s="32">
        <f>VLOOKUP($C1488,'Four Factors - Road'!$B:$O,14,FALSE)/100</f>
        <v>0.24100000000000002</v>
      </c>
      <c r="P1488" s="21">
        <f>VLOOKUP($C1488,'Advanced - Road'!B:T,18,FALSE)</f>
        <v>100.21</v>
      </c>
      <c r="Q1488" s="21">
        <f>(P1488+'Advanced - Road'!$S$33)/2</f>
        <v>99.535263459335624</v>
      </c>
      <c r="R1488" s="32">
        <f t="shared" ref="R1488" si="14629">AVERAGE(H1488,L1489)</f>
        <v>0.51150000000000007</v>
      </c>
      <c r="S1488" s="32">
        <f t="shared" ref="S1488" si="14630">AVERAGE(I1488,M1489)</f>
        <v>0.30449999999999999</v>
      </c>
      <c r="T1488" s="32">
        <f t="shared" ref="T1488" si="14631">AVERAGE(J1488,N1489)</f>
        <v>0.14300000000000002</v>
      </c>
      <c r="U1488" s="32">
        <f t="shared" ref="U1488" si="14632">AVERAGE(K1488,O1489)</f>
        <v>0.22299999999999998</v>
      </c>
      <c r="V1488" s="21">
        <f>Q1488*Q1489/'Advanced - Home'!$S$33</f>
        <v>100.87753999900784</v>
      </c>
      <c r="W1488" s="21">
        <f t="shared" ref="W1488" si="14633">AVERAGE(V1488:V1489)</f>
        <v>100.87412112427327</v>
      </c>
      <c r="X1488" s="21">
        <f t="shared" si="14132"/>
        <v>0</v>
      </c>
      <c r="Y1488" s="23">
        <f>ROUND(Regression!$B$17+Regression!$B$18*Games!R1488+Regression!$B$19*Games!T1488+Regression!$B$20*Games!U1488+Regression!$B$21*Games!S1488+Regression!$B$22*Games!W1488,0)</f>
        <v>110</v>
      </c>
      <c r="Z1488" s="23">
        <f t="shared" ref="Z1488" si="14634">Y1489-Y1488</f>
        <v>1</v>
      </c>
      <c r="AA1488" s="23">
        <f t="shared" ref="AA1488" si="14635">Y1488+Y1489</f>
        <v>221</v>
      </c>
      <c r="AB1488" s="22">
        <f t="shared" ref="AB1488" si="14636">D1488-Z1488</f>
        <v>-1</v>
      </c>
      <c r="AC1488" s="22">
        <f t="shared" ref="AC1488" si="14637">AA1488-E1488</f>
        <v>221</v>
      </c>
      <c r="AD1488" s="22">
        <f t="shared" si="14137"/>
        <v>110</v>
      </c>
    </row>
    <row r="1489" spans="1:30" x14ac:dyDescent="0.3">
      <c r="A1489" s="11" t="s">
        <v>134</v>
      </c>
      <c r="B1489" s="14" t="s">
        <v>76</v>
      </c>
      <c r="C1489" s="11" t="str">
        <f>VLOOKUP(B1489,'Team Lookup'!A:B,2,FALSE)</f>
        <v>Phoenix Suns</v>
      </c>
      <c r="D1489" s="15">
        <f t="shared" ref="D1489" si="14638">D1488*-1</f>
        <v>0</v>
      </c>
      <c r="E1489" s="15">
        <f t="shared" ref="E1489" si="14639">E1488</f>
        <v>0</v>
      </c>
      <c r="F1489" s="11" t="str">
        <f>B1488</f>
        <v>POR</v>
      </c>
      <c r="G1489" s="11" t="str">
        <f t="shared" ref="G1489" si="14640">C1488</f>
        <v>Portland Trail Blazers</v>
      </c>
      <c r="H1489" s="32">
        <f>VLOOKUP($C1489,'Four Factors - Home'!$B:$O,7,FALSE)/100</f>
        <v>0.496</v>
      </c>
      <c r="I1489" s="32">
        <f>VLOOKUP($C1489,'Four Factors - Home'!$B:$O,8,FALSE)</f>
        <v>0.30099999999999999</v>
      </c>
      <c r="J1489" s="32">
        <f>VLOOKUP($C1489,'Four Factors - Home'!$B:$O,9,FALSE)/100</f>
        <v>0.152</v>
      </c>
      <c r="K1489" s="32">
        <f>VLOOKUP($C1489,'Four Factors - Home'!$B:$O,10,FALSE)/100</f>
        <v>0.27500000000000002</v>
      </c>
      <c r="L1489" s="32">
        <f>VLOOKUP($C1489,'Four Factors - Home'!$B:$O,11,FALSE)/100</f>
        <v>0.52</v>
      </c>
      <c r="M1489" s="32">
        <f>VLOOKUP($C1489,'Four Factors - Home'!$B:$O,12,FALSE)</f>
        <v>0.32900000000000001</v>
      </c>
      <c r="N1489" s="32">
        <f>VLOOKUP($C1489,'Four Factors - Home'!$B:$O,13,FALSE)/100</f>
        <v>0.14599999999999999</v>
      </c>
      <c r="O1489" s="32">
        <f>VLOOKUP($C1489,'Four Factors - Home'!$B:$O,14,FALSE)/100</f>
        <v>0.222</v>
      </c>
      <c r="P1489" s="21">
        <f>VLOOKUP($C1489,'Advanced - Home'!B:T,18,FALSE)</f>
        <v>101.52</v>
      </c>
      <c r="Q1489" s="21">
        <f>(P1489+'Advanced - Home'!$S$33)/2</f>
        <v>100.1869129438717</v>
      </c>
      <c r="R1489" s="32">
        <f t="shared" ref="R1489" si="14641">AVERAGE(H1489,L1488)</f>
        <v>0.50700000000000001</v>
      </c>
      <c r="S1489" s="32">
        <f t="shared" ref="S1489" si="14642">AVERAGE(I1489,M1488)</f>
        <v>0.3115</v>
      </c>
      <c r="T1489" s="32">
        <f t="shared" ref="T1489" si="14643">AVERAGE(J1489,N1488)</f>
        <v>0.14050000000000001</v>
      </c>
      <c r="U1489" s="32">
        <f t="shared" ref="U1489" si="14644">AVERAGE(K1489,O1488)</f>
        <v>0.25800000000000001</v>
      </c>
      <c r="V1489" s="21">
        <f>Q1489*Q1488/'Advanced - Road'!$S$33</f>
        <v>100.8707022495387</v>
      </c>
      <c r="W1489" s="21">
        <f t="shared" ref="W1489" si="14645">W1488</f>
        <v>100.87412112427327</v>
      </c>
      <c r="X1489" s="21">
        <f t="shared" si="14132"/>
        <v>0</v>
      </c>
      <c r="Y1489" s="23">
        <f>ROUND(Regression!$B$17+Regression!$B$18*Games!R1489+Regression!$B$19*Games!T1489+Regression!$B$20*Games!U1489+Regression!$B$21*Games!S1489+Regression!$B$22*Games!W1489,0)</f>
        <v>111</v>
      </c>
      <c r="Z1489" s="23">
        <f t="shared" ref="Z1489" si="14646">-Z1488</f>
        <v>-1</v>
      </c>
      <c r="AA1489" s="23">
        <f t="shared" ref="AA1489" si="14647">AA1488</f>
        <v>221</v>
      </c>
      <c r="AB1489" s="22"/>
      <c r="AC1489" s="22"/>
      <c r="AD1489" s="22">
        <f t="shared" si="14137"/>
        <v>111</v>
      </c>
    </row>
    <row r="1490" spans="1:30" x14ac:dyDescent="0.3">
      <c r="A1490" t="s">
        <v>133</v>
      </c>
      <c r="B1490" s="5" t="s">
        <v>77</v>
      </c>
      <c r="C1490" t="str">
        <f>VLOOKUP(B1490,'Team Lookup'!A:B,2,FALSE)</f>
        <v>Portland Trail Blazers</v>
      </c>
      <c r="D1490" s="6"/>
      <c r="E1490" s="6"/>
      <c r="F1490" s="7" t="str">
        <f>B1491</f>
        <v>POR</v>
      </c>
      <c r="G1490" t="str">
        <f t="shared" ref="G1490" si="14648">C1491</f>
        <v>Portland Trail Blazers</v>
      </c>
      <c r="H1490" s="31">
        <f>VLOOKUP($C1490,'Four Factors - Road'!$B:$O,7,FALSE)/100</f>
        <v>0.503</v>
      </c>
      <c r="I1490" s="31">
        <f>VLOOKUP($C1490,'Four Factors - Road'!$B:$O,8,FALSE)</f>
        <v>0.28000000000000003</v>
      </c>
      <c r="J1490" s="31">
        <f>VLOOKUP($C1490,'Four Factors - Road'!$B:$O,9,FALSE)/100</f>
        <v>0.14000000000000001</v>
      </c>
      <c r="K1490" s="31">
        <f>VLOOKUP($C1490,'Four Factors - Road'!$B:$O,10,FALSE)/100</f>
        <v>0.22399999999999998</v>
      </c>
      <c r="L1490" s="31">
        <f>VLOOKUP($C1490,'Four Factors - Road'!$B:$O,11,FALSE)/100</f>
        <v>0.51800000000000002</v>
      </c>
      <c r="M1490" s="31">
        <f>VLOOKUP($C1490,'Four Factors - Road'!$B:$O,12,FALSE)</f>
        <v>0.32200000000000001</v>
      </c>
      <c r="N1490" s="31">
        <f>VLOOKUP($C1490,'Four Factors - Road'!$B:$O,13,FALSE)/100</f>
        <v>0.129</v>
      </c>
      <c r="O1490" s="31">
        <f>VLOOKUP($C1490,'Four Factors - Road'!$B:$O,14,FALSE)/100</f>
        <v>0.24100000000000002</v>
      </c>
      <c r="P1490" s="17">
        <f>VLOOKUP($C1490,'Advanced - Road'!B:T,18,FALSE)</f>
        <v>100.21</v>
      </c>
      <c r="Q1490" s="17">
        <f>(P1490+'Advanced - Road'!$S$33)/2</f>
        <v>99.535263459335624</v>
      </c>
      <c r="R1490" s="31">
        <f t="shared" ref="R1490" si="14649">AVERAGE(H1490,L1491)</f>
        <v>0.503</v>
      </c>
      <c r="S1490" s="31">
        <f t="shared" ref="S1490" si="14650">AVERAGE(I1490,M1491)</f>
        <v>0.30149999999999999</v>
      </c>
      <c r="T1490" s="31">
        <f t="shared" ref="T1490" si="14651">AVERAGE(J1490,N1491)</f>
        <v>0.13450000000000001</v>
      </c>
      <c r="U1490" s="31">
        <f t="shared" ref="U1490" si="14652">AVERAGE(K1490,O1491)</f>
        <v>0.22649999999999998</v>
      </c>
      <c r="V1490" s="17">
        <f>Q1490*Q1491/'Advanced - Home'!$S$33</f>
        <v>99.628992200466044</v>
      </c>
      <c r="W1490" s="17">
        <f t="shared" ref="W1490" si="14653">AVERAGE(V1490:V1491)</f>
        <v>99.62561564068605</v>
      </c>
      <c r="X1490" s="17">
        <f t="shared" si="14132"/>
        <v>0</v>
      </c>
      <c r="Y1490" s="19">
        <f>ROUND(Regression!$B$17+Regression!$B$18*Games!R1490+Regression!$B$19*Games!T1490+Regression!$B$20*Games!U1490+Regression!$B$21*Games!S1490+Regression!$B$22*Games!W1490,0)</f>
        <v>108</v>
      </c>
      <c r="Z1490" s="19">
        <f t="shared" ref="Z1490" si="14654">Y1491-Y1490</f>
        <v>3</v>
      </c>
      <c r="AA1490" s="19">
        <f t="shared" ref="AA1490" si="14655">Y1490+Y1491</f>
        <v>219</v>
      </c>
      <c r="AB1490" s="4">
        <f t="shared" ref="AB1490" si="14656">D1490-Z1490</f>
        <v>-3</v>
      </c>
      <c r="AC1490" s="4">
        <f t="shared" ref="AC1490" si="14657">AA1490-E1490</f>
        <v>219</v>
      </c>
      <c r="AD1490" s="4">
        <f t="shared" si="14137"/>
        <v>108</v>
      </c>
    </row>
    <row r="1491" spans="1:30" x14ac:dyDescent="0.3">
      <c r="A1491" t="s">
        <v>134</v>
      </c>
      <c r="B1491" s="8" t="s">
        <v>77</v>
      </c>
      <c r="C1491" t="str">
        <f>VLOOKUP(B1491,'Team Lookup'!A:B,2,FALSE)</f>
        <v>Portland Trail Blazers</v>
      </c>
      <c r="D1491" s="9">
        <f t="shared" ref="D1491" si="14658">D1490*-1</f>
        <v>0</v>
      </c>
      <c r="E1491" s="9">
        <f t="shared" ref="E1491" si="14659">E1490</f>
        <v>0</v>
      </c>
      <c r="F1491" t="str">
        <f>B1490</f>
        <v>POR</v>
      </c>
      <c r="G1491" t="str">
        <f t="shared" ref="G1491" si="14660">C1490</f>
        <v>Portland Trail Blazers</v>
      </c>
      <c r="H1491" s="31">
        <f>VLOOKUP($C1491,'Four Factors - Home'!$B:$O,7,FALSE)/100</f>
        <v>0.52500000000000002</v>
      </c>
      <c r="I1491" s="31">
        <f>VLOOKUP($C1491,'Four Factors - Home'!$B:$O,8,FALSE)</f>
        <v>0.26100000000000001</v>
      </c>
      <c r="J1491" s="31">
        <f>VLOOKUP($C1491,'Four Factors - Home'!$B:$O,9,FALSE)/100</f>
        <v>0.13500000000000001</v>
      </c>
      <c r="K1491" s="31">
        <f>VLOOKUP($C1491,'Four Factors - Home'!$B:$O,10,FALSE)/100</f>
        <v>0.23</v>
      </c>
      <c r="L1491" s="31">
        <f>VLOOKUP($C1491,'Four Factors - Home'!$B:$O,11,FALSE)/100</f>
        <v>0.503</v>
      </c>
      <c r="M1491" s="31">
        <f>VLOOKUP($C1491,'Four Factors - Home'!$B:$O,12,FALSE)</f>
        <v>0.32300000000000001</v>
      </c>
      <c r="N1491" s="31">
        <f>VLOOKUP($C1491,'Four Factors - Home'!$B:$O,13,FALSE)/100</f>
        <v>0.129</v>
      </c>
      <c r="O1491" s="31">
        <f>VLOOKUP($C1491,'Four Factors - Home'!$B:$O,14,FALSE)/100</f>
        <v>0.22899999999999998</v>
      </c>
      <c r="P1491" s="17">
        <f>VLOOKUP($C1491,'Advanced - Home'!B:T,18,FALSE)</f>
        <v>99.04</v>
      </c>
      <c r="Q1491" s="17">
        <f>(P1491+'Advanced - Home'!$S$33)/2</f>
        <v>98.946912943871709</v>
      </c>
      <c r="R1491" s="31">
        <f t="shared" ref="R1491" si="14661">AVERAGE(H1491,L1490)</f>
        <v>0.52150000000000007</v>
      </c>
      <c r="S1491" s="31">
        <f t="shared" ref="S1491" si="14662">AVERAGE(I1491,M1490)</f>
        <v>0.29149999999999998</v>
      </c>
      <c r="T1491" s="31">
        <f t="shared" ref="T1491" si="14663">AVERAGE(J1491,N1490)</f>
        <v>0.13200000000000001</v>
      </c>
      <c r="U1491" s="31">
        <f t="shared" ref="U1491" si="14664">AVERAGE(K1491,O1490)</f>
        <v>0.23550000000000001</v>
      </c>
      <c r="V1491" s="17">
        <f>Q1491*Q1490/'Advanced - Road'!$S$33</f>
        <v>99.622239080906056</v>
      </c>
      <c r="W1491" s="17">
        <f t="shared" ref="W1491" si="14665">W1490</f>
        <v>99.62561564068605</v>
      </c>
      <c r="X1491" s="17">
        <f t="shared" si="14132"/>
        <v>0</v>
      </c>
      <c r="Y1491" s="19">
        <f>ROUND(Regression!$B$17+Regression!$B$18*Games!R1491+Regression!$B$19*Games!T1491+Regression!$B$20*Games!U1491+Regression!$B$21*Games!S1491+Regression!$B$22*Games!W1491,0)</f>
        <v>111</v>
      </c>
      <c r="Z1491" s="19">
        <f t="shared" ref="Z1491" si="14666">-Z1490</f>
        <v>-3</v>
      </c>
      <c r="AA1491" s="19">
        <f t="shared" ref="AA1491" si="14667">AA1490</f>
        <v>219</v>
      </c>
      <c r="AB1491" s="4"/>
      <c r="AC1491" s="4"/>
      <c r="AD1491" s="4">
        <f t="shared" si="14137"/>
        <v>111</v>
      </c>
    </row>
    <row r="1492" spans="1:30" x14ac:dyDescent="0.3">
      <c r="A1492" s="11" t="s">
        <v>133</v>
      </c>
      <c r="B1492" s="10" t="s">
        <v>77</v>
      </c>
      <c r="C1492" s="11" t="str">
        <f>VLOOKUP(B1492,'Team Lookup'!A:B,2,FALSE)</f>
        <v>Portland Trail Blazers</v>
      </c>
      <c r="D1492" s="12"/>
      <c r="E1492" s="12"/>
      <c r="F1492" s="13" t="str">
        <f>B1493</f>
        <v>SAC</v>
      </c>
      <c r="G1492" s="11" t="str">
        <f t="shared" ref="G1492" si="14668">C1493</f>
        <v>Sacramento Kings</v>
      </c>
      <c r="H1492" s="32">
        <f>VLOOKUP($C1492,'Four Factors - Road'!$B:$O,7,FALSE)/100</f>
        <v>0.503</v>
      </c>
      <c r="I1492" s="32">
        <f>VLOOKUP($C1492,'Four Factors - Road'!$B:$O,8,FALSE)</f>
        <v>0.28000000000000003</v>
      </c>
      <c r="J1492" s="32">
        <f>VLOOKUP($C1492,'Four Factors - Road'!$B:$O,9,FALSE)/100</f>
        <v>0.14000000000000001</v>
      </c>
      <c r="K1492" s="32">
        <f>VLOOKUP($C1492,'Four Factors - Road'!$B:$O,10,FALSE)/100</f>
        <v>0.22399999999999998</v>
      </c>
      <c r="L1492" s="32">
        <f>VLOOKUP($C1492,'Four Factors - Road'!$B:$O,11,FALSE)/100</f>
        <v>0.51800000000000002</v>
      </c>
      <c r="M1492" s="32">
        <f>VLOOKUP($C1492,'Four Factors - Road'!$B:$O,12,FALSE)</f>
        <v>0.32200000000000001</v>
      </c>
      <c r="N1492" s="32">
        <f>VLOOKUP($C1492,'Four Factors - Road'!$B:$O,13,FALSE)/100</f>
        <v>0.129</v>
      </c>
      <c r="O1492" s="32">
        <f>VLOOKUP($C1492,'Four Factors - Road'!$B:$O,14,FALSE)/100</f>
        <v>0.24100000000000002</v>
      </c>
      <c r="P1492" s="21">
        <f>VLOOKUP($C1492,'Advanced - Road'!B:T,18,FALSE)</f>
        <v>100.21</v>
      </c>
      <c r="Q1492" s="21">
        <f>(P1492+'Advanced - Road'!$S$33)/2</f>
        <v>99.535263459335624</v>
      </c>
      <c r="R1492" s="32">
        <f t="shared" ref="R1492" si="14669">AVERAGE(H1492,L1493)</f>
        <v>0.51600000000000001</v>
      </c>
      <c r="S1492" s="32">
        <f t="shared" ref="S1492" si="14670">AVERAGE(I1492,M1493)</f>
        <v>0.29249999999999998</v>
      </c>
      <c r="T1492" s="32">
        <f t="shared" ref="T1492" si="14671">AVERAGE(J1492,N1493)</f>
        <v>0.14350000000000002</v>
      </c>
      <c r="U1492" s="32">
        <f t="shared" ref="U1492" si="14672">AVERAGE(K1492,O1493)</f>
        <v>0.22299999999999998</v>
      </c>
      <c r="V1492" s="21">
        <f>Q1492*Q1493/'Advanced - Home'!$S$33</f>
        <v>98.994649367335924</v>
      </c>
      <c r="W1492" s="21">
        <f t="shared" ref="W1492" si="14673">AVERAGE(V1492:V1493)</f>
        <v>98.991294306282853</v>
      </c>
      <c r="X1492" s="21">
        <f t="shared" si="14132"/>
        <v>0</v>
      </c>
      <c r="Y1492" s="23">
        <f>ROUND(Regression!$B$17+Regression!$B$18*Games!R1492+Regression!$B$19*Games!T1492+Regression!$B$20*Games!U1492+Regression!$B$21*Games!S1492+Regression!$B$22*Games!W1492,0)</f>
        <v>108</v>
      </c>
      <c r="Z1492" s="23">
        <f t="shared" ref="Z1492" si="14674">Y1493-Y1492</f>
        <v>2</v>
      </c>
      <c r="AA1492" s="23">
        <f t="shared" ref="AA1492" si="14675">Y1492+Y1493</f>
        <v>218</v>
      </c>
      <c r="AB1492" s="22">
        <f t="shared" ref="AB1492" si="14676">D1492-Z1492</f>
        <v>-2</v>
      </c>
      <c r="AC1492" s="22">
        <f t="shared" ref="AC1492" si="14677">AA1492-E1492</f>
        <v>218</v>
      </c>
      <c r="AD1492" s="22">
        <f t="shared" si="14137"/>
        <v>108</v>
      </c>
    </row>
    <row r="1493" spans="1:30" x14ac:dyDescent="0.3">
      <c r="A1493" s="11" t="s">
        <v>134</v>
      </c>
      <c r="B1493" s="14" t="s">
        <v>78</v>
      </c>
      <c r="C1493" s="11" t="str">
        <f>VLOOKUP(B1493,'Team Lookup'!A:B,2,FALSE)</f>
        <v>Sacramento Kings</v>
      </c>
      <c r="D1493" s="15">
        <f t="shared" ref="D1493" si="14678">D1492*-1</f>
        <v>0</v>
      </c>
      <c r="E1493" s="15">
        <f t="shared" ref="E1493" si="14679">E1492</f>
        <v>0</v>
      </c>
      <c r="F1493" s="11" t="str">
        <f>B1492</f>
        <v>POR</v>
      </c>
      <c r="G1493" s="11" t="str">
        <f t="shared" ref="G1493" si="14680">C1492</f>
        <v>Portland Trail Blazers</v>
      </c>
      <c r="H1493" s="32">
        <f>VLOOKUP($C1493,'Four Factors - Home'!$B:$O,7,FALSE)/100</f>
        <v>0.52700000000000002</v>
      </c>
      <c r="I1493" s="32">
        <f>VLOOKUP($C1493,'Four Factors - Home'!$B:$O,8,FALSE)</f>
        <v>0.30199999999999999</v>
      </c>
      <c r="J1493" s="32">
        <f>VLOOKUP($C1493,'Four Factors - Home'!$B:$O,9,FALSE)/100</f>
        <v>0.157</v>
      </c>
      <c r="K1493" s="32">
        <f>VLOOKUP($C1493,'Four Factors - Home'!$B:$O,10,FALSE)/100</f>
        <v>0.21100000000000002</v>
      </c>
      <c r="L1493" s="32">
        <f>VLOOKUP($C1493,'Four Factors - Home'!$B:$O,11,FALSE)/100</f>
        <v>0.52900000000000003</v>
      </c>
      <c r="M1493" s="32">
        <f>VLOOKUP($C1493,'Four Factors - Home'!$B:$O,12,FALSE)</f>
        <v>0.30499999999999999</v>
      </c>
      <c r="N1493" s="32">
        <f>VLOOKUP($C1493,'Four Factors - Home'!$B:$O,13,FALSE)/100</f>
        <v>0.14699999999999999</v>
      </c>
      <c r="O1493" s="32">
        <f>VLOOKUP($C1493,'Four Factors - Home'!$B:$O,14,FALSE)/100</f>
        <v>0.222</v>
      </c>
      <c r="P1493" s="21">
        <f>VLOOKUP($C1493,'Advanced - Home'!B:T,18,FALSE)</f>
        <v>97.78</v>
      </c>
      <c r="Q1493" s="21">
        <f>(P1493+'Advanced - Home'!$S$33)/2</f>
        <v>98.316912943871699</v>
      </c>
      <c r="R1493" s="32">
        <f t="shared" ref="R1493" si="14681">AVERAGE(H1493,L1492)</f>
        <v>0.52249999999999996</v>
      </c>
      <c r="S1493" s="32">
        <f t="shared" ref="S1493" si="14682">AVERAGE(I1493,M1492)</f>
        <v>0.312</v>
      </c>
      <c r="T1493" s="32">
        <f t="shared" ref="T1493" si="14683">AVERAGE(J1493,N1492)</f>
        <v>0.14300000000000002</v>
      </c>
      <c r="U1493" s="32">
        <f t="shared" ref="U1493" si="14684">AVERAGE(K1493,O1492)</f>
        <v>0.22600000000000003</v>
      </c>
      <c r="V1493" s="21">
        <f>Q1493*Q1492/'Advanced - Road'!$S$33</f>
        <v>98.987939245229782</v>
      </c>
      <c r="W1493" s="21">
        <f t="shared" ref="W1493" si="14685">W1492</f>
        <v>98.991294306282853</v>
      </c>
      <c r="X1493" s="21">
        <f t="shared" si="14132"/>
        <v>0</v>
      </c>
      <c r="Y1493" s="23">
        <f>ROUND(Regression!$B$17+Regression!$B$18*Games!R1493+Regression!$B$19*Games!T1493+Regression!$B$20*Games!U1493+Regression!$B$21*Games!S1493+Regression!$B$22*Games!W1493,0)</f>
        <v>110</v>
      </c>
      <c r="Z1493" s="23">
        <f t="shared" ref="Z1493" si="14686">-Z1492</f>
        <v>-2</v>
      </c>
      <c r="AA1493" s="23">
        <f t="shared" ref="AA1493" si="14687">AA1492</f>
        <v>218</v>
      </c>
      <c r="AB1493" s="22"/>
      <c r="AC1493" s="22"/>
      <c r="AD1493" s="22">
        <f t="shared" si="14137"/>
        <v>110</v>
      </c>
    </row>
    <row r="1494" spans="1:30" x14ac:dyDescent="0.3">
      <c r="A1494" t="s">
        <v>133</v>
      </c>
      <c r="B1494" s="8" t="s">
        <v>77</v>
      </c>
      <c r="C1494" t="str">
        <f>VLOOKUP(B1494,'Team Lookup'!A:B,2,FALSE)</f>
        <v>Portland Trail Blazers</v>
      </c>
      <c r="D1494" s="6"/>
      <c r="E1494" s="6"/>
      <c r="F1494" s="7" t="str">
        <f>B1495</f>
        <v>SAS</v>
      </c>
      <c r="G1494" t="str">
        <f t="shared" ref="G1494" si="14688">C1495</f>
        <v>San Antonio Spurs</v>
      </c>
      <c r="H1494" s="31">
        <f>VLOOKUP($C1494,'Four Factors - Road'!$B:$O,7,FALSE)/100</f>
        <v>0.503</v>
      </c>
      <c r="I1494" s="31">
        <f>VLOOKUP($C1494,'Four Factors - Road'!$B:$O,8,FALSE)</f>
        <v>0.28000000000000003</v>
      </c>
      <c r="J1494" s="31">
        <f>VLOOKUP($C1494,'Four Factors - Road'!$B:$O,9,FALSE)/100</f>
        <v>0.14000000000000001</v>
      </c>
      <c r="K1494" s="31">
        <f>VLOOKUP($C1494,'Four Factors - Road'!$B:$O,10,FALSE)/100</f>
        <v>0.22399999999999998</v>
      </c>
      <c r="L1494" s="31">
        <f>VLOOKUP($C1494,'Four Factors - Road'!$B:$O,11,FALSE)/100</f>
        <v>0.51800000000000002</v>
      </c>
      <c r="M1494" s="31">
        <f>VLOOKUP($C1494,'Four Factors - Road'!$B:$O,12,FALSE)</f>
        <v>0.32200000000000001</v>
      </c>
      <c r="N1494" s="31">
        <f>VLOOKUP($C1494,'Four Factors - Road'!$B:$O,13,FALSE)/100</f>
        <v>0.129</v>
      </c>
      <c r="O1494" s="31">
        <f>VLOOKUP($C1494,'Four Factors - Road'!$B:$O,14,FALSE)/100</f>
        <v>0.24100000000000002</v>
      </c>
      <c r="P1494" s="17">
        <f>VLOOKUP($C1494,'Advanced - Road'!B:T,18,FALSE)</f>
        <v>100.21</v>
      </c>
      <c r="Q1494" s="17">
        <f>(P1494+'Advanced - Road'!$S$33)/2</f>
        <v>99.535263459335624</v>
      </c>
      <c r="R1494" s="31">
        <f t="shared" ref="R1494" si="14689">AVERAGE(H1494,L1495)</f>
        <v>0.4955</v>
      </c>
      <c r="S1494" s="31">
        <f t="shared" ref="S1494" si="14690">AVERAGE(I1494,M1495)</f>
        <v>0.26500000000000001</v>
      </c>
      <c r="T1494" s="31">
        <f t="shared" ref="T1494" si="14691">AVERAGE(J1494,N1495)</f>
        <v>0.14550000000000002</v>
      </c>
      <c r="U1494" s="31">
        <f t="shared" ref="U1494" si="14692">AVERAGE(K1494,O1495)</f>
        <v>0.215</v>
      </c>
      <c r="V1494" s="17">
        <f>Q1494*Q1495/'Advanced - Home'!$S$33</f>
        <v>98.848649826377411</v>
      </c>
      <c r="W1494" s="17">
        <f t="shared" ref="W1494" si="14693">AVERAGE(V1494:V1495)</f>
        <v>98.845299713444035</v>
      </c>
      <c r="X1494" s="17">
        <f t="shared" si="14132"/>
        <v>0</v>
      </c>
      <c r="Y1494" s="19">
        <f>ROUND(Regression!$B$17+Regression!$B$18*Games!R1494+Regression!$B$19*Games!T1494+Regression!$B$20*Games!U1494+Regression!$B$21*Games!S1494+Regression!$B$22*Games!W1494,0)</f>
        <v>103</v>
      </c>
      <c r="Z1494" s="19">
        <f t="shared" ref="Z1494" si="14694">Y1495-Y1494</f>
        <v>9</v>
      </c>
      <c r="AA1494" s="19">
        <f t="shared" ref="AA1494" si="14695">Y1494+Y1495</f>
        <v>215</v>
      </c>
      <c r="AB1494" s="4">
        <f t="shared" ref="AB1494" si="14696">D1494-Z1494</f>
        <v>-9</v>
      </c>
      <c r="AC1494" s="4">
        <f t="shared" ref="AC1494" si="14697">AA1494-E1494</f>
        <v>215</v>
      </c>
      <c r="AD1494" s="4">
        <f t="shared" si="14137"/>
        <v>103</v>
      </c>
    </row>
    <row r="1495" spans="1:30" x14ac:dyDescent="0.3">
      <c r="A1495" t="s">
        <v>134</v>
      </c>
      <c r="B1495" s="8" t="s">
        <v>79</v>
      </c>
      <c r="C1495" t="str">
        <f>VLOOKUP(B1495,'Team Lookup'!A:B,2,FALSE)</f>
        <v>San Antonio Spurs</v>
      </c>
      <c r="D1495" s="9">
        <f t="shared" ref="D1495" si="14698">D1494*-1</f>
        <v>0</v>
      </c>
      <c r="E1495" s="9">
        <f t="shared" ref="E1495" si="14699">E1494</f>
        <v>0</v>
      </c>
      <c r="F1495" t="str">
        <f>B1494</f>
        <v>POR</v>
      </c>
      <c r="G1495" t="str">
        <f t="shared" ref="G1495" si="14700">C1494</f>
        <v>Portland Trail Blazers</v>
      </c>
      <c r="H1495" s="31">
        <f>VLOOKUP($C1495,'Four Factors - Home'!$B:$O,7,FALSE)/100</f>
        <v>0.53299999999999992</v>
      </c>
      <c r="I1495" s="31">
        <f>VLOOKUP($C1495,'Four Factors - Home'!$B:$O,8,FALSE)</f>
        <v>0.29299999999999998</v>
      </c>
      <c r="J1495" s="31">
        <f>VLOOKUP($C1495,'Four Factors - Home'!$B:$O,9,FALSE)/100</f>
        <v>0.13500000000000001</v>
      </c>
      <c r="K1495" s="31">
        <f>VLOOKUP($C1495,'Four Factors - Home'!$B:$O,10,FALSE)/100</f>
        <v>0.22500000000000001</v>
      </c>
      <c r="L1495" s="31">
        <f>VLOOKUP($C1495,'Four Factors - Home'!$B:$O,11,FALSE)/100</f>
        <v>0.48799999999999999</v>
      </c>
      <c r="M1495" s="31">
        <f>VLOOKUP($C1495,'Four Factors - Home'!$B:$O,12,FALSE)</f>
        <v>0.25</v>
      </c>
      <c r="N1495" s="31">
        <f>VLOOKUP($C1495,'Four Factors - Home'!$B:$O,13,FALSE)/100</f>
        <v>0.151</v>
      </c>
      <c r="O1495" s="31">
        <f>VLOOKUP($C1495,'Four Factors - Home'!$B:$O,14,FALSE)/100</f>
        <v>0.20600000000000002</v>
      </c>
      <c r="P1495" s="17">
        <f>VLOOKUP($C1495,'Advanced - Home'!B:T,18,FALSE)</f>
        <v>97.49</v>
      </c>
      <c r="Q1495" s="17">
        <f>(P1495+'Advanced - Home'!$S$33)/2</f>
        <v>98.171912943871703</v>
      </c>
      <c r="R1495" s="31">
        <f t="shared" ref="R1495" si="14701">AVERAGE(H1495,L1494)</f>
        <v>0.52549999999999997</v>
      </c>
      <c r="S1495" s="31">
        <f t="shared" ref="S1495" si="14702">AVERAGE(I1495,M1494)</f>
        <v>0.3075</v>
      </c>
      <c r="T1495" s="31">
        <f t="shared" ref="T1495" si="14703">AVERAGE(J1495,N1494)</f>
        <v>0.13200000000000001</v>
      </c>
      <c r="U1495" s="31">
        <f t="shared" ref="U1495" si="14704">AVERAGE(K1495,O1494)</f>
        <v>0.23300000000000001</v>
      </c>
      <c r="V1495" s="17">
        <f>Q1495*Q1494/'Advanced - Road'!$S$33</f>
        <v>98.841949600510659</v>
      </c>
      <c r="W1495" s="17">
        <f t="shared" ref="W1495" si="14705">W1494</f>
        <v>98.845299713444035</v>
      </c>
      <c r="X1495" s="17">
        <f t="shared" si="14132"/>
        <v>0</v>
      </c>
      <c r="Y1495" s="19">
        <f>ROUND(Regression!$B$17+Regression!$B$18*Games!R1495+Regression!$B$19*Games!T1495+Regression!$B$20*Games!U1495+Regression!$B$21*Games!S1495+Regression!$B$22*Games!W1495,0)</f>
        <v>112</v>
      </c>
      <c r="Z1495" s="19">
        <f t="shared" ref="Z1495" si="14706">-Z1494</f>
        <v>-9</v>
      </c>
      <c r="AA1495" s="19">
        <f t="shared" ref="AA1495" si="14707">AA1494</f>
        <v>215</v>
      </c>
      <c r="AB1495" s="4"/>
      <c r="AC1495" s="4"/>
      <c r="AD1495" s="4">
        <f t="shared" si="14137"/>
        <v>112</v>
      </c>
    </row>
    <row r="1496" spans="1:30" x14ac:dyDescent="0.3">
      <c r="A1496" s="11" t="s">
        <v>133</v>
      </c>
      <c r="B1496" s="14" t="s">
        <v>77</v>
      </c>
      <c r="C1496" s="11" t="str">
        <f>VLOOKUP(B1496,'Team Lookup'!A:B,2,FALSE)</f>
        <v>Portland Trail Blazers</v>
      </c>
      <c r="D1496" s="12"/>
      <c r="E1496" s="12"/>
      <c r="F1496" s="13" t="str">
        <f>B1497</f>
        <v>TOR</v>
      </c>
      <c r="G1496" s="11" t="str">
        <f t="shared" ref="G1496" si="14708">C1497</f>
        <v>Toronto Raptors</v>
      </c>
      <c r="H1496" s="32">
        <f>VLOOKUP($C1496,'Four Factors - Road'!$B:$O,7,FALSE)/100</f>
        <v>0.503</v>
      </c>
      <c r="I1496" s="32">
        <f>VLOOKUP($C1496,'Four Factors - Road'!$B:$O,8,FALSE)</f>
        <v>0.28000000000000003</v>
      </c>
      <c r="J1496" s="32">
        <f>VLOOKUP($C1496,'Four Factors - Road'!$B:$O,9,FALSE)/100</f>
        <v>0.14000000000000001</v>
      </c>
      <c r="K1496" s="32">
        <f>VLOOKUP($C1496,'Four Factors - Road'!$B:$O,10,FALSE)/100</f>
        <v>0.22399999999999998</v>
      </c>
      <c r="L1496" s="32">
        <f>VLOOKUP($C1496,'Four Factors - Road'!$B:$O,11,FALSE)/100</f>
        <v>0.51800000000000002</v>
      </c>
      <c r="M1496" s="32">
        <f>VLOOKUP($C1496,'Four Factors - Road'!$B:$O,12,FALSE)</f>
        <v>0.32200000000000001</v>
      </c>
      <c r="N1496" s="32">
        <f>VLOOKUP($C1496,'Four Factors - Road'!$B:$O,13,FALSE)/100</f>
        <v>0.129</v>
      </c>
      <c r="O1496" s="32">
        <f>VLOOKUP($C1496,'Four Factors - Road'!$B:$O,14,FALSE)/100</f>
        <v>0.24100000000000002</v>
      </c>
      <c r="P1496" s="21">
        <f>VLOOKUP($C1496,'Advanced - Road'!B:T,18,FALSE)</f>
        <v>100.21</v>
      </c>
      <c r="Q1496" s="21">
        <f>(P1496+'Advanced - Road'!$S$33)/2</f>
        <v>99.535263459335624</v>
      </c>
      <c r="R1496" s="32">
        <f t="shared" ref="R1496" si="14709">AVERAGE(H1496,L1497)</f>
        <v>0.50350000000000006</v>
      </c>
      <c r="S1496" s="32">
        <f t="shared" ref="S1496" si="14710">AVERAGE(I1496,M1497)</f>
        <v>0.27450000000000002</v>
      </c>
      <c r="T1496" s="32">
        <f t="shared" ref="T1496" si="14711">AVERAGE(J1496,N1497)</f>
        <v>0.14250000000000002</v>
      </c>
      <c r="U1496" s="32">
        <f t="shared" ref="U1496" si="14712">AVERAGE(K1496,O1497)</f>
        <v>0.23599999999999999</v>
      </c>
      <c r="V1496" s="21">
        <f>Q1496*Q1497/'Advanced - Home'!$S$33</f>
        <v>98.87382216102543</v>
      </c>
      <c r="W1496" s="21">
        <f t="shared" ref="W1496" si="14713">AVERAGE(V1496:V1497)</f>
        <v>98.870471194967962</v>
      </c>
      <c r="X1496" s="21">
        <f t="shared" si="14132"/>
        <v>0</v>
      </c>
      <c r="Y1496" s="23">
        <f>ROUND(Regression!$B$17+Regression!$B$18*Games!R1496+Regression!$B$19*Games!T1496+Regression!$B$20*Games!U1496+Regression!$B$21*Games!S1496+Regression!$B$22*Games!W1496,0)</f>
        <v>106</v>
      </c>
      <c r="Z1496" s="23">
        <f t="shared" ref="Z1496" si="14714">Y1497-Y1496</f>
        <v>7</v>
      </c>
      <c r="AA1496" s="23">
        <f t="shared" ref="AA1496" si="14715">Y1496+Y1497</f>
        <v>219</v>
      </c>
      <c r="AB1496" s="22">
        <f t="shared" ref="AB1496" si="14716">D1496-Z1496</f>
        <v>-7</v>
      </c>
      <c r="AC1496" s="22">
        <f t="shared" ref="AC1496" si="14717">AA1496-E1496</f>
        <v>219</v>
      </c>
      <c r="AD1496" s="22">
        <f t="shared" si="14137"/>
        <v>106</v>
      </c>
    </row>
    <row r="1497" spans="1:30" x14ac:dyDescent="0.3">
      <c r="A1497" s="11" t="s">
        <v>134</v>
      </c>
      <c r="B1497" s="14" t="s">
        <v>80</v>
      </c>
      <c r="C1497" s="11" t="str">
        <f>VLOOKUP(B1497,'Team Lookup'!A:B,2,FALSE)</f>
        <v>Toronto Raptors</v>
      </c>
      <c r="D1497" s="15">
        <f t="shared" ref="D1497" si="14718">D1496*-1</f>
        <v>0</v>
      </c>
      <c r="E1497" s="15">
        <f t="shared" ref="E1497" si="14719">E1496</f>
        <v>0</v>
      </c>
      <c r="F1497" s="11" t="str">
        <f>B1496</f>
        <v>POR</v>
      </c>
      <c r="G1497" s="11" t="str">
        <f t="shared" ref="G1497" si="14720">C1496</f>
        <v>Portland Trail Blazers</v>
      </c>
      <c r="H1497" s="32">
        <f>VLOOKUP($C1497,'Four Factors - Home'!$B:$O,7,FALSE)/100</f>
        <v>0.52900000000000003</v>
      </c>
      <c r="I1497" s="32">
        <f>VLOOKUP($C1497,'Four Factors - Home'!$B:$O,8,FALSE)</f>
        <v>0.315</v>
      </c>
      <c r="J1497" s="32">
        <f>VLOOKUP($C1497,'Four Factors - Home'!$B:$O,9,FALSE)/100</f>
        <v>0.128</v>
      </c>
      <c r="K1497" s="32">
        <f>VLOOKUP($C1497,'Four Factors - Home'!$B:$O,10,FALSE)/100</f>
        <v>0.27100000000000002</v>
      </c>
      <c r="L1497" s="32">
        <f>VLOOKUP($C1497,'Four Factors - Home'!$B:$O,11,FALSE)/100</f>
        <v>0.504</v>
      </c>
      <c r="M1497" s="32">
        <f>VLOOKUP($C1497,'Four Factors - Home'!$B:$O,12,FALSE)</f>
        <v>0.26900000000000002</v>
      </c>
      <c r="N1497" s="32">
        <f>VLOOKUP($C1497,'Four Factors - Home'!$B:$O,13,FALSE)/100</f>
        <v>0.14499999999999999</v>
      </c>
      <c r="O1497" s="32">
        <f>VLOOKUP($C1497,'Four Factors - Home'!$B:$O,14,FALSE)/100</f>
        <v>0.248</v>
      </c>
      <c r="P1497" s="21">
        <f>VLOOKUP($C1497,'Advanced - Home'!B:T,18,FALSE)</f>
        <v>97.54</v>
      </c>
      <c r="Q1497" s="21">
        <f>(P1497+'Advanced - Home'!$S$33)/2</f>
        <v>98.196912943871709</v>
      </c>
      <c r="R1497" s="32">
        <f t="shared" ref="R1497" si="14721">AVERAGE(H1497,L1496)</f>
        <v>0.52350000000000008</v>
      </c>
      <c r="S1497" s="32">
        <f t="shared" ref="S1497" si="14722">AVERAGE(I1497,M1496)</f>
        <v>0.31850000000000001</v>
      </c>
      <c r="T1497" s="32">
        <f t="shared" ref="T1497" si="14723">AVERAGE(J1497,N1496)</f>
        <v>0.1285</v>
      </c>
      <c r="U1497" s="32">
        <f t="shared" ref="U1497" si="14724">AVERAGE(K1497,O1496)</f>
        <v>0.25600000000000001</v>
      </c>
      <c r="V1497" s="21">
        <f>Q1497*Q1496/'Advanced - Road'!$S$33</f>
        <v>98.867120228910508</v>
      </c>
      <c r="W1497" s="21">
        <f t="shared" ref="W1497" si="14725">W1496</f>
        <v>98.870471194967962</v>
      </c>
      <c r="X1497" s="21">
        <f t="shared" si="14132"/>
        <v>0</v>
      </c>
      <c r="Y1497" s="23">
        <f>ROUND(Regression!$B$17+Regression!$B$18*Games!R1497+Regression!$B$19*Games!T1497+Regression!$B$20*Games!U1497+Regression!$B$21*Games!S1497+Regression!$B$22*Games!W1497,0)</f>
        <v>113</v>
      </c>
      <c r="Z1497" s="23">
        <f t="shared" ref="Z1497" si="14726">-Z1496</f>
        <v>-7</v>
      </c>
      <c r="AA1497" s="23">
        <f t="shared" ref="AA1497" si="14727">AA1496</f>
        <v>219</v>
      </c>
      <c r="AB1497" s="22"/>
      <c r="AC1497" s="22"/>
      <c r="AD1497" s="22">
        <f t="shared" si="14137"/>
        <v>113</v>
      </c>
    </row>
    <row r="1498" spans="1:30" x14ac:dyDescent="0.3">
      <c r="A1498" t="s">
        <v>133</v>
      </c>
      <c r="B1498" s="8" t="s">
        <v>77</v>
      </c>
      <c r="C1498" t="str">
        <f>VLOOKUP(B1498,'Team Lookup'!A:B,2,FALSE)</f>
        <v>Portland Trail Blazers</v>
      </c>
      <c r="D1498" s="6"/>
      <c r="E1498" s="6"/>
      <c r="F1498" s="7" t="str">
        <f>B1499</f>
        <v>UTA</v>
      </c>
      <c r="G1498" t="str">
        <f t="shared" ref="G1498" si="14728">C1499</f>
        <v>Utah Jazz</v>
      </c>
      <c r="H1498" s="31">
        <f>VLOOKUP($C1498,'Four Factors - Road'!$B:$O,7,FALSE)/100</f>
        <v>0.503</v>
      </c>
      <c r="I1498" s="31">
        <f>VLOOKUP($C1498,'Four Factors - Road'!$B:$O,8,FALSE)</f>
        <v>0.28000000000000003</v>
      </c>
      <c r="J1498" s="31">
        <f>VLOOKUP($C1498,'Four Factors - Road'!$B:$O,9,FALSE)/100</f>
        <v>0.14000000000000001</v>
      </c>
      <c r="K1498" s="31">
        <f>VLOOKUP($C1498,'Four Factors - Road'!$B:$O,10,FALSE)/100</f>
        <v>0.22399999999999998</v>
      </c>
      <c r="L1498" s="31">
        <f>VLOOKUP($C1498,'Four Factors - Road'!$B:$O,11,FALSE)/100</f>
        <v>0.51800000000000002</v>
      </c>
      <c r="M1498" s="31">
        <f>VLOOKUP($C1498,'Four Factors - Road'!$B:$O,12,FALSE)</f>
        <v>0.32200000000000001</v>
      </c>
      <c r="N1498" s="31">
        <f>VLOOKUP($C1498,'Four Factors - Road'!$B:$O,13,FALSE)/100</f>
        <v>0.129</v>
      </c>
      <c r="O1498" s="31">
        <f>VLOOKUP($C1498,'Four Factors - Road'!$B:$O,14,FALSE)/100</f>
        <v>0.24100000000000002</v>
      </c>
      <c r="P1498" s="17">
        <f>VLOOKUP($C1498,'Advanced - Road'!B:T,18,FALSE)</f>
        <v>100.21</v>
      </c>
      <c r="Q1498" s="17">
        <f>(P1498+'Advanced - Road'!$S$33)/2</f>
        <v>99.535263459335624</v>
      </c>
      <c r="R1498" s="31">
        <f t="shared" ref="R1498" si="14729">AVERAGE(H1498,L1499)</f>
        <v>0.4945</v>
      </c>
      <c r="S1498" s="31">
        <f t="shared" ref="S1498" si="14730">AVERAGE(I1498,M1499)</f>
        <v>0.25600000000000001</v>
      </c>
      <c r="T1498" s="31">
        <f t="shared" ref="T1498" si="14731">AVERAGE(J1498,N1499)</f>
        <v>0.13750000000000001</v>
      </c>
      <c r="U1498" s="31">
        <f t="shared" ref="U1498" si="14732">AVERAGE(K1498,O1499)</f>
        <v>0.215</v>
      </c>
      <c r="V1498" s="17">
        <f>Q1498*Q1499/'Advanced - Home'!$S$33</f>
        <v>96.89527665769107</v>
      </c>
      <c r="W1498" s="17">
        <f t="shared" ref="W1498" si="14733">AVERAGE(V1498:V1499)</f>
        <v>96.891992747186634</v>
      </c>
      <c r="X1498" s="17">
        <f t="shared" si="14132"/>
        <v>0</v>
      </c>
      <c r="Y1498" s="19">
        <f>ROUND(Regression!$B$17+Regression!$B$18*Games!R1498+Regression!$B$19*Games!T1498+Regression!$B$20*Games!U1498+Regression!$B$21*Games!S1498+Regression!$B$22*Games!W1498,0)</f>
        <v>102</v>
      </c>
      <c r="Z1498" s="19">
        <f t="shared" ref="Z1498" si="14734">Y1499-Y1498</f>
        <v>7</v>
      </c>
      <c r="AA1498" s="19">
        <f t="shared" ref="AA1498" si="14735">Y1498+Y1499</f>
        <v>211</v>
      </c>
      <c r="AB1498" s="4">
        <f t="shared" ref="AB1498" si="14736">D1498-Z1498</f>
        <v>-7</v>
      </c>
      <c r="AC1498" s="4">
        <f t="shared" ref="AC1498" si="14737">AA1498-E1498</f>
        <v>211</v>
      </c>
      <c r="AD1498" s="4">
        <f t="shared" si="14137"/>
        <v>102</v>
      </c>
    </row>
    <row r="1499" spans="1:30" x14ac:dyDescent="0.3">
      <c r="A1499" t="s">
        <v>134</v>
      </c>
      <c r="B1499" s="8" t="s">
        <v>81</v>
      </c>
      <c r="C1499" t="str">
        <f>VLOOKUP(B1499,'Team Lookup'!A:B,2,FALSE)</f>
        <v>Utah Jazz</v>
      </c>
      <c r="D1499" s="9">
        <f t="shared" ref="D1499" si="14738">D1498*-1</f>
        <v>0</v>
      </c>
      <c r="E1499" s="9">
        <f t="shared" ref="E1499" si="14739">E1498</f>
        <v>0</v>
      </c>
      <c r="F1499" t="str">
        <f>B1498</f>
        <v>POR</v>
      </c>
      <c r="G1499" t="str">
        <f t="shared" ref="G1499" si="14740">C1498</f>
        <v>Portland Trail Blazers</v>
      </c>
      <c r="H1499" s="31">
        <f>VLOOKUP($C1499,'Four Factors - Home'!$B:$O,7,FALSE)/100</f>
        <v>0.52800000000000002</v>
      </c>
      <c r="I1499" s="31">
        <f>VLOOKUP($C1499,'Four Factors - Home'!$B:$O,8,FALSE)</f>
        <v>0.314</v>
      </c>
      <c r="J1499" s="31">
        <f>VLOOKUP($C1499,'Four Factors - Home'!$B:$O,9,FALSE)/100</f>
        <v>0.14499999999999999</v>
      </c>
      <c r="K1499" s="31">
        <f>VLOOKUP($C1499,'Four Factors - Home'!$B:$O,10,FALSE)/100</f>
        <v>0.214</v>
      </c>
      <c r="L1499" s="31">
        <f>VLOOKUP($C1499,'Four Factors - Home'!$B:$O,11,FALSE)/100</f>
        <v>0.48599999999999999</v>
      </c>
      <c r="M1499" s="31">
        <f>VLOOKUP($C1499,'Four Factors - Home'!$B:$O,12,FALSE)</f>
        <v>0.23200000000000001</v>
      </c>
      <c r="N1499" s="31">
        <f>VLOOKUP($C1499,'Four Factors - Home'!$B:$O,13,FALSE)/100</f>
        <v>0.13500000000000001</v>
      </c>
      <c r="O1499" s="31">
        <f>VLOOKUP($C1499,'Four Factors - Home'!$B:$O,14,FALSE)/100</f>
        <v>0.20600000000000002</v>
      </c>
      <c r="P1499" s="17">
        <f>VLOOKUP($C1499,'Advanced - Home'!B:T,18,FALSE)</f>
        <v>93.61</v>
      </c>
      <c r="Q1499" s="17">
        <f>(P1499+'Advanced - Home'!$S$33)/2</f>
        <v>96.231912943871706</v>
      </c>
      <c r="R1499" s="31">
        <f t="shared" ref="R1499" si="14741">AVERAGE(H1499,L1498)</f>
        <v>0.52300000000000002</v>
      </c>
      <c r="S1499" s="31">
        <f t="shared" ref="S1499" si="14742">AVERAGE(I1499,M1498)</f>
        <v>0.318</v>
      </c>
      <c r="T1499" s="31">
        <f t="shared" ref="T1499" si="14743">AVERAGE(J1499,N1498)</f>
        <v>0.13700000000000001</v>
      </c>
      <c r="U1499" s="31">
        <f t="shared" ref="U1499" si="14744">AVERAGE(K1499,O1498)</f>
        <v>0.22750000000000001</v>
      </c>
      <c r="V1499" s="17">
        <f>Q1499*Q1498/'Advanced - Road'!$S$33</f>
        <v>96.888708836682184</v>
      </c>
      <c r="W1499" s="17">
        <f t="shared" ref="W1499" si="14745">W1498</f>
        <v>96.891992747186634</v>
      </c>
      <c r="X1499" s="17">
        <f t="shared" si="14132"/>
        <v>0</v>
      </c>
      <c r="Y1499" s="19">
        <f>ROUND(Regression!$B$17+Regression!$B$18*Games!R1499+Regression!$B$19*Games!T1499+Regression!$B$20*Games!U1499+Regression!$B$21*Games!S1499+Regression!$B$22*Games!W1499,0)</f>
        <v>109</v>
      </c>
      <c r="Z1499" s="19">
        <f t="shared" ref="Z1499" si="14746">-Z1498</f>
        <v>-7</v>
      </c>
      <c r="AA1499" s="19">
        <f t="shared" ref="AA1499" si="14747">AA1498</f>
        <v>211</v>
      </c>
      <c r="AB1499" s="4"/>
      <c r="AC1499" s="4"/>
      <c r="AD1499" s="4">
        <f t="shared" si="14137"/>
        <v>109</v>
      </c>
    </row>
    <row r="1500" spans="1:30" x14ac:dyDescent="0.3">
      <c r="A1500" s="11" t="s">
        <v>133</v>
      </c>
      <c r="B1500" s="14" t="s">
        <v>77</v>
      </c>
      <c r="C1500" s="11" t="str">
        <f>VLOOKUP(B1500,'Team Lookup'!A:B,2,FALSE)</f>
        <v>Portland Trail Blazers</v>
      </c>
      <c r="D1500" s="12"/>
      <c r="E1500" s="12"/>
      <c r="F1500" s="13" t="str">
        <f>B1501</f>
        <v>WAS</v>
      </c>
      <c r="G1500" s="11" t="str">
        <f t="shared" ref="G1500" si="14748">C1501</f>
        <v>Washington Wizards</v>
      </c>
      <c r="H1500" s="32">
        <f>VLOOKUP($C1500,'Four Factors - Road'!$B:$O,7,FALSE)/100</f>
        <v>0.503</v>
      </c>
      <c r="I1500" s="32">
        <f>VLOOKUP($C1500,'Four Factors - Road'!$B:$O,8,FALSE)</f>
        <v>0.28000000000000003</v>
      </c>
      <c r="J1500" s="32">
        <f>VLOOKUP($C1500,'Four Factors - Road'!$B:$O,9,FALSE)/100</f>
        <v>0.14000000000000001</v>
      </c>
      <c r="K1500" s="32">
        <f>VLOOKUP($C1500,'Four Factors - Road'!$B:$O,10,FALSE)/100</f>
        <v>0.22399999999999998</v>
      </c>
      <c r="L1500" s="32">
        <f>VLOOKUP($C1500,'Four Factors - Road'!$B:$O,11,FALSE)/100</f>
        <v>0.51800000000000002</v>
      </c>
      <c r="M1500" s="32">
        <f>VLOOKUP($C1500,'Four Factors - Road'!$B:$O,12,FALSE)</f>
        <v>0.32200000000000001</v>
      </c>
      <c r="N1500" s="32">
        <f>VLOOKUP($C1500,'Four Factors - Road'!$B:$O,13,FALSE)/100</f>
        <v>0.129</v>
      </c>
      <c r="O1500" s="32">
        <f>VLOOKUP($C1500,'Four Factors - Road'!$B:$O,14,FALSE)/100</f>
        <v>0.24100000000000002</v>
      </c>
      <c r="P1500" s="21">
        <f>VLOOKUP($C1500,'Advanced - Road'!B:T,18,FALSE)</f>
        <v>100.21</v>
      </c>
      <c r="Q1500" s="21">
        <f>(P1500+'Advanced - Road'!$S$33)/2</f>
        <v>99.535263459335624</v>
      </c>
      <c r="R1500" s="32">
        <f t="shared" ref="R1500" si="14749">AVERAGE(H1500,L1501)</f>
        <v>0.50700000000000001</v>
      </c>
      <c r="S1500" s="32">
        <f t="shared" ref="S1500" si="14750">AVERAGE(I1500,M1501)</f>
        <v>0.28400000000000003</v>
      </c>
      <c r="T1500" s="32">
        <f t="shared" ref="T1500" si="14751">AVERAGE(J1500,N1501)</f>
        <v>0.14950000000000002</v>
      </c>
      <c r="U1500" s="32">
        <f t="shared" ref="U1500" si="14752">AVERAGE(K1500,O1501)</f>
        <v>0.23749999999999999</v>
      </c>
      <c r="V1500" s="21">
        <f>Q1500*Q1501/'Advanced - Home'!$S$33</f>
        <v>99.684371336691683</v>
      </c>
      <c r="W1500" s="21">
        <f t="shared" ref="W1500" si="14753">AVERAGE(V1500:V1501)</f>
        <v>99.680992900038703</v>
      </c>
      <c r="X1500" s="21">
        <f t="shared" si="14132"/>
        <v>0</v>
      </c>
      <c r="Y1500" s="23">
        <f>ROUND(Regression!$B$17+Regression!$B$18*Games!R1500+Regression!$B$19*Games!T1500+Regression!$B$20*Games!U1500+Regression!$B$21*Games!S1500+Regression!$B$22*Games!W1500,0)</f>
        <v>107</v>
      </c>
      <c r="Z1500" s="23">
        <f t="shared" ref="Z1500" si="14754">Y1501-Y1500</f>
        <v>6</v>
      </c>
      <c r="AA1500" s="23">
        <f t="shared" ref="AA1500" si="14755">Y1500+Y1501</f>
        <v>220</v>
      </c>
      <c r="AB1500" s="22">
        <f t="shared" ref="AB1500" si="14756">D1500-Z1500</f>
        <v>-6</v>
      </c>
      <c r="AC1500" s="22">
        <f t="shared" ref="AC1500" si="14757">AA1500-E1500</f>
        <v>220</v>
      </c>
      <c r="AD1500" s="22">
        <f t="shared" si="14137"/>
        <v>107</v>
      </c>
    </row>
    <row r="1501" spans="1:30" x14ac:dyDescent="0.3">
      <c r="A1501" s="11" t="s">
        <v>134</v>
      </c>
      <c r="B1501" s="14" t="s">
        <v>82</v>
      </c>
      <c r="C1501" s="11" t="str">
        <f>VLOOKUP(B1501,'Team Lookup'!A:B,2,FALSE)</f>
        <v>Washington Wizards</v>
      </c>
      <c r="D1501" s="15">
        <f t="shared" ref="D1501" si="14758">D1500*-1</f>
        <v>0</v>
      </c>
      <c r="E1501" s="15">
        <f t="shared" ref="E1501" si="14759">E1500</f>
        <v>0</v>
      </c>
      <c r="F1501" s="11" t="str">
        <f>B1500</f>
        <v>POR</v>
      </c>
      <c r="G1501" s="11" t="str">
        <f t="shared" ref="G1501" si="14760">C1500</f>
        <v>Portland Trail Blazers</v>
      </c>
      <c r="H1501" s="32">
        <f>VLOOKUP($C1501,'Four Factors - Home'!$B:$O,7,FALSE)/100</f>
        <v>0.54700000000000004</v>
      </c>
      <c r="I1501" s="32">
        <f>VLOOKUP($C1501,'Four Factors - Home'!$B:$O,8,FALSE)</f>
        <v>0.26400000000000001</v>
      </c>
      <c r="J1501" s="32">
        <f>VLOOKUP($C1501,'Four Factors - Home'!$B:$O,9,FALSE)/100</f>
        <v>0.14899999999999999</v>
      </c>
      <c r="K1501" s="32">
        <f>VLOOKUP($C1501,'Four Factors - Home'!$B:$O,10,FALSE)/100</f>
        <v>0.252</v>
      </c>
      <c r="L1501" s="32">
        <f>VLOOKUP($C1501,'Four Factors - Home'!$B:$O,11,FALSE)/100</f>
        <v>0.51100000000000001</v>
      </c>
      <c r="M1501" s="32">
        <f>VLOOKUP($C1501,'Four Factors - Home'!$B:$O,12,FALSE)</f>
        <v>0.28799999999999998</v>
      </c>
      <c r="N1501" s="32">
        <f>VLOOKUP($C1501,'Four Factors - Home'!$B:$O,13,FALSE)/100</f>
        <v>0.159</v>
      </c>
      <c r="O1501" s="32">
        <f>VLOOKUP($C1501,'Four Factors - Home'!$B:$O,14,FALSE)/100</f>
        <v>0.251</v>
      </c>
      <c r="P1501" s="21">
        <f>VLOOKUP($C1501,'Advanced - Home'!B:T,18,FALSE)</f>
        <v>99.15</v>
      </c>
      <c r="Q1501" s="21">
        <f>(P1501+'Advanced - Home'!$S$33)/2</f>
        <v>99.001912943871702</v>
      </c>
      <c r="R1501" s="32">
        <f t="shared" ref="R1501" si="14761">AVERAGE(H1501,L1500)</f>
        <v>0.53249999999999997</v>
      </c>
      <c r="S1501" s="32">
        <f t="shared" ref="S1501" si="14762">AVERAGE(I1501,M1500)</f>
        <v>0.29300000000000004</v>
      </c>
      <c r="T1501" s="32">
        <f t="shared" ref="T1501" si="14763">AVERAGE(J1501,N1500)</f>
        <v>0.13900000000000001</v>
      </c>
      <c r="U1501" s="32">
        <f t="shared" ref="U1501" si="14764">AVERAGE(K1501,O1500)</f>
        <v>0.2465</v>
      </c>
      <c r="V1501" s="21">
        <f>Q1501*Q1500/'Advanced - Road'!$S$33</f>
        <v>99.677614463385723</v>
      </c>
      <c r="W1501" s="21">
        <f t="shared" ref="W1501" si="14765">W1500</f>
        <v>99.680992900038703</v>
      </c>
      <c r="X1501" s="21">
        <f t="shared" si="14132"/>
        <v>0</v>
      </c>
      <c r="Y1501" s="23">
        <f>ROUND(Regression!$B$17+Regression!$B$18*Games!R1501+Regression!$B$19*Games!T1501+Regression!$B$20*Games!U1501+Regression!$B$21*Games!S1501+Regression!$B$22*Games!W1501,0)</f>
        <v>113</v>
      </c>
      <c r="Z1501" s="23">
        <f t="shared" ref="Z1501" si="14766">-Z1500</f>
        <v>-6</v>
      </c>
      <c r="AA1501" s="23">
        <f t="shared" ref="AA1501" si="14767">AA1500</f>
        <v>220</v>
      </c>
      <c r="AB1501" s="22"/>
      <c r="AC1501" s="22"/>
      <c r="AD1501" s="22">
        <f t="shared" si="14137"/>
        <v>113</v>
      </c>
    </row>
    <row r="1502" spans="1:30" x14ac:dyDescent="0.3">
      <c r="A1502" t="s">
        <v>133</v>
      </c>
      <c r="B1502" s="8" t="s">
        <v>78</v>
      </c>
      <c r="C1502" t="str">
        <f>VLOOKUP(B1502,'Team Lookup'!A:B,2,FALSE)</f>
        <v>Sacramento Kings</v>
      </c>
      <c r="D1502" s="6"/>
      <c r="E1502" s="6"/>
      <c r="F1502" s="7" t="str">
        <f>B1503</f>
        <v>ATL</v>
      </c>
      <c r="G1502" t="str">
        <f t="shared" ref="G1502" si="14768">C1503</f>
        <v>Atlanta Hawks</v>
      </c>
      <c r="H1502" s="31">
        <f>VLOOKUP($C1502,'Four Factors - Road'!$B:$O,7,FALSE)/100</f>
        <v>0.498</v>
      </c>
      <c r="I1502" s="31">
        <f>VLOOKUP($C1502,'Four Factors - Road'!$B:$O,8,FALSE)</f>
        <v>0.28699999999999998</v>
      </c>
      <c r="J1502" s="31">
        <f>VLOOKUP($C1502,'Four Factors - Road'!$B:$O,9,FALSE)/100</f>
        <v>0.14099999999999999</v>
      </c>
      <c r="K1502" s="31">
        <f>VLOOKUP($C1502,'Four Factors - Road'!$B:$O,10,FALSE)/100</f>
        <v>0.22399999999999998</v>
      </c>
      <c r="L1502" s="31">
        <f>VLOOKUP($C1502,'Four Factors - Road'!$B:$O,11,FALSE)/100</f>
        <v>0.53</v>
      </c>
      <c r="M1502" s="31">
        <f>VLOOKUP($C1502,'Four Factors - Road'!$B:$O,12,FALSE)</f>
        <v>0.3</v>
      </c>
      <c r="N1502" s="31">
        <f>VLOOKUP($C1502,'Four Factors - Road'!$B:$O,13,FALSE)/100</f>
        <v>0.154</v>
      </c>
      <c r="O1502" s="31">
        <f>VLOOKUP($C1502,'Four Factors - Road'!$B:$O,14,FALSE)/100</f>
        <v>0.24199999999999999</v>
      </c>
      <c r="P1502" s="17">
        <f>VLOOKUP($C1502,'Advanced - Road'!B:T,18,FALSE)</f>
        <v>95.68</v>
      </c>
      <c r="Q1502" s="17">
        <f>(P1502+'Advanced - Road'!$S$33)/2</f>
        <v>97.270263459335638</v>
      </c>
      <c r="R1502" s="31">
        <f t="shared" ref="R1502" si="14769">AVERAGE(H1502,L1503)</f>
        <v>0.50800000000000001</v>
      </c>
      <c r="S1502" s="31">
        <f t="shared" ref="S1502" si="14770">AVERAGE(I1502,M1503)</f>
        <v>0.2525</v>
      </c>
      <c r="T1502" s="31">
        <f t="shared" ref="T1502" si="14771">AVERAGE(J1502,N1503)</f>
        <v>0.14899999999999999</v>
      </c>
      <c r="U1502" s="31">
        <f t="shared" ref="U1502" si="14772">AVERAGE(K1502,O1503)</f>
        <v>0.23549999999999999</v>
      </c>
      <c r="V1502" s="17">
        <f>Q1502*Q1503/'Advanced - Home'!$S$33</f>
        <v>97.278220967030919</v>
      </c>
      <c r="W1502" s="17">
        <f t="shared" ref="W1502" si="14773">AVERAGE(V1502:V1503)</f>
        <v>97.274924078031717</v>
      </c>
      <c r="X1502" s="17">
        <f t="shared" ref="X1502:X1565" si="14774">E1502/2-D1502/2</f>
        <v>0</v>
      </c>
      <c r="Y1502" s="19">
        <f>ROUND(Regression!$B$17+Regression!$B$18*Games!R1502+Regression!$B$19*Games!T1502+Regression!$B$20*Games!U1502+Regression!$B$21*Games!S1502+Regression!$B$22*Games!W1502,0)</f>
        <v>104</v>
      </c>
      <c r="Z1502" s="19">
        <f t="shared" ref="Z1502" si="14775">Y1503-Y1502</f>
        <v>3</v>
      </c>
      <c r="AA1502" s="19">
        <f t="shared" ref="AA1502" si="14776">Y1502+Y1503</f>
        <v>211</v>
      </c>
      <c r="AB1502" s="4">
        <f t="shared" ref="AB1502" si="14777">D1502-Z1502</f>
        <v>-3</v>
      </c>
      <c r="AC1502" s="4">
        <f t="shared" ref="AC1502" si="14778">AA1502-E1502</f>
        <v>211</v>
      </c>
      <c r="AD1502" s="4">
        <f t="shared" ref="AD1502:AD1565" si="14779">Y1502-X1502</f>
        <v>104</v>
      </c>
    </row>
    <row r="1503" spans="1:30" x14ac:dyDescent="0.3">
      <c r="A1503" t="s">
        <v>134</v>
      </c>
      <c r="B1503" s="8" t="s">
        <v>56</v>
      </c>
      <c r="C1503" t="str">
        <f>VLOOKUP(B1503,'Team Lookup'!A:B,2,FALSE)</f>
        <v>Atlanta Hawks</v>
      </c>
      <c r="D1503" s="9">
        <f t="shared" ref="D1503" si="14780">D1502*-1</f>
        <v>0</v>
      </c>
      <c r="E1503" s="9">
        <f t="shared" ref="E1503" si="14781">E1502</f>
        <v>0</v>
      </c>
      <c r="F1503" t="str">
        <f>B1502</f>
        <v>SAC</v>
      </c>
      <c r="G1503" t="str">
        <f t="shared" ref="G1503" si="14782">C1502</f>
        <v>Sacramento Kings</v>
      </c>
      <c r="H1503" s="31">
        <f>VLOOKUP($C1503,'Four Factors - Home'!$B:$O,7,FALSE)/100</f>
        <v>0.51100000000000001</v>
      </c>
      <c r="I1503" s="31">
        <f>VLOOKUP($C1503,'Four Factors - Home'!$B:$O,8,FALSE)</f>
        <v>0.28199999999999997</v>
      </c>
      <c r="J1503" s="31">
        <f>VLOOKUP($C1503,'Four Factors - Home'!$B:$O,9,FALSE)/100</f>
        <v>0.14800000000000002</v>
      </c>
      <c r="K1503" s="31">
        <f>VLOOKUP($C1503,'Four Factors - Home'!$B:$O,10,FALSE)/100</f>
        <v>0.249</v>
      </c>
      <c r="L1503" s="31">
        <f>VLOOKUP($C1503,'Four Factors - Home'!$B:$O,11,FALSE)/100</f>
        <v>0.51800000000000002</v>
      </c>
      <c r="M1503" s="31">
        <f>VLOOKUP($C1503,'Four Factors - Home'!$B:$O,12,FALSE)</f>
        <v>0.218</v>
      </c>
      <c r="N1503" s="31">
        <f>VLOOKUP($C1503,'Four Factors - Home'!$B:$O,13,FALSE)/100</f>
        <v>0.157</v>
      </c>
      <c r="O1503" s="31">
        <f>VLOOKUP($C1503,'Four Factors - Home'!$B:$O,14,FALSE)/100</f>
        <v>0.247</v>
      </c>
      <c r="P1503" s="17">
        <f>VLOOKUP($C1503,'Advanced - Home'!B:T,18,FALSE)</f>
        <v>98.87</v>
      </c>
      <c r="Q1503" s="17">
        <f>(P1503+'Advanced - Home'!$S$33)/2</f>
        <v>98.861912943871715</v>
      </c>
      <c r="R1503" s="31">
        <f t="shared" ref="R1503" si="14783">AVERAGE(H1503,L1502)</f>
        <v>0.52049999999999996</v>
      </c>
      <c r="S1503" s="31">
        <f t="shared" ref="S1503" si="14784">AVERAGE(I1503,M1502)</f>
        <v>0.29099999999999998</v>
      </c>
      <c r="T1503" s="31">
        <f t="shared" ref="T1503" si="14785">AVERAGE(J1503,N1502)</f>
        <v>0.15100000000000002</v>
      </c>
      <c r="U1503" s="31">
        <f t="shared" ref="U1503" si="14786">AVERAGE(K1503,O1502)</f>
        <v>0.2455</v>
      </c>
      <c r="V1503" s="17">
        <f>Q1503*Q1502/'Advanced - Road'!$S$33</f>
        <v>97.271627189032529</v>
      </c>
      <c r="W1503" s="17">
        <f t="shared" ref="W1503" si="14787">W1502</f>
        <v>97.274924078031717</v>
      </c>
      <c r="X1503" s="17">
        <f t="shared" si="14774"/>
        <v>0</v>
      </c>
      <c r="Y1503" s="19">
        <f>ROUND(Regression!$B$17+Regression!$B$18*Games!R1503+Regression!$B$19*Games!T1503+Regression!$B$20*Games!U1503+Regression!$B$21*Games!S1503+Regression!$B$22*Games!W1503,0)</f>
        <v>107</v>
      </c>
      <c r="Z1503" s="19">
        <f t="shared" ref="Z1503" si="14788">-Z1502</f>
        <v>-3</v>
      </c>
      <c r="AA1503" s="19">
        <f t="shared" ref="AA1503" si="14789">AA1502</f>
        <v>211</v>
      </c>
      <c r="AB1503" s="4"/>
      <c r="AC1503" s="4"/>
      <c r="AD1503" s="4">
        <f t="shared" si="14779"/>
        <v>107</v>
      </c>
    </row>
    <row r="1504" spans="1:30" x14ac:dyDescent="0.3">
      <c r="A1504" s="11" t="s">
        <v>133</v>
      </c>
      <c r="B1504" s="14" t="s">
        <v>78</v>
      </c>
      <c r="C1504" s="11" t="str">
        <f>VLOOKUP(B1504,'Team Lookup'!A:B,2,FALSE)</f>
        <v>Sacramento Kings</v>
      </c>
      <c r="D1504" s="12"/>
      <c r="E1504" s="12"/>
      <c r="F1504" s="13" t="str">
        <f>B1505</f>
        <v>BRK</v>
      </c>
      <c r="G1504" s="11" t="str">
        <f t="shared" ref="G1504" si="14790">C1505</f>
        <v>Brooklyn Nets</v>
      </c>
      <c r="H1504" s="32">
        <f>VLOOKUP($C1504,'Four Factors - Road'!$B:$O,7,FALSE)/100</f>
        <v>0.498</v>
      </c>
      <c r="I1504" s="32">
        <f>VLOOKUP($C1504,'Four Factors - Road'!$B:$O,8,FALSE)</f>
        <v>0.28699999999999998</v>
      </c>
      <c r="J1504" s="32">
        <f>VLOOKUP($C1504,'Four Factors - Road'!$B:$O,9,FALSE)/100</f>
        <v>0.14099999999999999</v>
      </c>
      <c r="K1504" s="32">
        <f>VLOOKUP($C1504,'Four Factors - Road'!$B:$O,10,FALSE)/100</f>
        <v>0.22399999999999998</v>
      </c>
      <c r="L1504" s="32">
        <f>VLOOKUP($C1504,'Four Factors - Road'!$B:$O,11,FALSE)/100</f>
        <v>0.53</v>
      </c>
      <c r="M1504" s="32">
        <f>VLOOKUP($C1504,'Four Factors - Road'!$B:$O,12,FALSE)</f>
        <v>0.3</v>
      </c>
      <c r="N1504" s="32">
        <f>VLOOKUP($C1504,'Four Factors - Road'!$B:$O,13,FALSE)/100</f>
        <v>0.154</v>
      </c>
      <c r="O1504" s="32">
        <f>VLOOKUP($C1504,'Four Factors - Road'!$B:$O,14,FALSE)/100</f>
        <v>0.24199999999999999</v>
      </c>
      <c r="P1504" s="21">
        <f>VLOOKUP($C1504,'Advanced - Road'!B:T,18,FALSE)</f>
        <v>95.68</v>
      </c>
      <c r="Q1504" s="21">
        <f>(P1504+'Advanced - Road'!$S$33)/2</f>
        <v>97.270263459335638</v>
      </c>
      <c r="R1504" s="32">
        <f t="shared" ref="R1504" si="14791">AVERAGE(H1504,L1505)</f>
        <v>0.503</v>
      </c>
      <c r="S1504" s="32">
        <f t="shared" ref="S1504" si="14792">AVERAGE(I1504,M1505)</f>
        <v>0.27749999999999997</v>
      </c>
      <c r="T1504" s="32">
        <f t="shared" ref="T1504" si="14793">AVERAGE(J1504,N1505)</f>
        <v>0.13500000000000001</v>
      </c>
      <c r="U1504" s="32">
        <f t="shared" ref="U1504" si="14794">AVERAGE(K1504,O1505)</f>
        <v>0.23599999999999999</v>
      </c>
      <c r="V1504" s="21">
        <f>Q1504*Q1505/'Advanced - Home'!$S$33</f>
        <v>99.383939809307776</v>
      </c>
      <c r="W1504" s="21">
        <f t="shared" ref="W1504" si="14795">AVERAGE(V1504:V1505)</f>
        <v>99.380571554681026</v>
      </c>
      <c r="X1504" s="21">
        <f t="shared" si="14774"/>
        <v>0</v>
      </c>
      <c r="Y1504" s="23">
        <f>ROUND(Regression!$B$17+Regression!$B$18*Games!R1504+Regression!$B$19*Games!T1504+Regression!$B$20*Games!U1504+Regression!$B$21*Games!S1504+Regression!$B$22*Games!W1504,0)</f>
        <v>108</v>
      </c>
      <c r="Z1504" s="23">
        <f t="shared" ref="Z1504" si="14796">Y1505-Y1504</f>
        <v>-2</v>
      </c>
      <c r="AA1504" s="23">
        <f t="shared" ref="AA1504" si="14797">Y1504+Y1505</f>
        <v>214</v>
      </c>
      <c r="AB1504" s="22">
        <f t="shared" ref="AB1504" si="14798">D1504-Z1504</f>
        <v>2</v>
      </c>
      <c r="AC1504" s="22">
        <f t="shared" ref="AC1504" si="14799">AA1504-E1504</f>
        <v>214</v>
      </c>
      <c r="AD1504" s="22">
        <f t="shared" si="14779"/>
        <v>108</v>
      </c>
    </row>
    <row r="1505" spans="1:30" x14ac:dyDescent="0.3">
      <c r="A1505" s="11" t="s">
        <v>134</v>
      </c>
      <c r="B1505" s="14" t="s">
        <v>57</v>
      </c>
      <c r="C1505" s="11" t="str">
        <f>VLOOKUP(B1505,'Team Lookup'!A:B,2,FALSE)</f>
        <v>Brooklyn Nets</v>
      </c>
      <c r="D1505" s="15">
        <f t="shared" ref="D1505" si="14800">D1504*-1</f>
        <v>0</v>
      </c>
      <c r="E1505" s="15">
        <f t="shared" ref="E1505" si="14801">E1504</f>
        <v>0</v>
      </c>
      <c r="F1505" s="11" t="str">
        <f>B1504</f>
        <v>SAC</v>
      </c>
      <c r="G1505" s="11" t="str">
        <f t="shared" ref="G1505" si="14802">C1504</f>
        <v>Sacramento Kings</v>
      </c>
      <c r="H1505" s="32">
        <f>VLOOKUP($C1505,'Four Factors - Home'!$B:$O,7,FALSE)/100</f>
        <v>0.49700000000000005</v>
      </c>
      <c r="I1505" s="32">
        <f>VLOOKUP($C1505,'Four Factors - Home'!$B:$O,8,FALSE)</f>
        <v>0.27</v>
      </c>
      <c r="J1505" s="32">
        <f>VLOOKUP($C1505,'Four Factors - Home'!$B:$O,9,FALSE)/100</f>
        <v>0.16699999999999998</v>
      </c>
      <c r="K1505" s="32">
        <f>VLOOKUP($C1505,'Four Factors - Home'!$B:$O,10,FALSE)/100</f>
        <v>0.20600000000000002</v>
      </c>
      <c r="L1505" s="32">
        <f>VLOOKUP($C1505,'Four Factors - Home'!$B:$O,11,FALSE)/100</f>
        <v>0.50800000000000001</v>
      </c>
      <c r="M1505" s="32">
        <f>VLOOKUP($C1505,'Four Factors - Home'!$B:$O,12,FALSE)</f>
        <v>0.26800000000000002</v>
      </c>
      <c r="N1505" s="32">
        <f>VLOOKUP($C1505,'Four Factors - Home'!$B:$O,13,FALSE)/100</f>
        <v>0.129</v>
      </c>
      <c r="O1505" s="32">
        <f>VLOOKUP($C1505,'Four Factors - Home'!$B:$O,14,FALSE)/100</f>
        <v>0.248</v>
      </c>
      <c r="P1505" s="21">
        <f>VLOOKUP($C1505,'Advanced - Home'!B:T,18,FALSE)</f>
        <v>103.15</v>
      </c>
      <c r="Q1505" s="21">
        <f>(P1505+'Advanced - Home'!$S$33)/2</f>
        <v>101.0019129438717</v>
      </c>
      <c r="R1505" s="32">
        <f t="shared" ref="R1505" si="14803">AVERAGE(H1505,L1504)</f>
        <v>0.51350000000000007</v>
      </c>
      <c r="S1505" s="32">
        <f t="shared" ref="S1505" si="14804">AVERAGE(I1505,M1504)</f>
        <v>0.28500000000000003</v>
      </c>
      <c r="T1505" s="32">
        <f t="shared" ref="T1505" si="14805">AVERAGE(J1505,N1504)</f>
        <v>0.16049999999999998</v>
      </c>
      <c r="U1505" s="32">
        <f t="shared" ref="U1505" si="14806">AVERAGE(K1505,O1504)</f>
        <v>0.224</v>
      </c>
      <c r="V1505" s="21">
        <f>Q1505*Q1504/'Advanced - Road'!$S$33</f>
        <v>99.377203300054276</v>
      </c>
      <c r="W1505" s="21">
        <f t="shared" ref="W1505" si="14807">W1504</f>
        <v>99.380571554681026</v>
      </c>
      <c r="X1505" s="21">
        <f t="shared" si="14774"/>
        <v>0</v>
      </c>
      <c r="Y1505" s="23">
        <f>ROUND(Regression!$B$17+Regression!$B$18*Games!R1505+Regression!$B$19*Games!T1505+Regression!$B$20*Games!U1505+Regression!$B$21*Games!S1505+Regression!$B$22*Games!W1505,0)</f>
        <v>106</v>
      </c>
      <c r="Z1505" s="23">
        <f t="shared" ref="Z1505" si="14808">-Z1504</f>
        <v>2</v>
      </c>
      <c r="AA1505" s="23">
        <f t="shared" ref="AA1505" si="14809">AA1504</f>
        <v>214</v>
      </c>
      <c r="AB1505" s="22"/>
      <c r="AC1505" s="22"/>
      <c r="AD1505" s="22">
        <f t="shared" si="14779"/>
        <v>106</v>
      </c>
    </row>
    <row r="1506" spans="1:30" x14ac:dyDescent="0.3">
      <c r="A1506" t="s">
        <v>133</v>
      </c>
      <c r="B1506" s="8" t="s">
        <v>78</v>
      </c>
      <c r="C1506" t="str">
        <f>VLOOKUP(B1506,'Team Lookup'!A:B,2,FALSE)</f>
        <v>Sacramento Kings</v>
      </c>
      <c r="D1506" s="6"/>
      <c r="E1506" s="6"/>
      <c r="F1506" s="7" t="str">
        <f>B1507</f>
        <v>BOS</v>
      </c>
      <c r="G1506" t="str">
        <f t="shared" ref="G1506" si="14810">C1507</f>
        <v>Boston Celtics</v>
      </c>
      <c r="H1506" s="31">
        <f>VLOOKUP($C1506,'Four Factors - Road'!$B:$O,7,FALSE)/100</f>
        <v>0.498</v>
      </c>
      <c r="I1506" s="31">
        <f>VLOOKUP($C1506,'Four Factors - Road'!$B:$O,8,FALSE)</f>
        <v>0.28699999999999998</v>
      </c>
      <c r="J1506" s="31">
        <f>VLOOKUP($C1506,'Four Factors - Road'!$B:$O,9,FALSE)/100</f>
        <v>0.14099999999999999</v>
      </c>
      <c r="K1506" s="31">
        <f>VLOOKUP($C1506,'Four Factors - Road'!$B:$O,10,FALSE)/100</f>
        <v>0.22399999999999998</v>
      </c>
      <c r="L1506" s="31">
        <f>VLOOKUP($C1506,'Four Factors - Road'!$B:$O,11,FALSE)/100</f>
        <v>0.53</v>
      </c>
      <c r="M1506" s="31">
        <f>VLOOKUP($C1506,'Four Factors - Road'!$B:$O,12,FALSE)</f>
        <v>0.3</v>
      </c>
      <c r="N1506" s="31">
        <f>VLOOKUP($C1506,'Four Factors - Road'!$B:$O,13,FALSE)/100</f>
        <v>0.154</v>
      </c>
      <c r="O1506" s="31">
        <f>VLOOKUP($C1506,'Four Factors - Road'!$B:$O,14,FALSE)/100</f>
        <v>0.24199999999999999</v>
      </c>
      <c r="P1506" s="17">
        <f>VLOOKUP($C1506,'Advanced - Road'!B:T,18,FALSE)</f>
        <v>95.68</v>
      </c>
      <c r="Q1506" s="17">
        <f>(P1506+'Advanced - Road'!$S$33)/2</f>
        <v>97.270263459335638</v>
      </c>
      <c r="R1506" s="31">
        <f t="shared" ref="R1506" si="14811">AVERAGE(H1506,L1507)</f>
        <v>0.501</v>
      </c>
      <c r="S1506" s="31">
        <f t="shared" ref="S1506" si="14812">AVERAGE(I1506,M1507)</f>
        <v>0.27549999999999997</v>
      </c>
      <c r="T1506" s="31">
        <f t="shared" ref="T1506" si="14813">AVERAGE(J1506,N1507)</f>
        <v>0.13899999999999998</v>
      </c>
      <c r="U1506" s="31">
        <f t="shared" ref="U1506" si="14814">AVERAGE(K1506,O1507)</f>
        <v>0.23849999999999999</v>
      </c>
      <c r="V1506" s="17">
        <f>Q1506*Q1507/'Advanced - Home'!$S$33</f>
        <v>97.701332697021144</v>
      </c>
      <c r="W1506" s="17">
        <f t="shared" ref="W1506" si="14815">AVERAGE(V1506:V1507)</f>
        <v>97.698021468199585</v>
      </c>
      <c r="X1506" s="17">
        <f t="shared" si="14774"/>
        <v>0</v>
      </c>
      <c r="Y1506" s="19">
        <f>ROUND(Regression!$B$17+Regression!$B$18*Games!R1506+Regression!$B$19*Games!T1506+Regression!$B$20*Games!U1506+Regression!$B$21*Games!S1506+Regression!$B$22*Games!W1506,0)</f>
        <v>105</v>
      </c>
      <c r="Z1506" s="19">
        <f t="shared" ref="Z1506" si="14816">Y1507-Y1506</f>
        <v>4</v>
      </c>
      <c r="AA1506" s="19">
        <f t="shared" ref="AA1506" si="14817">Y1506+Y1507</f>
        <v>214</v>
      </c>
      <c r="AB1506" s="4">
        <f t="shared" ref="AB1506" si="14818">D1506-Z1506</f>
        <v>-4</v>
      </c>
      <c r="AC1506" s="4">
        <f t="shared" ref="AC1506" si="14819">AA1506-E1506</f>
        <v>214</v>
      </c>
      <c r="AD1506" s="4">
        <f t="shared" si="14779"/>
        <v>105</v>
      </c>
    </row>
    <row r="1507" spans="1:30" x14ac:dyDescent="0.3">
      <c r="A1507" t="s">
        <v>134</v>
      </c>
      <c r="B1507" s="8" t="s">
        <v>58</v>
      </c>
      <c r="C1507" t="str">
        <f>VLOOKUP(B1507,'Team Lookup'!A:B,2,FALSE)</f>
        <v>Boston Celtics</v>
      </c>
      <c r="D1507" s="9">
        <f t="shared" ref="D1507" si="14820">D1506*-1</f>
        <v>0</v>
      </c>
      <c r="E1507" s="9">
        <f t="shared" ref="E1507" si="14821">E1506</f>
        <v>0</v>
      </c>
      <c r="F1507" t="str">
        <f>B1506</f>
        <v>SAC</v>
      </c>
      <c r="G1507" t="str">
        <f t="shared" ref="G1507" si="14822">C1506</f>
        <v>Sacramento Kings</v>
      </c>
      <c r="H1507" s="31">
        <f>VLOOKUP($C1507,'Four Factors - Home'!$B:$O,7,FALSE)/100</f>
        <v>0.53100000000000003</v>
      </c>
      <c r="I1507" s="31">
        <f>VLOOKUP($C1507,'Four Factors - Home'!$B:$O,8,FALSE)</f>
        <v>0.26600000000000001</v>
      </c>
      <c r="J1507" s="31">
        <f>VLOOKUP($C1507,'Four Factors - Home'!$B:$O,9,FALSE)/100</f>
        <v>0.13800000000000001</v>
      </c>
      <c r="K1507" s="31">
        <f>VLOOKUP($C1507,'Four Factors - Home'!$B:$O,10,FALSE)/100</f>
        <v>0.22500000000000001</v>
      </c>
      <c r="L1507" s="31">
        <f>VLOOKUP($C1507,'Four Factors - Home'!$B:$O,11,FALSE)/100</f>
        <v>0.504</v>
      </c>
      <c r="M1507" s="31">
        <f>VLOOKUP($C1507,'Four Factors - Home'!$B:$O,12,FALSE)</f>
        <v>0.26400000000000001</v>
      </c>
      <c r="N1507" s="31">
        <f>VLOOKUP($C1507,'Four Factors - Home'!$B:$O,13,FALSE)/100</f>
        <v>0.13699999999999998</v>
      </c>
      <c r="O1507" s="31">
        <f>VLOOKUP($C1507,'Four Factors - Home'!$B:$O,14,FALSE)/100</f>
        <v>0.253</v>
      </c>
      <c r="P1507" s="17">
        <f>VLOOKUP($C1507,'Advanced - Home'!B:T,18,FALSE)</f>
        <v>99.73</v>
      </c>
      <c r="Q1507" s="17">
        <f>(P1507+'Advanced - Home'!$S$33)/2</f>
        <v>99.291912943871708</v>
      </c>
      <c r="R1507" s="31">
        <f t="shared" ref="R1507" si="14823">AVERAGE(H1507,L1506)</f>
        <v>0.53049999999999997</v>
      </c>
      <c r="S1507" s="31">
        <f t="shared" ref="S1507" si="14824">AVERAGE(I1507,M1506)</f>
        <v>0.28300000000000003</v>
      </c>
      <c r="T1507" s="31">
        <f t="shared" ref="T1507" si="14825">AVERAGE(J1507,N1506)</f>
        <v>0.14600000000000002</v>
      </c>
      <c r="U1507" s="31">
        <f t="shared" ref="U1507" si="14826">AVERAGE(K1507,O1506)</f>
        <v>0.23349999999999999</v>
      </c>
      <c r="V1507" s="17">
        <f>Q1507*Q1506/'Advanced - Road'!$S$33</f>
        <v>97.694710239378026</v>
      </c>
      <c r="W1507" s="17">
        <f t="shared" ref="W1507" si="14827">W1506</f>
        <v>97.698021468199585</v>
      </c>
      <c r="X1507" s="17">
        <f t="shared" si="14774"/>
        <v>0</v>
      </c>
      <c r="Y1507" s="19">
        <f>ROUND(Regression!$B$17+Regression!$B$18*Games!R1507+Regression!$B$19*Games!T1507+Regression!$B$20*Games!U1507+Regression!$B$21*Games!S1507+Regression!$B$22*Games!W1507,0)</f>
        <v>109</v>
      </c>
      <c r="Z1507" s="19">
        <f t="shared" ref="Z1507" si="14828">-Z1506</f>
        <v>-4</v>
      </c>
      <c r="AA1507" s="19">
        <f t="shared" ref="AA1507" si="14829">AA1506</f>
        <v>214</v>
      </c>
      <c r="AB1507" s="4"/>
      <c r="AC1507" s="4"/>
      <c r="AD1507" s="4">
        <f t="shared" si="14779"/>
        <v>109</v>
      </c>
    </row>
    <row r="1508" spans="1:30" x14ac:dyDescent="0.3">
      <c r="A1508" s="11" t="s">
        <v>133</v>
      </c>
      <c r="B1508" s="14" t="s">
        <v>78</v>
      </c>
      <c r="C1508" s="11" t="str">
        <f>VLOOKUP(B1508,'Team Lookup'!A:B,2,FALSE)</f>
        <v>Sacramento Kings</v>
      </c>
      <c r="D1508" s="12"/>
      <c r="E1508" s="12"/>
      <c r="F1508" s="13" t="str">
        <f>B1509</f>
        <v>CHO</v>
      </c>
      <c r="G1508" s="11" t="str">
        <f t="shared" ref="G1508" si="14830">C1509</f>
        <v>Charlotte Hornets</v>
      </c>
      <c r="H1508" s="32">
        <f>VLOOKUP($C1508,'Four Factors - Road'!$B:$O,7,FALSE)/100</f>
        <v>0.498</v>
      </c>
      <c r="I1508" s="32">
        <f>VLOOKUP($C1508,'Four Factors - Road'!$B:$O,8,FALSE)</f>
        <v>0.28699999999999998</v>
      </c>
      <c r="J1508" s="32">
        <f>VLOOKUP($C1508,'Four Factors - Road'!$B:$O,9,FALSE)/100</f>
        <v>0.14099999999999999</v>
      </c>
      <c r="K1508" s="32">
        <f>VLOOKUP($C1508,'Four Factors - Road'!$B:$O,10,FALSE)/100</f>
        <v>0.22399999999999998</v>
      </c>
      <c r="L1508" s="32">
        <f>VLOOKUP($C1508,'Four Factors - Road'!$B:$O,11,FALSE)/100</f>
        <v>0.53</v>
      </c>
      <c r="M1508" s="32">
        <f>VLOOKUP($C1508,'Four Factors - Road'!$B:$O,12,FALSE)</f>
        <v>0.3</v>
      </c>
      <c r="N1508" s="32">
        <f>VLOOKUP($C1508,'Four Factors - Road'!$B:$O,13,FALSE)/100</f>
        <v>0.154</v>
      </c>
      <c r="O1508" s="32">
        <f>VLOOKUP($C1508,'Four Factors - Road'!$B:$O,14,FALSE)/100</f>
        <v>0.24199999999999999</v>
      </c>
      <c r="P1508" s="21">
        <f>VLOOKUP($C1508,'Advanced - Road'!B:T,18,FALSE)</f>
        <v>95.68</v>
      </c>
      <c r="Q1508" s="21">
        <f>(P1508+'Advanced - Road'!$S$33)/2</f>
        <v>97.270263459335638</v>
      </c>
      <c r="R1508" s="32">
        <f t="shared" ref="R1508" si="14831">AVERAGE(H1508,L1509)</f>
        <v>0.50049999999999994</v>
      </c>
      <c r="S1508" s="32">
        <f t="shared" ref="S1508" si="14832">AVERAGE(I1508,M1509)</f>
        <v>0.24199999999999999</v>
      </c>
      <c r="T1508" s="32">
        <f t="shared" ref="T1508" si="14833">AVERAGE(J1508,N1509)</f>
        <v>0.13550000000000001</v>
      </c>
      <c r="U1508" s="32">
        <f t="shared" ref="U1508" si="14834">AVERAGE(K1508,O1509)</f>
        <v>0.21</v>
      </c>
      <c r="V1508" s="21">
        <f>Q1508*Q1509/'Advanced - Home'!$S$33</f>
        <v>97.35693942842444</v>
      </c>
      <c r="W1508" s="21">
        <f t="shared" ref="W1508" si="14835">AVERAGE(V1508:V1509)</f>
        <v>97.353639871551323</v>
      </c>
      <c r="X1508" s="21">
        <f t="shared" si="14774"/>
        <v>0</v>
      </c>
      <c r="Y1508" s="23">
        <f>ROUND(Regression!$B$17+Regression!$B$18*Games!R1508+Regression!$B$19*Games!T1508+Regression!$B$20*Games!U1508+Regression!$B$21*Games!S1508+Regression!$B$22*Games!W1508,0)</f>
        <v>103</v>
      </c>
      <c r="Z1508" s="23">
        <f t="shared" ref="Z1508" si="14836">Y1509-Y1508</f>
        <v>4</v>
      </c>
      <c r="AA1508" s="23">
        <f t="shared" ref="AA1508" si="14837">Y1508+Y1509</f>
        <v>210</v>
      </c>
      <c r="AB1508" s="22">
        <f t="shared" ref="AB1508" si="14838">D1508-Z1508</f>
        <v>-4</v>
      </c>
      <c r="AC1508" s="22">
        <f t="shared" ref="AC1508" si="14839">AA1508-E1508</f>
        <v>210</v>
      </c>
      <c r="AD1508" s="22">
        <f t="shared" si="14779"/>
        <v>103</v>
      </c>
    </row>
    <row r="1509" spans="1:30" x14ac:dyDescent="0.3">
      <c r="A1509" s="11" t="s">
        <v>134</v>
      </c>
      <c r="B1509" s="14" t="s">
        <v>59</v>
      </c>
      <c r="C1509" s="11" t="str">
        <f>VLOOKUP(B1509,'Team Lookup'!A:B,2,FALSE)</f>
        <v>Charlotte Hornets</v>
      </c>
      <c r="D1509" s="15">
        <f t="shared" ref="D1509" si="14840">D1508*-1</f>
        <v>0</v>
      </c>
      <c r="E1509" s="15">
        <f t="shared" ref="E1509" si="14841">E1508</f>
        <v>0</v>
      </c>
      <c r="F1509" s="11" t="str">
        <f>B1508</f>
        <v>SAC</v>
      </c>
      <c r="G1509" s="11" t="str">
        <f t="shared" ref="G1509" si="14842">C1508</f>
        <v>Sacramento Kings</v>
      </c>
      <c r="H1509" s="32">
        <f>VLOOKUP($C1509,'Four Factors - Home'!$B:$O,7,FALSE)/100</f>
        <v>0.499</v>
      </c>
      <c r="I1509" s="32">
        <f>VLOOKUP($C1509,'Four Factors - Home'!$B:$O,8,FALSE)</f>
        <v>0.307</v>
      </c>
      <c r="J1509" s="32">
        <f>VLOOKUP($C1509,'Four Factors - Home'!$B:$O,9,FALSE)/100</f>
        <v>0.11900000000000001</v>
      </c>
      <c r="K1509" s="32">
        <f>VLOOKUP($C1509,'Four Factors - Home'!$B:$O,10,FALSE)/100</f>
        <v>0.20499999999999999</v>
      </c>
      <c r="L1509" s="32">
        <f>VLOOKUP($C1509,'Four Factors - Home'!$B:$O,11,FALSE)/100</f>
        <v>0.503</v>
      </c>
      <c r="M1509" s="32">
        <f>VLOOKUP($C1509,'Four Factors - Home'!$B:$O,12,FALSE)</f>
        <v>0.19700000000000001</v>
      </c>
      <c r="N1509" s="32">
        <f>VLOOKUP($C1509,'Four Factors - Home'!$B:$O,13,FALSE)/100</f>
        <v>0.13</v>
      </c>
      <c r="O1509" s="32">
        <f>VLOOKUP($C1509,'Four Factors - Home'!$B:$O,14,FALSE)/100</f>
        <v>0.19600000000000001</v>
      </c>
      <c r="P1509" s="21">
        <f>VLOOKUP($C1509,'Advanced - Home'!B:T,18,FALSE)</f>
        <v>99.03</v>
      </c>
      <c r="Q1509" s="21">
        <f>(P1509+'Advanced - Home'!$S$33)/2</f>
        <v>98.941912943871699</v>
      </c>
      <c r="R1509" s="32">
        <f t="shared" ref="R1509" si="14843">AVERAGE(H1509,L1508)</f>
        <v>0.51449999999999996</v>
      </c>
      <c r="S1509" s="32">
        <f t="shared" ref="S1509" si="14844">AVERAGE(I1509,M1508)</f>
        <v>0.30349999999999999</v>
      </c>
      <c r="T1509" s="32">
        <f t="shared" ref="T1509" si="14845">AVERAGE(J1509,N1508)</f>
        <v>0.13650000000000001</v>
      </c>
      <c r="U1509" s="32">
        <f t="shared" ref="U1509" si="14846">AVERAGE(K1509,O1508)</f>
        <v>0.22349999999999998</v>
      </c>
      <c r="V1509" s="21">
        <f>Q1509*Q1508/'Advanced - Road'!$S$33</f>
        <v>97.350340314678206</v>
      </c>
      <c r="W1509" s="21">
        <f t="shared" ref="W1509" si="14847">W1508</f>
        <v>97.353639871551323</v>
      </c>
      <c r="X1509" s="21">
        <f t="shared" si="14774"/>
        <v>0</v>
      </c>
      <c r="Y1509" s="23">
        <f>ROUND(Regression!$B$17+Regression!$B$18*Games!R1509+Regression!$B$19*Games!T1509+Regression!$B$20*Games!U1509+Regression!$B$21*Games!S1509+Regression!$B$22*Games!W1509,0)</f>
        <v>107</v>
      </c>
      <c r="Z1509" s="23">
        <f t="shared" ref="Z1509" si="14848">-Z1508</f>
        <v>-4</v>
      </c>
      <c r="AA1509" s="23">
        <f t="shared" ref="AA1509" si="14849">AA1508</f>
        <v>210</v>
      </c>
      <c r="AB1509" s="22"/>
      <c r="AC1509" s="22"/>
      <c r="AD1509" s="22">
        <f t="shared" si="14779"/>
        <v>107</v>
      </c>
    </row>
    <row r="1510" spans="1:30" x14ac:dyDescent="0.3">
      <c r="A1510" t="s">
        <v>133</v>
      </c>
      <c r="B1510" s="8" t="s">
        <v>78</v>
      </c>
      <c r="C1510" t="str">
        <f>VLOOKUP(B1510,'Team Lookup'!A:B,2,FALSE)</f>
        <v>Sacramento Kings</v>
      </c>
      <c r="D1510" s="6"/>
      <c r="E1510" s="6"/>
      <c r="F1510" s="7" t="str">
        <f>B1511</f>
        <v>CHI</v>
      </c>
      <c r="G1510" t="str">
        <f t="shared" ref="G1510" si="14850">C1511</f>
        <v>Chicago Bulls</v>
      </c>
      <c r="H1510" s="31">
        <f>VLOOKUP($C1510,'Four Factors - Road'!$B:$O,7,FALSE)/100</f>
        <v>0.498</v>
      </c>
      <c r="I1510" s="31">
        <f>VLOOKUP($C1510,'Four Factors - Road'!$B:$O,8,FALSE)</f>
        <v>0.28699999999999998</v>
      </c>
      <c r="J1510" s="31">
        <f>VLOOKUP($C1510,'Four Factors - Road'!$B:$O,9,FALSE)/100</f>
        <v>0.14099999999999999</v>
      </c>
      <c r="K1510" s="31">
        <f>VLOOKUP($C1510,'Four Factors - Road'!$B:$O,10,FALSE)/100</f>
        <v>0.22399999999999998</v>
      </c>
      <c r="L1510" s="31">
        <f>VLOOKUP($C1510,'Four Factors - Road'!$B:$O,11,FALSE)/100</f>
        <v>0.53</v>
      </c>
      <c r="M1510" s="31">
        <f>VLOOKUP($C1510,'Four Factors - Road'!$B:$O,12,FALSE)</f>
        <v>0.3</v>
      </c>
      <c r="N1510" s="31">
        <f>VLOOKUP($C1510,'Four Factors - Road'!$B:$O,13,FALSE)/100</f>
        <v>0.154</v>
      </c>
      <c r="O1510" s="31">
        <f>VLOOKUP($C1510,'Four Factors - Road'!$B:$O,14,FALSE)/100</f>
        <v>0.24199999999999999</v>
      </c>
      <c r="P1510" s="17">
        <f>VLOOKUP($C1510,'Advanced - Road'!B:T,18,FALSE)</f>
        <v>95.68</v>
      </c>
      <c r="Q1510" s="17">
        <f>(P1510+'Advanced - Road'!$S$33)/2</f>
        <v>97.270263459335638</v>
      </c>
      <c r="R1510" s="31">
        <f t="shared" ref="R1510" si="14851">AVERAGE(H1510,L1511)</f>
        <v>0.50750000000000006</v>
      </c>
      <c r="S1510" s="31">
        <f t="shared" ref="S1510" si="14852">AVERAGE(I1510,M1511)</f>
        <v>0.254</v>
      </c>
      <c r="T1510" s="31">
        <f t="shared" ref="T1510" si="14853">AVERAGE(J1510,N1511)</f>
        <v>0.13800000000000001</v>
      </c>
      <c r="U1510" s="31">
        <f t="shared" ref="U1510" si="14854">AVERAGE(K1510,O1511)</f>
        <v>0.21399999999999997</v>
      </c>
      <c r="V1510" s="17">
        <f>Q1510*Q1511/'Advanced - Home'!$S$33</f>
        <v>96.535315487629504</v>
      </c>
      <c r="W1510" s="17">
        <f t="shared" ref="W1510" si="14855">AVERAGE(V1510:V1511)</f>
        <v>96.5320437766905</v>
      </c>
      <c r="X1510" s="17">
        <f t="shared" si="14774"/>
        <v>0</v>
      </c>
      <c r="Y1510" s="19">
        <f>ROUND(Regression!$B$17+Regression!$B$18*Games!R1510+Regression!$B$19*Games!T1510+Regression!$B$20*Games!U1510+Regression!$B$21*Games!S1510+Regression!$B$22*Games!W1510,0)</f>
        <v>103</v>
      </c>
      <c r="Z1510" s="19">
        <f t="shared" ref="Z1510" si="14856">Y1511-Y1510</f>
        <v>3</v>
      </c>
      <c r="AA1510" s="19">
        <f t="shared" ref="AA1510" si="14857">Y1510+Y1511</f>
        <v>209</v>
      </c>
      <c r="AB1510" s="4">
        <f t="shared" ref="AB1510" si="14858">D1510-Z1510</f>
        <v>-3</v>
      </c>
      <c r="AC1510" s="4">
        <f t="shared" ref="AC1510" si="14859">AA1510-E1510</f>
        <v>209</v>
      </c>
      <c r="AD1510" s="4">
        <f t="shared" si="14779"/>
        <v>103</v>
      </c>
    </row>
    <row r="1511" spans="1:30" x14ac:dyDescent="0.3">
      <c r="A1511" t="s">
        <v>134</v>
      </c>
      <c r="B1511" s="8" t="s">
        <v>60</v>
      </c>
      <c r="C1511" t="str">
        <f>VLOOKUP(B1511,'Team Lookup'!A:B,2,FALSE)</f>
        <v>Chicago Bulls</v>
      </c>
      <c r="D1511" s="9">
        <f t="shared" ref="D1511" si="14860">D1510*-1</f>
        <v>0</v>
      </c>
      <c r="E1511" s="9">
        <f t="shared" ref="E1511" si="14861">E1510</f>
        <v>0</v>
      </c>
      <c r="F1511" t="str">
        <f>B1510</f>
        <v>SAC</v>
      </c>
      <c r="G1511" t="str">
        <f t="shared" ref="G1511" si="14862">C1510</f>
        <v>Sacramento Kings</v>
      </c>
      <c r="H1511" s="31">
        <f>VLOOKUP($C1511,'Four Factors - Home'!$B:$O,7,FALSE)/100</f>
        <v>0.47100000000000003</v>
      </c>
      <c r="I1511" s="31">
        <f>VLOOKUP($C1511,'Four Factors - Home'!$B:$O,8,FALSE)</f>
        <v>0.29599999999999999</v>
      </c>
      <c r="J1511" s="31">
        <f>VLOOKUP($C1511,'Four Factors - Home'!$B:$O,9,FALSE)/100</f>
        <v>0.129</v>
      </c>
      <c r="K1511" s="31">
        <f>VLOOKUP($C1511,'Four Factors - Home'!$B:$O,10,FALSE)/100</f>
        <v>0.30199999999999999</v>
      </c>
      <c r="L1511" s="31">
        <f>VLOOKUP($C1511,'Four Factors - Home'!$B:$O,11,FALSE)/100</f>
        <v>0.51700000000000002</v>
      </c>
      <c r="M1511" s="31">
        <f>VLOOKUP($C1511,'Four Factors - Home'!$B:$O,12,FALSE)</f>
        <v>0.221</v>
      </c>
      <c r="N1511" s="31">
        <f>VLOOKUP($C1511,'Four Factors - Home'!$B:$O,13,FALSE)/100</f>
        <v>0.13500000000000001</v>
      </c>
      <c r="O1511" s="31">
        <f>VLOOKUP($C1511,'Four Factors - Home'!$B:$O,14,FALSE)/100</f>
        <v>0.20399999999999999</v>
      </c>
      <c r="P1511" s="17">
        <f>VLOOKUP($C1511,'Advanced - Home'!B:T,18,FALSE)</f>
        <v>97.36</v>
      </c>
      <c r="Q1511" s="17">
        <f>(P1511+'Advanced - Home'!$S$33)/2</f>
        <v>98.106912943871706</v>
      </c>
      <c r="R1511" s="31">
        <f t="shared" ref="R1511" si="14863">AVERAGE(H1511,L1510)</f>
        <v>0.50050000000000006</v>
      </c>
      <c r="S1511" s="31">
        <f t="shared" ref="S1511" si="14864">AVERAGE(I1511,M1510)</f>
        <v>0.29799999999999999</v>
      </c>
      <c r="T1511" s="31">
        <f t="shared" ref="T1511" si="14865">AVERAGE(J1511,N1510)</f>
        <v>0.14150000000000001</v>
      </c>
      <c r="U1511" s="31">
        <f t="shared" ref="U1511" si="14866">AVERAGE(K1511,O1510)</f>
        <v>0.27200000000000002</v>
      </c>
      <c r="V1511" s="17">
        <f>Q1511*Q1510/'Advanced - Road'!$S$33</f>
        <v>96.528772065751497</v>
      </c>
      <c r="W1511" s="17">
        <f t="shared" ref="W1511" si="14867">W1510</f>
        <v>96.5320437766905</v>
      </c>
      <c r="X1511" s="17">
        <f t="shared" si="14774"/>
        <v>0</v>
      </c>
      <c r="Y1511" s="19">
        <f>ROUND(Regression!$B$17+Regression!$B$18*Games!R1511+Regression!$B$19*Games!T1511+Regression!$B$20*Games!U1511+Regression!$B$21*Games!S1511+Regression!$B$22*Games!W1511,0)</f>
        <v>106</v>
      </c>
      <c r="Z1511" s="19">
        <f t="shared" ref="Z1511" si="14868">-Z1510</f>
        <v>-3</v>
      </c>
      <c r="AA1511" s="19">
        <f t="shared" ref="AA1511" si="14869">AA1510</f>
        <v>209</v>
      </c>
      <c r="AB1511" s="4"/>
      <c r="AC1511" s="4"/>
      <c r="AD1511" s="4">
        <f t="shared" si="14779"/>
        <v>106</v>
      </c>
    </row>
    <row r="1512" spans="1:30" x14ac:dyDescent="0.3">
      <c r="A1512" s="11" t="s">
        <v>133</v>
      </c>
      <c r="B1512" s="14" t="s">
        <v>78</v>
      </c>
      <c r="C1512" s="11" t="str">
        <f>VLOOKUP(B1512,'Team Lookup'!A:B,2,FALSE)</f>
        <v>Sacramento Kings</v>
      </c>
      <c r="D1512" s="12"/>
      <c r="E1512" s="12"/>
      <c r="F1512" s="13" t="str">
        <f>B1513</f>
        <v>CLE</v>
      </c>
      <c r="G1512" s="11" t="str">
        <f t="shared" ref="G1512" si="14870">C1513</f>
        <v>Cleveland Cavaliers</v>
      </c>
      <c r="H1512" s="32">
        <f>VLOOKUP($C1512,'Four Factors - Road'!$B:$O,7,FALSE)/100</f>
        <v>0.498</v>
      </c>
      <c r="I1512" s="32">
        <f>VLOOKUP($C1512,'Four Factors - Road'!$B:$O,8,FALSE)</f>
        <v>0.28699999999999998</v>
      </c>
      <c r="J1512" s="32">
        <f>VLOOKUP($C1512,'Four Factors - Road'!$B:$O,9,FALSE)/100</f>
        <v>0.14099999999999999</v>
      </c>
      <c r="K1512" s="32">
        <f>VLOOKUP($C1512,'Four Factors - Road'!$B:$O,10,FALSE)/100</f>
        <v>0.22399999999999998</v>
      </c>
      <c r="L1512" s="32">
        <f>VLOOKUP($C1512,'Four Factors - Road'!$B:$O,11,FALSE)/100</f>
        <v>0.53</v>
      </c>
      <c r="M1512" s="32">
        <f>VLOOKUP($C1512,'Four Factors - Road'!$B:$O,12,FALSE)</f>
        <v>0.3</v>
      </c>
      <c r="N1512" s="32">
        <f>VLOOKUP($C1512,'Four Factors - Road'!$B:$O,13,FALSE)/100</f>
        <v>0.154</v>
      </c>
      <c r="O1512" s="32">
        <f>VLOOKUP($C1512,'Four Factors - Road'!$B:$O,14,FALSE)/100</f>
        <v>0.24199999999999999</v>
      </c>
      <c r="P1512" s="21">
        <f>VLOOKUP($C1512,'Advanced - Road'!B:T,18,FALSE)</f>
        <v>95.68</v>
      </c>
      <c r="Q1512" s="21">
        <f>(P1512+'Advanced - Road'!$S$33)/2</f>
        <v>97.270263459335638</v>
      </c>
      <c r="R1512" s="32">
        <f t="shared" ref="R1512" si="14871">AVERAGE(H1512,L1513)</f>
        <v>0.499</v>
      </c>
      <c r="S1512" s="32">
        <f t="shared" ref="S1512" si="14872">AVERAGE(I1512,M1513)</f>
        <v>0.251</v>
      </c>
      <c r="T1512" s="32">
        <f t="shared" ref="T1512" si="14873">AVERAGE(J1512,N1513)</f>
        <v>0.13450000000000001</v>
      </c>
      <c r="U1512" s="32">
        <f t="shared" ref="U1512" si="14874">AVERAGE(K1512,O1513)</f>
        <v>0.23249999999999998</v>
      </c>
      <c r="V1512" s="21">
        <f>Q1512*Q1513/'Advanced - Home'!$S$33</f>
        <v>97.297900582379285</v>
      </c>
      <c r="W1512" s="21">
        <f t="shared" ref="W1512" si="14875">AVERAGE(V1512:V1513)</f>
        <v>97.294603026411608</v>
      </c>
      <c r="X1512" s="21">
        <f t="shared" si="14774"/>
        <v>0</v>
      </c>
      <c r="Y1512" s="23">
        <f>ROUND(Regression!$B$17+Regression!$B$18*Games!R1512+Regression!$B$19*Games!T1512+Regression!$B$20*Games!U1512+Regression!$B$21*Games!S1512+Regression!$B$22*Games!W1512,0)</f>
        <v>104</v>
      </c>
      <c r="Z1512" s="23">
        <f t="shared" ref="Z1512" si="14876">Y1513-Y1512</f>
        <v>7</v>
      </c>
      <c r="AA1512" s="23">
        <f t="shared" ref="AA1512" si="14877">Y1512+Y1513</f>
        <v>215</v>
      </c>
      <c r="AB1512" s="22">
        <f t="shared" ref="AB1512" si="14878">D1512-Z1512</f>
        <v>-7</v>
      </c>
      <c r="AC1512" s="22">
        <f t="shared" ref="AC1512" si="14879">AA1512-E1512</f>
        <v>215</v>
      </c>
      <c r="AD1512" s="22">
        <f t="shared" si="14779"/>
        <v>104</v>
      </c>
    </row>
    <row r="1513" spans="1:30" x14ac:dyDescent="0.3">
      <c r="A1513" s="11" t="s">
        <v>134</v>
      </c>
      <c r="B1513" s="14" t="s">
        <v>54</v>
      </c>
      <c r="C1513" s="11" t="str">
        <f>VLOOKUP(B1513,'Team Lookup'!A:B,2,FALSE)</f>
        <v>Cleveland Cavaliers</v>
      </c>
      <c r="D1513" s="15">
        <f t="shared" ref="D1513" si="14880">D1512*-1</f>
        <v>0</v>
      </c>
      <c r="E1513" s="15">
        <f t="shared" ref="E1513" si="14881">E1512</f>
        <v>0</v>
      </c>
      <c r="F1513" s="11" t="str">
        <f>B1512</f>
        <v>SAC</v>
      </c>
      <c r="G1513" s="11" t="str">
        <f t="shared" ref="G1513" si="14882">C1512</f>
        <v>Sacramento Kings</v>
      </c>
      <c r="H1513" s="32">
        <f>VLOOKUP($C1513,'Four Factors - Home'!$B:$O,7,FALSE)/100</f>
        <v>0.55700000000000005</v>
      </c>
      <c r="I1513" s="32">
        <f>VLOOKUP($C1513,'Four Factors - Home'!$B:$O,8,FALSE)</f>
        <v>0.27700000000000002</v>
      </c>
      <c r="J1513" s="32">
        <f>VLOOKUP($C1513,'Four Factors - Home'!$B:$O,9,FALSE)/100</f>
        <v>0.129</v>
      </c>
      <c r="K1513" s="32">
        <f>VLOOKUP($C1513,'Four Factors - Home'!$B:$O,10,FALSE)/100</f>
        <v>0.23899999999999999</v>
      </c>
      <c r="L1513" s="32">
        <f>VLOOKUP($C1513,'Four Factors - Home'!$B:$O,11,FALSE)/100</f>
        <v>0.5</v>
      </c>
      <c r="M1513" s="32">
        <f>VLOOKUP($C1513,'Four Factors - Home'!$B:$O,12,FALSE)</f>
        <v>0.215</v>
      </c>
      <c r="N1513" s="32">
        <f>VLOOKUP($C1513,'Four Factors - Home'!$B:$O,13,FALSE)/100</f>
        <v>0.128</v>
      </c>
      <c r="O1513" s="32">
        <f>VLOOKUP($C1513,'Four Factors - Home'!$B:$O,14,FALSE)/100</f>
        <v>0.24100000000000002</v>
      </c>
      <c r="P1513" s="21">
        <f>VLOOKUP($C1513,'Advanced - Home'!B:T,18,FALSE)</f>
        <v>98.91</v>
      </c>
      <c r="Q1513" s="21">
        <f>(P1513+'Advanced - Home'!$S$33)/2</f>
        <v>98.881912943871697</v>
      </c>
      <c r="R1513" s="32">
        <f t="shared" ref="R1513" si="14883">AVERAGE(H1513,L1512)</f>
        <v>0.54350000000000009</v>
      </c>
      <c r="S1513" s="32">
        <f t="shared" ref="S1513" si="14884">AVERAGE(I1513,M1512)</f>
        <v>0.28849999999999998</v>
      </c>
      <c r="T1513" s="32">
        <f t="shared" ref="T1513" si="14885">AVERAGE(J1513,N1512)</f>
        <v>0.14150000000000001</v>
      </c>
      <c r="U1513" s="32">
        <f t="shared" ref="U1513" si="14886">AVERAGE(K1513,O1512)</f>
        <v>0.24049999999999999</v>
      </c>
      <c r="V1513" s="21">
        <f>Q1513*Q1512/'Advanced - Road'!$S$33</f>
        <v>97.29130547044393</v>
      </c>
      <c r="W1513" s="21">
        <f t="shared" ref="W1513" si="14887">W1512</f>
        <v>97.294603026411608</v>
      </c>
      <c r="X1513" s="21">
        <f t="shared" si="14774"/>
        <v>0</v>
      </c>
      <c r="Y1513" s="23">
        <f>ROUND(Regression!$B$17+Regression!$B$18*Games!R1513+Regression!$B$19*Games!T1513+Regression!$B$20*Games!U1513+Regression!$B$21*Games!S1513+Regression!$B$22*Games!W1513,0)</f>
        <v>111</v>
      </c>
      <c r="Z1513" s="23">
        <f t="shared" ref="Z1513" si="14888">-Z1512</f>
        <v>-7</v>
      </c>
      <c r="AA1513" s="23">
        <f t="shared" ref="AA1513" si="14889">AA1512</f>
        <v>215</v>
      </c>
      <c r="AB1513" s="22"/>
      <c r="AC1513" s="22"/>
      <c r="AD1513" s="22">
        <f t="shared" si="14779"/>
        <v>111</v>
      </c>
    </row>
    <row r="1514" spans="1:30" x14ac:dyDescent="0.3">
      <c r="A1514" t="s">
        <v>133</v>
      </c>
      <c r="B1514" s="5" t="s">
        <v>78</v>
      </c>
      <c r="C1514" t="str">
        <f>VLOOKUP(B1514,'Team Lookup'!A:B,2,FALSE)</f>
        <v>Sacramento Kings</v>
      </c>
      <c r="D1514" s="6"/>
      <c r="E1514" s="6"/>
      <c r="F1514" s="7" t="str">
        <f>B1515</f>
        <v>DAL</v>
      </c>
      <c r="G1514" t="str">
        <f t="shared" ref="G1514" si="14890">C1515</f>
        <v>Dallas Mavericks</v>
      </c>
      <c r="H1514" s="31">
        <f>VLOOKUP($C1514,'Four Factors - Road'!$B:$O,7,FALSE)/100</f>
        <v>0.498</v>
      </c>
      <c r="I1514" s="31">
        <f>VLOOKUP($C1514,'Four Factors - Road'!$B:$O,8,FALSE)</f>
        <v>0.28699999999999998</v>
      </c>
      <c r="J1514" s="31">
        <f>VLOOKUP($C1514,'Four Factors - Road'!$B:$O,9,FALSE)/100</f>
        <v>0.14099999999999999</v>
      </c>
      <c r="K1514" s="31">
        <f>VLOOKUP($C1514,'Four Factors - Road'!$B:$O,10,FALSE)/100</f>
        <v>0.22399999999999998</v>
      </c>
      <c r="L1514" s="31">
        <f>VLOOKUP($C1514,'Four Factors - Road'!$B:$O,11,FALSE)/100</f>
        <v>0.53</v>
      </c>
      <c r="M1514" s="31">
        <f>VLOOKUP($C1514,'Four Factors - Road'!$B:$O,12,FALSE)</f>
        <v>0.3</v>
      </c>
      <c r="N1514" s="31">
        <f>VLOOKUP($C1514,'Four Factors - Road'!$B:$O,13,FALSE)/100</f>
        <v>0.154</v>
      </c>
      <c r="O1514" s="31">
        <f>VLOOKUP($C1514,'Four Factors - Road'!$B:$O,14,FALSE)/100</f>
        <v>0.24199999999999999</v>
      </c>
      <c r="P1514" s="17">
        <f>VLOOKUP($C1514,'Advanced - Road'!B:T,18,FALSE)</f>
        <v>95.68</v>
      </c>
      <c r="Q1514" s="17">
        <f>(P1514+'Advanced - Road'!$S$33)/2</f>
        <v>97.270263459335638</v>
      </c>
      <c r="R1514" s="31">
        <f t="shared" ref="R1514" si="14891">AVERAGE(H1514,L1515)</f>
        <v>0.502</v>
      </c>
      <c r="S1514" s="31">
        <f t="shared" ref="S1514" si="14892">AVERAGE(I1514,M1515)</f>
        <v>0.28249999999999997</v>
      </c>
      <c r="T1514" s="31">
        <f t="shared" ref="T1514" si="14893">AVERAGE(J1514,N1515)</f>
        <v>0.152</v>
      </c>
      <c r="U1514" s="31">
        <f t="shared" ref="U1514" si="14894">AVERAGE(K1514,O1515)</f>
        <v>0.22499999999999998</v>
      </c>
      <c r="V1514" s="17">
        <f>Q1514*Q1515/'Advanced - Home'!$S$33</f>
        <v>94.724790875578378</v>
      </c>
      <c r="W1514" s="17">
        <f t="shared" ref="W1514" si="14895">AVERAGE(V1514:V1515)</f>
        <v>94.721580525739697</v>
      </c>
      <c r="X1514" s="17">
        <f t="shared" si="14774"/>
        <v>0</v>
      </c>
      <c r="Y1514" s="19">
        <f>ROUND(Regression!$B$17+Regression!$B$18*Games!R1514+Regression!$B$19*Games!T1514+Regression!$B$20*Games!U1514+Regression!$B$21*Games!S1514+Regression!$B$22*Games!W1514,0)</f>
        <v>100</v>
      </c>
      <c r="Z1514" s="19">
        <f t="shared" ref="Z1514" si="14896">Y1515-Y1514</f>
        <v>4</v>
      </c>
      <c r="AA1514" s="19">
        <f t="shared" ref="AA1514" si="14897">Y1514+Y1515</f>
        <v>204</v>
      </c>
      <c r="AB1514" s="4">
        <f t="shared" ref="AB1514" si="14898">D1514-Z1514</f>
        <v>-4</v>
      </c>
      <c r="AC1514" s="4">
        <f t="shared" ref="AC1514" si="14899">AA1514-E1514</f>
        <v>204</v>
      </c>
      <c r="AD1514" s="4">
        <f t="shared" si="14779"/>
        <v>100</v>
      </c>
    </row>
    <row r="1515" spans="1:30" x14ac:dyDescent="0.3">
      <c r="A1515" t="s">
        <v>134</v>
      </c>
      <c r="B1515" s="8" t="s">
        <v>61</v>
      </c>
      <c r="C1515" t="str">
        <f>VLOOKUP(B1515,'Team Lookup'!A:B,2,FALSE)</f>
        <v>Dallas Mavericks</v>
      </c>
      <c r="D1515" s="9">
        <f t="shared" ref="D1515" si="14900">D1514*-1</f>
        <v>0</v>
      </c>
      <c r="E1515" s="9">
        <f t="shared" ref="E1515" si="14901">E1514</f>
        <v>0</v>
      </c>
      <c r="F1515" t="str">
        <f>B1514</f>
        <v>SAC</v>
      </c>
      <c r="G1515" t="str">
        <f t="shared" ref="G1515" si="14902">C1514</f>
        <v>Sacramento Kings</v>
      </c>
      <c r="H1515" s="31">
        <f>VLOOKUP($C1515,'Four Factors - Home'!$B:$O,7,FALSE)/100</f>
        <v>0.51400000000000001</v>
      </c>
      <c r="I1515" s="31">
        <f>VLOOKUP($C1515,'Four Factors - Home'!$B:$O,8,FALSE)</f>
        <v>0.24299999999999999</v>
      </c>
      <c r="J1515" s="31">
        <f>VLOOKUP($C1515,'Four Factors - Home'!$B:$O,9,FALSE)/100</f>
        <v>0.129</v>
      </c>
      <c r="K1515" s="31">
        <f>VLOOKUP($C1515,'Four Factors - Home'!$B:$O,10,FALSE)/100</f>
        <v>0.188</v>
      </c>
      <c r="L1515" s="31">
        <f>VLOOKUP($C1515,'Four Factors - Home'!$B:$O,11,FALSE)/100</f>
        <v>0.50600000000000001</v>
      </c>
      <c r="M1515" s="31">
        <f>VLOOKUP($C1515,'Four Factors - Home'!$B:$O,12,FALSE)</f>
        <v>0.27800000000000002</v>
      </c>
      <c r="N1515" s="31">
        <f>VLOOKUP($C1515,'Four Factors - Home'!$B:$O,13,FALSE)/100</f>
        <v>0.16300000000000001</v>
      </c>
      <c r="O1515" s="31">
        <f>VLOOKUP($C1515,'Four Factors - Home'!$B:$O,14,FALSE)/100</f>
        <v>0.22600000000000001</v>
      </c>
      <c r="P1515" s="17">
        <f>VLOOKUP($C1515,'Advanced - Home'!B:T,18,FALSE)</f>
        <v>93.68</v>
      </c>
      <c r="Q1515" s="17">
        <f>(P1515+'Advanced - Home'!$S$33)/2</f>
        <v>96.266912943871716</v>
      </c>
      <c r="R1515" s="31">
        <f t="shared" ref="R1515" si="14903">AVERAGE(H1515,L1514)</f>
        <v>0.52200000000000002</v>
      </c>
      <c r="S1515" s="31">
        <f t="shared" ref="S1515" si="14904">AVERAGE(I1515,M1514)</f>
        <v>0.27149999999999996</v>
      </c>
      <c r="T1515" s="31">
        <f t="shared" ref="T1515" si="14905">AVERAGE(J1515,N1514)</f>
        <v>0.14150000000000001</v>
      </c>
      <c r="U1515" s="31">
        <f t="shared" ref="U1515" si="14906">AVERAGE(K1515,O1514)</f>
        <v>0.215</v>
      </c>
      <c r="V1515" s="17">
        <f>Q1515*Q1514/'Advanced - Road'!$S$33</f>
        <v>94.718370175901015</v>
      </c>
      <c r="W1515" s="17">
        <f t="shared" ref="W1515" si="14907">W1514</f>
        <v>94.721580525739697</v>
      </c>
      <c r="X1515" s="17">
        <f t="shared" si="14774"/>
        <v>0</v>
      </c>
      <c r="Y1515" s="19">
        <f>ROUND(Regression!$B$17+Regression!$B$18*Games!R1515+Regression!$B$19*Games!T1515+Regression!$B$20*Games!U1515+Regression!$B$21*Games!S1515+Regression!$B$22*Games!W1515,0)</f>
        <v>104</v>
      </c>
      <c r="Z1515" s="19">
        <f t="shared" ref="Z1515" si="14908">-Z1514</f>
        <v>-4</v>
      </c>
      <c r="AA1515" s="19">
        <f t="shared" ref="AA1515" si="14909">AA1514</f>
        <v>204</v>
      </c>
      <c r="AB1515" s="4"/>
      <c r="AC1515" s="4"/>
      <c r="AD1515" s="4">
        <f t="shared" si="14779"/>
        <v>104</v>
      </c>
    </row>
    <row r="1516" spans="1:30" x14ac:dyDescent="0.3">
      <c r="A1516" s="11" t="s">
        <v>133</v>
      </c>
      <c r="B1516" s="10" t="s">
        <v>78</v>
      </c>
      <c r="C1516" s="11" t="str">
        <f>VLOOKUP(B1516,'Team Lookup'!A:B,2,FALSE)</f>
        <v>Sacramento Kings</v>
      </c>
      <c r="D1516" s="12"/>
      <c r="E1516" s="12"/>
      <c r="F1516" s="13" t="str">
        <f>B1517</f>
        <v>DEN</v>
      </c>
      <c r="G1516" s="11" t="str">
        <f t="shared" ref="G1516" si="14910">C1517</f>
        <v>Denver Nuggets</v>
      </c>
      <c r="H1516" s="32">
        <f>VLOOKUP($C1516,'Four Factors - Road'!$B:$O,7,FALSE)/100</f>
        <v>0.498</v>
      </c>
      <c r="I1516" s="32">
        <f>VLOOKUP($C1516,'Four Factors - Road'!$B:$O,8,FALSE)</f>
        <v>0.28699999999999998</v>
      </c>
      <c r="J1516" s="32">
        <f>VLOOKUP($C1516,'Four Factors - Road'!$B:$O,9,FALSE)/100</f>
        <v>0.14099999999999999</v>
      </c>
      <c r="K1516" s="32">
        <f>VLOOKUP($C1516,'Four Factors - Road'!$B:$O,10,FALSE)/100</f>
        <v>0.22399999999999998</v>
      </c>
      <c r="L1516" s="32">
        <f>VLOOKUP($C1516,'Four Factors - Road'!$B:$O,11,FALSE)/100</f>
        <v>0.53</v>
      </c>
      <c r="M1516" s="32">
        <f>VLOOKUP($C1516,'Four Factors - Road'!$B:$O,12,FALSE)</f>
        <v>0.3</v>
      </c>
      <c r="N1516" s="32">
        <f>VLOOKUP($C1516,'Four Factors - Road'!$B:$O,13,FALSE)/100</f>
        <v>0.154</v>
      </c>
      <c r="O1516" s="32">
        <f>VLOOKUP($C1516,'Four Factors - Road'!$B:$O,14,FALSE)/100</f>
        <v>0.24199999999999999</v>
      </c>
      <c r="P1516" s="21">
        <f>VLOOKUP($C1516,'Advanced - Road'!B:T,18,FALSE)</f>
        <v>95.68</v>
      </c>
      <c r="Q1516" s="21">
        <f>(P1516+'Advanced - Road'!$S$33)/2</f>
        <v>97.270263459335638</v>
      </c>
      <c r="R1516" s="32">
        <f t="shared" ref="R1516" si="14911">AVERAGE(H1516,L1517)</f>
        <v>0.51549999999999996</v>
      </c>
      <c r="S1516" s="32">
        <f t="shared" ref="S1516" si="14912">AVERAGE(I1516,M1517)</f>
        <v>0.27100000000000002</v>
      </c>
      <c r="T1516" s="32">
        <f t="shared" ref="T1516" si="14913">AVERAGE(J1516,N1517)</f>
        <v>0.127</v>
      </c>
      <c r="U1516" s="32">
        <f t="shared" ref="U1516" si="14914">AVERAGE(K1516,O1517)</f>
        <v>0.2135</v>
      </c>
      <c r="V1516" s="21">
        <f>Q1516*Q1517/'Advanced - Home'!$S$33</f>
        <v>98.075245388640397</v>
      </c>
      <c r="W1516" s="21">
        <f t="shared" ref="W1516" si="14915">AVERAGE(V1516:V1517)</f>
        <v>98.071921487417683</v>
      </c>
      <c r="X1516" s="21">
        <f t="shared" si="14774"/>
        <v>0</v>
      </c>
      <c r="Y1516" s="23">
        <f>ROUND(Regression!$B$17+Regression!$B$18*Games!R1516+Regression!$B$19*Games!T1516+Regression!$B$20*Games!U1516+Regression!$B$21*Games!S1516+Regression!$B$22*Games!W1516,0)</f>
        <v>108</v>
      </c>
      <c r="Z1516" s="23">
        <f t="shared" ref="Z1516" si="14916">Y1517-Y1516</f>
        <v>3</v>
      </c>
      <c r="AA1516" s="23">
        <f t="shared" ref="AA1516" si="14917">Y1516+Y1517</f>
        <v>219</v>
      </c>
      <c r="AB1516" s="22">
        <f t="shared" ref="AB1516" si="14918">D1516-Z1516</f>
        <v>-3</v>
      </c>
      <c r="AC1516" s="22">
        <f t="shared" ref="AC1516" si="14919">AA1516-E1516</f>
        <v>219</v>
      </c>
      <c r="AD1516" s="22">
        <f t="shared" si="14779"/>
        <v>108</v>
      </c>
    </row>
    <row r="1517" spans="1:30" x14ac:dyDescent="0.3">
      <c r="A1517" s="11" t="s">
        <v>134</v>
      </c>
      <c r="B1517" s="14" t="s">
        <v>62</v>
      </c>
      <c r="C1517" s="11" t="str">
        <f>VLOOKUP(B1517,'Team Lookup'!A:B,2,FALSE)</f>
        <v>Denver Nuggets</v>
      </c>
      <c r="D1517" s="15">
        <f t="shared" ref="D1517" si="14920">D1516*-1</f>
        <v>0</v>
      </c>
      <c r="E1517" s="15">
        <f t="shared" ref="E1517" si="14921">E1516</f>
        <v>0</v>
      </c>
      <c r="F1517" s="11" t="str">
        <f>B1516</f>
        <v>SAC</v>
      </c>
      <c r="G1517" s="11" t="str">
        <f t="shared" ref="G1517" si="14922">C1516</f>
        <v>Sacramento Kings</v>
      </c>
      <c r="H1517" s="32">
        <f>VLOOKUP($C1517,'Four Factors - Home'!$B:$O,7,FALSE)/100</f>
        <v>0.53900000000000003</v>
      </c>
      <c r="I1517" s="32">
        <f>VLOOKUP($C1517,'Four Factors - Home'!$B:$O,8,FALSE)</f>
        <v>0.28799999999999998</v>
      </c>
      <c r="J1517" s="32">
        <f>VLOOKUP($C1517,'Four Factors - Home'!$B:$O,9,FALSE)/100</f>
        <v>0.14400000000000002</v>
      </c>
      <c r="K1517" s="32">
        <f>VLOOKUP($C1517,'Four Factors - Home'!$B:$O,10,FALSE)/100</f>
        <v>0.28399999999999997</v>
      </c>
      <c r="L1517" s="32">
        <f>VLOOKUP($C1517,'Four Factors - Home'!$B:$O,11,FALSE)/100</f>
        <v>0.53299999999999992</v>
      </c>
      <c r="M1517" s="32">
        <f>VLOOKUP($C1517,'Four Factors - Home'!$B:$O,12,FALSE)</f>
        <v>0.255</v>
      </c>
      <c r="N1517" s="32">
        <f>VLOOKUP($C1517,'Four Factors - Home'!$B:$O,13,FALSE)/100</f>
        <v>0.113</v>
      </c>
      <c r="O1517" s="32">
        <f>VLOOKUP($C1517,'Four Factors - Home'!$B:$O,14,FALSE)/100</f>
        <v>0.20300000000000001</v>
      </c>
      <c r="P1517" s="21">
        <f>VLOOKUP($C1517,'Advanced - Home'!B:T,18,FALSE)</f>
        <v>100.49</v>
      </c>
      <c r="Q1517" s="21">
        <f>(P1517+'Advanced - Home'!$S$33)/2</f>
        <v>99.671912943871703</v>
      </c>
      <c r="R1517" s="32">
        <f t="shared" ref="R1517" si="14923">AVERAGE(H1517,L1516)</f>
        <v>0.53449999999999998</v>
      </c>
      <c r="S1517" s="32">
        <f t="shared" ref="S1517" si="14924">AVERAGE(I1517,M1516)</f>
        <v>0.29399999999999998</v>
      </c>
      <c r="T1517" s="32">
        <f t="shared" ref="T1517" si="14925">AVERAGE(J1517,N1516)</f>
        <v>0.14900000000000002</v>
      </c>
      <c r="U1517" s="32">
        <f t="shared" ref="U1517" si="14926">AVERAGE(K1517,O1516)</f>
        <v>0.26300000000000001</v>
      </c>
      <c r="V1517" s="21">
        <f>Q1517*Q1516/'Advanced - Road'!$S$33</f>
        <v>98.068597586194983</v>
      </c>
      <c r="W1517" s="21">
        <f t="shared" ref="W1517" si="14927">W1516</f>
        <v>98.071921487417683</v>
      </c>
      <c r="X1517" s="21">
        <f t="shared" si="14774"/>
        <v>0</v>
      </c>
      <c r="Y1517" s="23">
        <f>ROUND(Regression!$B$17+Regression!$B$18*Games!R1517+Regression!$B$19*Games!T1517+Regression!$B$20*Games!U1517+Regression!$B$21*Games!S1517+Regression!$B$22*Games!W1517,0)</f>
        <v>111</v>
      </c>
      <c r="Z1517" s="23">
        <f t="shared" ref="Z1517" si="14928">-Z1516</f>
        <v>-3</v>
      </c>
      <c r="AA1517" s="23">
        <f t="shared" ref="AA1517" si="14929">AA1516</f>
        <v>219</v>
      </c>
      <c r="AB1517" s="22"/>
      <c r="AC1517" s="22"/>
      <c r="AD1517" s="22">
        <f t="shared" si="14779"/>
        <v>111</v>
      </c>
    </row>
    <row r="1518" spans="1:30" x14ac:dyDescent="0.3">
      <c r="A1518" t="s">
        <v>133</v>
      </c>
      <c r="B1518" s="5" t="s">
        <v>78</v>
      </c>
      <c r="C1518" t="str">
        <f>VLOOKUP(B1518,'Team Lookup'!A:B,2,FALSE)</f>
        <v>Sacramento Kings</v>
      </c>
      <c r="D1518" s="6"/>
      <c r="E1518" s="6"/>
      <c r="F1518" s="7" t="str">
        <f>B1519</f>
        <v>DET</v>
      </c>
      <c r="G1518" t="str">
        <f t="shared" ref="G1518" si="14930">C1519</f>
        <v>Detroit Pistons</v>
      </c>
      <c r="H1518" s="31">
        <f>VLOOKUP($C1518,'Four Factors - Road'!$B:$O,7,FALSE)/100</f>
        <v>0.498</v>
      </c>
      <c r="I1518" s="31">
        <f>VLOOKUP($C1518,'Four Factors - Road'!$B:$O,8,FALSE)</f>
        <v>0.28699999999999998</v>
      </c>
      <c r="J1518" s="31">
        <f>VLOOKUP($C1518,'Four Factors - Road'!$B:$O,9,FALSE)/100</f>
        <v>0.14099999999999999</v>
      </c>
      <c r="K1518" s="31">
        <f>VLOOKUP($C1518,'Four Factors - Road'!$B:$O,10,FALSE)/100</f>
        <v>0.22399999999999998</v>
      </c>
      <c r="L1518" s="31">
        <f>VLOOKUP($C1518,'Four Factors - Road'!$B:$O,11,FALSE)/100</f>
        <v>0.53</v>
      </c>
      <c r="M1518" s="31">
        <f>VLOOKUP($C1518,'Four Factors - Road'!$B:$O,12,FALSE)</f>
        <v>0.3</v>
      </c>
      <c r="N1518" s="31">
        <f>VLOOKUP($C1518,'Four Factors - Road'!$B:$O,13,FALSE)/100</f>
        <v>0.154</v>
      </c>
      <c r="O1518" s="31">
        <f>VLOOKUP($C1518,'Four Factors - Road'!$B:$O,14,FALSE)/100</f>
        <v>0.24199999999999999</v>
      </c>
      <c r="P1518" s="17">
        <f>VLOOKUP($C1518,'Advanced - Road'!B:T,18,FALSE)</f>
        <v>95.68</v>
      </c>
      <c r="Q1518" s="17">
        <f>(P1518+'Advanced - Road'!$S$33)/2</f>
        <v>97.270263459335638</v>
      </c>
      <c r="R1518" s="31">
        <f t="shared" ref="R1518" si="14931">AVERAGE(H1518,L1519)</f>
        <v>0.49349999999999999</v>
      </c>
      <c r="S1518" s="31">
        <f t="shared" ref="S1518" si="14932">AVERAGE(I1518,M1519)</f>
        <v>0.27900000000000003</v>
      </c>
      <c r="T1518" s="31">
        <f t="shared" ref="T1518" si="14933">AVERAGE(J1518,N1519)</f>
        <v>0.13800000000000001</v>
      </c>
      <c r="U1518" s="31">
        <f t="shared" ref="U1518" si="14934">AVERAGE(K1518,O1519)</f>
        <v>0.20649999999999996</v>
      </c>
      <c r="V1518" s="17">
        <f>Q1518*Q1519/'Advanced - Home'!$S$33</f>
        <v>96.884628660063271</v>
      </c>
      <c r="W1518" s="17">
        <f t="shared" ref="W1518" si="14935">AVERAGE(V1518:V1519)</f>
        <v>96.881345110433713</v>
      </c>
      <c r="X1518" s="17">
        <f t="shared" si="14774"/>
        <v>0</v>
      </c>
      <c r="Y1518" s="19">
        <f>ROUND(Regression!$B$17+Regression!$B$18*Games!R1518+Regression!$B$19*Games!T1518+Regression!$B$20*Games!U1518+Regression!$B$21*Games!S1518+Regression!$B$22*Games!W1518,0)</f>
        <v>102</v>
      </c>
      <c r="Z1518" s="19">
        <f t="shared" ref="Z1518" si="14936">Y1519-Y1518</f>
        <v>4</v>
      </c>
      <c r="AA1518" s="19">
        <f t="shared" ref="AA1518" si="14937">Y1518+Y1519</f>
        <v>208</v>
      </c>
      <c r="AB1518" s="4">
        <f t="shared" ref="AB1518" si="14938">D1518-Z1518</f>
        <v>-4</v>
      </c>
      <c r="AC1518" s="4">
        <f t="shared" ref="AC1518" si="14939">AA1518-E1518</f>
        <v>208</v>
      </c>
      <c r="AD1518" s="4">
        <f t="shared" si="14779"/>
        <v>102</v>
      </c>
    </row>
    <row r="1519" spans="1:30" x14ac:dyDescent="0.3">
      <c r="A1519" t="s">
        <v>134</v>
      </c>
      <c r="B1519" s="8" t="s">
        <v>63</v>
      </c>
      <c r="C1519" t="str">
        <f>VLOOKUP(B1519,'Team Lookup'!A:B,2,FALSE)</f>
        <v>Detroit Pistons</v>
      </c>
      <c r="D1519" s="9">
        <f t="shared" ref="D1519" si="14940">D1518*-1</f>
        <v>0</v>
      </c>
      <c r="E1519" s="9">
        <f t="shared" ref="E1519" si="14941">E1518</f>
        <v>0</v>
      </c>
      <c r="F1519" t="str">
        <f>B1518</f>
        <v>SAC</v>
      </c>
      <c r="G1519" t="str">
        <f t="shared" ref="G1519" si="14942">C1518</f>
        <v>Sacramento Kings</v>
      </c>
      <c r="H1519" s="31">
        <f>VLOOKUP($C1519,'Four Factors - Home'!$B:$O,7,FALSE)/100</f>
        <v>0.505</v>
      </c>
      <c r="I1519" s="31">
        <f>VLOOKUP($C1519,'Four Factors - Home'!$B:$O,8,FALSE)</f>
        <v>0.217</v>
      </c>
      <c r="J1519" s="31">
        <f>VLOOKUP($C1519,'Four Factors - Home'!$B:$O,9,FALSE)/100</f>
        <v>0.124</v>
      </c>
      <c r="K1519" s="31">
        <f>VLOOKUP($C1519,'Four Factors - Home'!$B:$O,10,FALSE)/100</f>
        <v>0.24299999999999999</v>
      </c>
      <c r="L1519" s="31">
        <f>VLOOKUP($C1519,'Four Factors - Home'!$B:$O,11,FALSE)/100</f>
        <v>0.48899999999999999</v>
      </c>
      <c r="M1519" s="31">
        <f>VLOOKUP($C1519,'Four Factors - Home'!$B:$O,12,FALSE)</f>
        <v>0.27100000000000002</v>
      </c>
      <c r="N1519" s="31">
        <f>VLOOKUP($C1519,'Four Factors - Home'!$B:$O,13,FALSE)/100</f>
        <v>0.13500000000000001</v>
      </c>
      <c r="O1519" s="31">
        <f>VLOOKUP($C1519,'Four Factors - Home'!$B:$O,14,FALSE)/100</f>
        <v>0.18899999999999997</v>
      </c>
      <c r="P1519" s="17">
        <f>VLOOKUP($C1519,'Advanced - Home'!B:T,18,FALSE)</f>
        <v>98.07</v>
      </c>
      <c r="Q1519" s="17">
        <f>(P1519+'Advanced - Home'!$S$33)/2</f>
        <v>98.46191294387171</v>
      </c>
      <c r="R1519" s="31">
        <f t="shared" ref="R1519" si="14943">AVERAGE(H1519,L1518)</f>
        <v>0.51750000000000007</v>
      </c>
      <c r="S1519" s="31">
        <f t="shared" ref="S1519" si="14944">AVERAGE(I1519,M1518)</f>
        <v>0.25850000000000001</v>
      </c>
      <c r="T1519" s="31">
        <f t="shared" ref="T1519" si="14945">AVERAGE(J1519,N1518)</f>
        <v>0.13900000000000001</v>
      </c>
      <c r="U1519" s="31">
        <f t="shared" ref="U1519" si="14946">AVERAGE(K1519,O1518)</f>
        <v>0.24249999999999999</v>
      </c>
      <c r="V1519" s="17">
        <f>Q1519*Q1518/'Advanced - Road'!$S$33</f>
        <v>96.878061560804156</v>
      </c>
      <c r="W1519" s="17">
        <f t="shared" ref="W1519" si="14947">W1518</f>
        <v>96.881345110433713</v>
      </c>
      <c r="X1519" s="17">
        <f t="shared" si="14774"/>
        <v>0</v>
      </c>
      <c r="Y1519" s="19">
        <f>ROUND(Regression!$B$17+Regression!$B$18*Games!R1519+Regression!$B$19*Games!T1519+Regression!$B$20*Games!U1519+Regression!$B$21*Games!S1519+Regression!$B$22*Games!W1519,0)</f>
        <v>106</v>
      </c>
      <c r="Z1519" s="19">
        <f t="shared" ref="Z1519" si="14948">-Z1518</f>
        <v>-4</v>
      </c>
      <c r="AA1519" s="19">
        <f t="shared" ref="AA1519" si="14949">AA1518</f>
        <v>208</v>
      </c>
      <c r="AB1519" s="4"/>
      <c r="AC1519" s="4"/>
      <c r="AD1519" s="4">
        <f t="shared" si="14779"/>
        <v>106</v>
      </c>
    </row>
    <row r="1520" spans="1:30" x14ac:dyDescent="0.3">
      <c r="A1520" s="11" t="s">
        <v>133</v>
      </c>
      <c r="B1520" s="10" t="s">
        <v>78</v>
      </c>
      <c r="C1520" s="11" t="str">
        <f>VLOOKUP(B1520,'Team Lookup'!A:B,2,FALSE)</f>
        <v>Sacramento Kings</v>
      </c>
      <c r="D1520" s="12"/>
      <c r="E1520" s="12"/>
      <c r="F1520" s="13" t="str">
        <f>B1521</f>
        <v>GSW</v>
      </c>
      <c r="G1520" s="11" t="str">
        <f t="shared" ref="G1520" si="14950">C1521</f>
        <v>Golden State Warriors</v>
      </c>
      <c r="H1520" s="32">
        <f>VLOOKUP($C1520,'Four Factors - Road'!$B:$O,7,FALSE)/100</f>
        <v>0.498</v>
      </c>
      <c r="I1520" s="32">
        <f>VLOOKUP($C1520,'Four Factors - Road'!$B:$O,8,FALSE)</f>
        <v>0.28699999999999998</v>
      </c>
      <c r="J1520" s="32">
        <f>VLOOKUP($C1520,'Four Factors - Road'!$B:$O,9,FALSE)/100</f>
        <v>0.14099999999999999</v>
      </c>
      <c r="K1520" s="32">
        <f>VLOOKUP($C1520,'Four Factors - Road'!$B:$O,10,FALSE)/100</f>
        <v>0.22399999999999998</v>
      </c>
      <c r="L1520" s="32">
        <f>VLOOKUP($C1520,'Four Factors - Road'!$B:$O,11,FALSE)/100</f>
        <v>0.53</v>
      </c>
      <c r="M1520" s="32">
        <f>VLOOKUP($C1520,'Four Factors - Road'!$B:$O,12,FALSE)</f>
        <v>0.3</v>
      </c>
      <c r="N1520" s="32">
        <f>VLOOKUP($C1520,'Four Factors - Road'!$B:$O,13,FALSE)/100</f>
        <v>0.154</v>
      </c>
      <c r="O1520" s="32">
        <f>VLOOKUP($C1520,'Four Factors - Road'!$B:$O,14,FALSE)/100</f>
        <v>0.24199999999999999</v>
      </c>
      <c r="P1520" s="21">
        <f>VLOOKUP($C1520,'Advanced - Road'!B:T,18,FALSE)</f>
        <v>95.68</v>
      </c>
      <c r="Q1520" s="21">
        <f>(P1520+'Advanced - Road'!$S$33)/2</f>
        <v>97.270263459335638</v>
      </c>
      <c r="R1520" s="32">
        <f t="shared" ref="R1520" si="14951">AVERAGE(H1520,L1521)</f>
        <v>0.48750000000000004</v>
      </c>
      <c r="S1520" s="32">
        <f t="shared" ref="S1520" si="14952">AVERAGE(I1520,M1521)</f>
        <v>0.27049999999999996</v>
      </c>
      <c r="T1520" s="32">
        <f t="shared" ref="T1520" si="14953">AVERAGE(J1520,N1521)</f>
        <v>0.14149999999999999</v>
      </c>
      <c r="U1520" s="32">
        <f t="shared" ref="U1520" si="14954">AVERAGE(K1520,O1521)</f>
        <v>0.22949999999999998</v>
      </c>
      <c r="V1520" s="21">
        <f>Q1520*Q1521/'Advanced - Home'!$S$33</f>
        <v>99.167464040475579</v>
      </c>
      <c r="W1520" s="21">
        <f t="shared" ref="W1520" si="14955">AVERAGE(V1520:V1521)</f>
        <v>99.164103122502127</v>
      </c>
      <c r="X1520" s="21">
        <f t="shared" si="14774"/>
        <v>0</v>
      </c>
      <c r="Y1520" s="23">
        <f>ROUND(Regression!$B$17+Regression!$B$18*Games!R1520+Regression!$B$19*Games!T1520+Regression!$B$20*Games!U1520+Regression!$B$21*Games!S1520+Regression!$B$22*Games!W1520,0)</f>
        <v>104</v>
      </c>
      <c r="Z1520" s="23">
        <f t="shared" ref="Z1520" si="14956">Y1521-Y1520</f>
        <v>10</v>
      </c>
      <c r="AA1520" s="23">
        <f t="shared" ref="AA1520" si="14957">Y1520+Y1521</f>
        <v>218</v>
      </c>
      <c r="AB1520" s="22">
        <f t="shared" ref="AB1520" si="14958">D1520-Z1520</f>
        <v>-10</v>
      </c>
      <c r="AC1520" s="22">
        <f t="shared" ref="AC1520" si="14959">AA1520-E1520</f>
        <v>218</v>
      </c>
      <c r="AD1520" s="22">
        <f t="shared" si="14779"/>
        <v>104</v>
      </c>
    </row>
    <row r="1521" spans="1:30" x14ac:dyDescent="0.3">
      <c r="A1521" s="11" t="s">
        <v>134</v>
      </c>
      <c r="B1521" s="14" t="s">
        <v>55</v>
      </c>
      <c r="C1521" s="11" t="str">
        <f>VLOOKUP(B1521,'Team Lookup'!A:B,2,FALSE)</f>
        <v>Golden State Warriors</v>
      </c>
      <c r="D1521" s="15">
        <f t="shared" ref="D1521" si="14960">D1520*-1</f>
        <v>0</v>
      </c>
      <c r="E1521" s="15">
        <f t="shared" ref="E1521" si="14961">E1520</f>
        <v>0</v>
      </c>
      <c r="F1521" s="11" t="str">
        <f>B1520</f>
        <v>SAC</v>
      </c>
      <c r="G1521" s="11" t="str">
        <f t="shared" ref="G1521" si="14962">C1520</f>
        <v>Sacramento Kings</v>
      </c>
      <c r="H1521" s="32">
        <f>VLOOKUP($C1521,'Four Factors - Home'!$B:$O,7,FALSE)/100</f>
        <v>0.59099999999999997</v>
      </c>
      <c r="I1521" s="32">
        <f>VLOOKUP($C1521,'Four Factors - Home'!$B:$O,8,FALSE)</f>
        <v>0.255</v>
      </c>
      <c r="J1521" s="32">
        <f>VLOOKUP($C1521,'Four Factors - Home'!$B:$O,9,FALSE)/100</f>
        <v>0.14099999999999999</v>
      </c>
      <c r="K1521" s="32">
        <f>VLOOKUP($C1521,'Four Factors - Home'!$B:$O,10,FALSE)/100</f>
        <v>0.22600000000000001</v>
      </c>
      <c r="L1521" s="32">
        <f>VLOOKUP($C1521,'Four Factors - Home'!$B:$O,11,FALSE)/100</f>
        <v>0.47700000000000004</v>
      </c>
      <c r="M1521" s="32">
        <f>VLOOKUP($C1521,'Four Factors - Home'!$B:$O,12,FALSE)</f>
        <v>0.254</v>
      </c>
      <c r="N1521" s="32">
        <f>VLOOKUP($C1521,'Four Factors - Home'!$B:$O,13,FALSE)/100</f>
        <v>0.14199999999999999</v>
      </c>
      <c r="O1521" s="32">
        <f>VLOOKUP($C1521,'Four Factors - Home'!$B:$O,14,FALSE)/100</f>
        <v>0.23499999999999999</v>
      </c>
      <c r="P1521" s="21">
        <f>VLOOKUP($C1521,'Advanced - Home'!B:T,18,FALSE)</f>
        <v>102.71</v>
      </c>
      <c r="Q1521" s="21">
        <f>(P1521+'Advanced - Home'!$S$33)/2</f>
        <v>100.7819129438717</v>
      </c>
      <c r="R1521" s="32">
        <f t="shared" ref="R1521" si="14963">AVERAGE(H1521,L1520)</f>
        <v>0.5605</v>
      </c>
      <c r="S1521" s="32">
        <f t="shared" ref="S1521" si="14964">AVERAGE(I1521,M1520)</f>
        <v>0.27749999999999997</v>
      </c>
      <c r="T1521" s="32">
        <f t="shared" ref="T1521" si="14965">AVERAGE(J1521,N1520)</f>
        <v>0.14749999999999999</v>
      </c>
      <c r="U1521" s="32">
        <f t="shared" ref="U1521" si="14966">AVERAGE(K1521,O1520)</f>
        <v>0.23399999999999999</v>
      </c>
      <c r="V1521" s="21">
        <f>Q1521*Q1520/'Advanced - Road'!$S$33</f>
        <v>99.160742204528674</v>
      </c>
      <c r="W1521" s="21">
        <f t="shared" ref="W1521" si="14967">W1520</f>
        <v>99.164103122502127</v>
      </c>
      <c r="X1521" s="21">
        <f t="shared" si="14774"/>
        <v>0</v>
      </c>
      <c r="Y1521" s="23">
        <f>ROUND(Regression!$B$17+Regression!$B$18*Games!R1521+Regression!$B$19*Games!T1521+Regression!$B$20*Games!U1521+Regression!$B$21*Games!S1521+Regression!$B$22*Games!W1521,0)</f>
        <v>114</v>
      </c>
      <c r="Z1521" s="23">
        <f t="shared" ref="Z1521" si="14968">-Z1520</f>
        <v>-10</v>
      </c>
      <c r="AA1521" s="23">
        <f t="shared" ref="AA1521" si="14969">AA1520</f>
        <v>218</v>
      </c>
      <c r="AB1521" s="22"/>
      <c r="AC1521" s="22"/>
      <c r="AD1521" s="22">
        <f t="shared" si="14779"/>
        <v>114</v>
      </c>
    </row>
    <row r="1522" spans="1:30" x14ac:dyDescent="0.3">
      <c r="A1522" t="s">
        <v>133</v>
      </c>
      <c r="B1522" s="8" t="s">
        <v>78</v>
      </c>
      <c r="C1522" t="str">
        <f>VLOOKUP(B1522,'Team Lookup'!A:B,2,FALSE)</f>
        <v>Sacramento Kings</v>
      </c>
      <c r="D1522" s="6"/>
      <c r="E1522" s="6"/>
      <c r="F1522" s="7" t="str">
        <f>B1523</f>
        <v>HOU</v>
      </c>
      <c r="G1522" t="str">
        <f t="shared" ref="G1522" si="14970">C1523</f>
        <v>Houston Rockets</v>
      </c>
      <c r="H1522" s="31">
        <f>VLOOKUP($C1522,'Four Factors - Road'!$B:$O,7,FALSE)/100</f>
        <v>0.498</v>
      </c>
      <c r="I1522" s="31">
        <f>VLOOKUP($C1522,'Four Factors - Road'!$B:$O,8,FALSE)</f>
        <v>0.28699999999999998</v>
      </c>
      <c r="J1522" s="31">
        <f>VLOOKUP($C1522,'Four Factors - Road'!$B:$O,9,FALSE)/100</f>
        <v>0.14099999999999999</v>
      </c>
      <c r="K1522" s="31">
        <f>VLOOKUP($C1522,'Four Factors - Road'!$B:$O,10,FALSE)/100</f>
        <v>0.22399999999999998</v>
      </c>
      <c r="L1522" s="31">
        <f>VLOOKUP($C1522,'Four Factors - Road'!$B:$O,11,FALSE)/100</f>
        <v>0.53</v>
      </c>
      <c r="M1522" s="31">
        <f>VLOOKUP($C1522,'Four Factors - Road'!$B:$O,12,FALSE)</f>
        <v>0.3</v>
      </c>
      <c r="N1522" s="31">
        <f>VLOOKUP($C1522,'Four Factors - Road'!$B:$O,13,FALSE)/100</f>
        <v>0.154</v>
      </c>
      <c r="O1522" s="31">
        <f>VLOOKUP($C1522,'Four Factors - Road'!$B:$O,14,FALSE)/100</f>
        <v>0.24199999999999999</v>
      </c>
      <c r="P1522" s="17">
        <f>VLOOKUP($C1522,'Advanced - Road'!B:T,18,FALSE)</f>
        <v>95.68</v>
      </c>
      <c r="Q1522" s="17">
        <f>(P1522+'Advanced - Road'!$S$33)/2</f>
        <v>97.270263459335638</v>
      </c>
      <c r="R1522" s="31">
        <f t="shared" ref="R1522" si="14971">AVERAGE(H1522,L1523)</f>
        <v>0.50350000000000006</v>
      </c>
      <c r="S1522" s="31">
        <f t="shared" ref="S1522" si="14972">AVERAGE(I1522,M1523)</f>
        <v>0.26149999999999995</v>
      </c>
      <c r="T1522" s="31">
        <f t="shared" ref="T1522" si="14973">AVERAGE(J1522,N1523)</f>
        <v>0.14549999999999999</v>
      </c>
      <c r="U1522" s="31">
        <f t="shared" ref="U1522" si="14974">AVERAGE(K1522,O1523)</f>
        <v>0.23149999999999998</v>
      </c>
      <c r="V1522" s="17">
        <f>Q1522*Q1523/'Advanced - Home'!$S$33</f>
        <v>99.014947021525614</v>
      </c>
      <c r="W1522" s="17">
        <f t="shared" ref="W1522" si="14975">AVERAGE(V1522:V1523)</f>
        <v>99.011591272557894</v>
      </c>
      <c r="X1522" s="17">
        <f t="shared" si="14774"/>
        <v>0</v>
      </c>
      <c r="Y1522" s="19">
        <f>ROUND(Regression!$B$17+Regression!$B$18*Games!R1522+Regression!$B$19*Games!T1522+Regression!$B$20*Games!U1522+Regression!$B$21*Games!S1522+Regression!$B$22*Games!W1522,0)</f>
        <v>105</v>
      </c>
      <c r="Z1522" s="19">
        <f t="shared" ref="Z1522" si="14976">Y1523-Y1522</f>
        <v>7</v>
      </c>
      <c r="AA1522" s="19">
        <f t="shared" ref="AA1522" si="14977">Y1522+Y1523</f>
        <v>217</v>
      </c>
      <c r="AB1522" s="4">
        <f t="shared" ref="AB1522" si="14978">D1522-Z1522</f>
        <v>-7</v>
      </c>
      <c r="AC1522" s="4">
        <f t="shared" ref="AC1522" si="14979">AA1522-E1522</f>
        <v>217</v>
      </c>
      <c r="AD1522" s="4">
        <f t="shared" si="14779"/>
        <v>105</v>
      </c>
    </row>
    <row r="1523" spans="1:30" x14ac:dyDescent="0.3">
      <c r="A1523" t="s">
        <v>134</v>
      </c>
      <c r="B1523" s="8" t="s">
        <v>64</v>
      </c>
      <c r="C1523" t="str">
        <f>VLOOKUP(B1523,'Team Lookup'!A:B,2,FALSE)</f>
        <v>Houston Rockets</v>
      </c>
      <c r="D1523" s="9">
        <f t="shared" ref="D1523" si="14980">D1522*-1</f>
        <v>0</v>
      </c>
      <c r="E1523" s="9">
        <f t="shared" ref="E1523" si="14981">E1522</f>
        <v>0</v>
      </c>
      <c r="F1523" t="str">
        <f>B1522</f>
        <v>SAC</v>
      </c>
      <c r="G1523" t="str">
        <f t="shared" ref="G1523" si="14982">C1522</f>
        <v>Sacramento Kings</v>
      </c>
      <c r="H1523" s="31">
        <f>VLOOKUP($C1523,'Four Factors - Home'!$B:$O,7,FALSE)/100</f>
        <v>0.54799999999999993</v>
      </c>
      <c r="I1523" s="31">
        <f>VLOOKUP($C1523,'Four Factors - Home'!$B:$O,8,FALSE)</f>
        <v>0.30199999999999999</v>
      </c>
      <c r="J1523" s="31">
        <f>VLOOKUP($C1523,'Four Factors - Home'!$B:$O,9,FALSE)/100</f>
        <v>0.13900000000000001</v>
      </c>
      <c r="K1523" s="31">
        <f>VLOOKUP($C1523,'Four Factors - Home'!$B:$O,10,FALSE)/100</f>
        <v>0.252</v>
      </c>
      <c r="L1523" s="31">
        <f>VLOOKUP($C1523,'Four Factors - Home'!$B:$O,11,FALSE)/100</f>
        <v>0.50900000000000001</v>
      </c>
      <c r="M1523" s="31">
        <f>VLOOKUP($C1523,'Four Factors - Home'!$B:$O,12,FALSE)</f>
        <v>0.23599999999999999</v>
      </c>
      <c r="N1523" s="31">
        <f>VLOOKUP($C1523,'Four Factors - Home'!$B:$O,13,FALSE)/100</f>
        <v>0.15</v>
      </c>
      <c r="O1523" s="31">
        <f>VLOOKUP($C1523,'Four Factors - Home'!$B:$O,14,FALSE)/100</f>
        <v>0.23899999999999999</v>
      </c>
      <c r="P1523" s="17">
        <f>VLOOKUP($C1523,'Advanced - Home'!B:T,18,FALSE)</f>
        <v>102.4</v>
      </c>
      <c r="Q1523" s="17">
        <f>(P1523+'Advanced - Home'!$S$33)/2</f>
        <v>100.6269129438717</v>
      </c>
      <c r="R1523" s="31">
        <f t="shared" ref="R1523" si="14983">AVERAGE(H1523,L1522)</f>
        <v>0.53899999999999992</v>
      </c>
      <c r="S1523" s="31">
        <f t="shared" ref="S1523" si="14984">AVERAGE(I1523,M1522)</f>
        <v>0.30099999999999999</v>
      </c>
      <c r="T1523" s="31">
        <f t="shared" ref="T1523" si="14985">AVERAGE(J1523,N1522)</f>
        <v>0.14650000000000002</v>
      </c>
      <c r="U1523" s="31">
        <f t="shared" ref="U1523" si="14986">AVERAGE(K1523,O1522)</f>
        <v>0.247</v>
      </c>
      <c r="V1523" s="17">
        <f>Q1523*Q1522/'Advanced - Road'!$S$33</f>
        <v>99.008235523590187</v>
      </c>
      <c r="W1523" s="17">
        <f t="shared" ref="W1523" si="14987">W1522</f>
        <v>99.011591272557894</v>
      </c>
      <c r="X1523" s="17">
        <f t="shared" si="14774"/>
        <v>0</v>
      </c>
      <c r="Y1523" s="19">
        <f>ROUND(Regression!$B$17+Regression!$B$18*Games!R1523+Regression!$B$19*Games!T1523+Regression!$B$20*Games!U1523+Regression!$B$21*Games!S1523+Regression!$B$22*Games!W1523,0)</f>
        <v>112</v>
      </c>
      <c r="Z1523" s="19">
        <f t="shared" ref="Z1523" si="14988">-Z1522</f>
        <v>-7</v>
      </c>
      <c r="AA1523" s="19">
        <f t="shared" ref="AA1523" si="14989">AA1522</f>
        <v>217</v>
      </c>
      <c r="AB1523" s="4"/>
      <c r="AC1523" s="4"/>
      <c r="AD1523" s="4">
        <f t="shared" si="14779"/>
        <v>112</v>
      </c>
    </row>
    <row r="1524" spans="1:30" x14ac:dyDescent="0.3">
      <c r="A1524" s="11" t="s">
        <v>133</v>
      </c>
      <c r="B1524" s="14" t="s">
        <v>78</v>
      </c>
      <c r="C1524" s="11" t="str">
        <f>VLOOKUP(B1524,'Team Lookup'!A:B,2,FALSE)</f>
        <v>Sacramento Kings</v>
      </c>
      <c r="D1524" s="12"/>
      <c r="E1524" s="12"/>
      <c r="F1524" s="13" t="str">
        <f>B1525</f>
        <v>IND</v>
      </c>
      <c r="G1524" s="11" t="str">
        <f t="shared" ref="G1524" si="14990">C1525</f>
        <v>Indiana Pacers</v>
      </c>
      <c r="H1524" s="32">
        <f>VLOOKUP($C1524,'Four Factors - Road'!$B:$O,7,FALSE)/100</f>
        <v>0.498</v>
      </c>
      <c r="I1524" s="32">
        <f>VLOOKUP($C1524,'Four Factors - Road'!$B:$O,8,FALSE)</f>
        <v>0.28699999999999998</v>
      </c>
      <c r="J1524" s="32">
        <f>VLOOKUP($C1524,'Four Factors - Road'!$B:$O,9,FALSE)/100</f>
        <v>0.14099999999999999</v>
      </c>
      <c r="K1524" s="32">
        <f>VLOOKUP($C1524,'Four Factors - Road'!$B:$O,10,FALSE)/100</f>
        <v>0.22399999999999998</v>
      </c>
      <c r="L1524" s="32">
        <f>VLOOKUP($C1524,'Four Factors - Road'!$B:$O,11,FALSE)/100</f>
        <v>0.53</v>
      </c>
      <c r="M1524" s="32">
        <f>VLOOKUP($C1524,'Four Factors - Road'!$B:$O,12,FALSE)</f>
        <v>0.3</v>
      </c>
      <c r="N1524" s="32">
        <f>VLOOKUP($C1524,'Four Factors - Road'!$B:$O,13,FALSE)/100</f>
        <v>0.154</v>
      </c>
      <c r="O1524" s="32">
        <f>VLOOKUP($C1524,'Four Factors - Road'!$B:$O,14,FALSE)/100</f>
        <v>0.24199999999999999</v>
      </c>
      <c r="P1524" s="21">
        <f>VLOOKUP($C1524,'Advanced - Road'!B:T,18,FALSE)</f>
        <v>95.68</v>
      </c>
      <c r="Q1524" s="21">
        <f>(P1524+'Advanced - Road'!$S$33)/2</f>
        <v>97.270263459335638</v>
      </c>
      <c r="R1524" s="32">
        <f t="shared" ref="R1524" si="14991">AVERAGE(H1524,L1525)</f>
        <v>0.49750000000000005</v>
      </c>
      <c r="S1524" s="32">
        <f t="shared" ref="S1524" si="14992">AVERAGE(I1524,M1525)</f>
        <v>0.28400000000000003</v>
      </c>
      <c r="T1524" s="32">
        <f t="shared" ref="T1524" si="14993">AVERAGE(J1524,N1525)</f>
        <v>0.14549999999999999</v>
      </c>
      <c r="U1524" s="32">
        <f t="shared" ref="U1524" si="14994">AVERAGE(K1524,O1525)</f>
        <v>0.23149999999999998</v>
      </c>
      <c r="V1524" s="21">
        <f>Q1524*Q1525/'Advanced - Home'!$S$33</f>
        <v>97.169983082614806</v>
      </c>
      <c r="W1524" s="21">
        <f t="shared" ref="W1524" si="14995">AVERAGE(V1524:V1525)</f>
        <v>97.16668986194226</v>
      </c>
      <c r="X1524" s="21">
        <f t="shared" si="14774"/>
        <v>0</v>
      </c>
      <c r="Y1524" s="23">
        <f>ROUND(Regression!$B$17+Regression!$B$18*Games!R1524+Regression!$B$19*Games!T1524+Regression!$B$20*Games!U1524+Regression!$B$21*Games!S1524+Regression!$B$22*Games!W1524,0)</f>
        <v>103</v>
      </c>
      <c r="Z1524" s="23">
        <f t="shared" ref="Z1524" si="14996">Y1525-Y1524</f>
        <v>4</v>
      </c>
      <c r="AA1524" s="23">
        <f t="shared" ref="AA1524" si="14997">Y1524+Y1525</f>
        <v>210</v>
      </c>
      <c r="AB1524" s="22">
        <f t="shared" ref="AB1524" si="14998">D1524-Z1524</f>
        <v>-4</v>
      </c>
      <c r="AC1524" s="22">
        <f t="shared" ref="AC1524" si="14999">AA1524-E1524</f>
        <v>210</v>
      </c>
      <c r="AD1524" s="22">
        <f t="shared" si="14779"/>
        <v>103</v>
      </c>
    </row>
    <row r="1525" spans="1:30" x14ac:dyDescent="0.3">
      <c r="A1525" s="11" t="s">
        <v>134</v>
      </c>
      <c r="B1525" s="14" t="s">
        <v>65</v>
      </c>
      <c r="C1525" s="11" t="str">
        <f>VLOOKUP(B1525,'Team Lookup'!A:B,2,FALSE)</f>
        <v>Indiana Pacers</v>
      </c>
      <c r="D1525" s="15">
        <f t="shared" ref="D1525" si="15000">D1524*-1</f>
        <v>0</v>
      </c>
      <c r="E1525" s="15">
        <f t="shared" ref="E1525" si="15001">E1524</f>
        <v>0</v>
      </c>
      <c r="F1525" s="11" t="str">
        <f>B1524</f>
        <v>SAC</v>
      </c>
      <c r="G1525" s="11" t="str">
        <f t="shared" ref="G1525" si="15002">C1524</f>
        <v>Sacramento Kings</v>
      </c>
      <c r="H1525" s="32">
        <f>VLOOKUP($C1525,'Four Factors - Home'!$B:$O,7,FALSE)/100</f>
        <v>0.52400000000000002</v>
      </c>
      <c r="I1525" s="32">
        <f>VLOOKUP($C1525,'Four Factors - Home'!$B:$O,8,FALSE)</f>
        <v>0.251</v>
      </c>
      <c r="J1525" s="32">
        <f>VLOOKUP($C1525,'Four Factors - Home'!$B:$O,9,FALSE)/100</f>
        <v>0.13200000000000001</v>
      </c>
      <c r="K1525" s="32">
        <f>VLOOKUP($C1525,'Four Factors - Home'!$B:$O,10,FALSE)/100</f>
        <v>0.19600000000000001</v>
      </c>
      <c r="L1525" s="32">
        <f>VLOOKUP($C1525,'Four Factors - Home'!$B:$O,11,FALSE)/100</f>
        <v>0.49700000000000005</v>
      </c>
      <c r="M1525" s="32">
        <f>VLOOKUP($C1525,'Four Factors - Home'!$B:$O,12,FALSE)</f>
        <v>0.28100000000000003</v>
      </c>
      <c r="N1525" s="32">
        <f>VLOOKUP($C1525,'Four Factors - Home'!$B:$O,13,FALSE)/100</f>
        <v>0.15</v>
      </c>
      <c r="O1525" s="32">
        <f>VLOOKUP($C1525,'Four Factors - Home'!$B:$O,14,FALSE)/100</f>
        <v>0.23899999999999999</v>
      </c>
      <c r="P1525" s="21">
        <f>VLOOKUP($C1525,'Advanced - Home'!B:T,18,FALSE)</f>
        <v>98.65</v>
      </c>
      <c r="Q1525" s="21">
        <f>(P1525+'Advanced - Home'!$S$33)/2</f>
        <v>98.751912943871702</v>
      </c>
      <c r="R1525" s="32">
        <f t="shared" ref="R1525" si="15003">AVERAGE(H1525,L1524)</f>
        <v>0.52700000000000002</v>
      </c>
      <c r="S1525" s="32">
        <f t="shared" ref="S1525" si="15004">AVERAGE(I1525,M1524)</f>
        <v>0.27549999999999997</v>
      </c>
      <c r="T1525" s="32">
        <f t="shared" ref="T1525" si="15005">AVERAGE(J1525,N1524)</f>
        <v>0.14300000000000002</v>
      </c>
      <c r="U1525" s="32">
        <f t="shared" ref="U1525" si="15006">AVERAGE(K1525,O1524)</f>
        <v>0.219</v>
      </c>
      <c r="V1525" s="21">
        <f>Q1525*Q1524/'Advanced - Road'!$S$33</f>
        <v>97.163396641269713</v>
      </c>
      <c r="W1525" s="21">
        <f t="shared" ref="W1525" si="15007">W1524</f>
        <v>97.16668986194226</v>
      </c>
      <c r="X1525" s="21">
        <f t="shared" si="14774"/>
        <v>0</v>
      </c>
      <c r="Y1525" s="23">
        <f>ROUND(Regression!$B$17+Regression!$B$18*Games!R1525+Regression!$B$19*Games!T1525+Regression!$B$20*Games!U1525+Regression!$B$21*Games!S1525+Regression!$B$22*Games!W1525,0)</f>
        <v>107</v>
      </c>
      <c r="Z1525" s="23">
        <f t="shared" ref="Z1525" si="15008">-Z1524</f>
        <v>-4</v>
      </c>
      <c r="AA1525" s="23">
        <f t="shared" ref="AA1525" si="15009">AA1524</f>
        <v>210</v>
      </c>
      <c r="AB1525" s="22"/>
      <c r="AC1525" s="22"/>
      <c r="AD1525" s="22">
        <f t="shared" si="14779"/>
        <v>107</v>
      </c>
    </row>
    <row r="1526" spans="1:30" x14ac:dyDescent="0.3">
      <c r="A1526" t="s">
        <v>133</v>
      </c>
      <c r="B1526" s="8" t="s">
        <v>78</v>
      </c>
      <c r="C1526" t="str">
        <f>VLOOKUP(B1526,'Team Lookup'!A:B,2,FALSE)</f>
        <v>Sacramento Kings</v>
      </c>
      <c r="D1526" s="6"/>
      <c r="E1526" s="6"/>
      <c r="F1526" s="7" t="str">
        <f>B1527</f>
        <v>LAC</v>
      </c>
      <c r="G1526" t="str">
        <f t="shared" ref="G1526" si="15010">C1527</f>
        <v>LA Clippers</v>
      </c>
      <c r="H1526" s="31">
        <f>VLOOKUP($C1526,'Four Factors - Road'!$B:$O,7,FALSE)/100</f>
        <v>0.498</v>
      </c>
      <c r="I1526" s="31">
        <f>VLOOKUP($C1526,'Four Factors - Road'!$B:$O,8,FALSE)</f>
        <v>0.28699999999999998</v>
      </c>
      <c r="J1526" s="31">
        <f>VLOOKUP($C1526,'Four Factors - Road'!$B:$O,9,FALSE)/100</f>
        <v>0.14099999999999999</v>
      </c>
      <c r="K1526" s="31">
        <f>VLOOKUP($C1526,'Four Factors - Road'!$B:$O,10,FALSE)/100</f>
        <v>0.22399999999999998</v>
      </c>
      <c r="L1526" s="31">
        <f>VLOOKUP($C1526,'Four Factors - Road'!$B:$O,11,FALSE)/100</f>
        <v>0.53</v>
      </c>
      <c r="M1526" s="31">
        <f>VLOOKUP($C1526,'Four Factors - Road'!$B:$O,12,FALSE)</f>
        <v>0.3</v>
      </c>
      <c r="N1526" s="31">
        <f>VLOOKUP($C1526,'Four Factors - Road'!$B:$O,13,FALSE)/100</f>
        <v>0.154</v>
      </c>
      <c r="O1526" s="31">
        <f>VLOOKUP($C1526,'Four Factors - Road'!$B:$O,14,FALSE)/100</f>
        <v>0.24199999999999999</v>
      </c>
      <c r="P1526" s="17">
        <f>VLOOKUP($C1526,'Advanced - Road'!B:T,18,FALSE)</f>
        <v>95.68</v>
      </c>
      <c r="Q1526" s="17">
        <f>(P1526+'Advanced - Road'!$S$33)/2</f>
        <v>97.270263459335638</v>
      </c>
      <c r="R1526" s="31">
        <f t="shared" ref="R1526" si="15011">AVERAGE(H1526,L1527)</f>
        <v>0.49049999999999999</v>
      </c>
      <c r="S1526" s="31">
        <f t="shared" ref="S1526" si="15012">AVERAGE(I1526,M1527)</f>
        <v>0.28049999999999997</v>
      </c>
      <c r="T1526" s="31">
        <f t="shared" ref="T1526" si="15013">AVERAGE(J1526,N1527)</f>
        <v>0.14549999999999999</v>
      </c>
      <c r="U1526" s="31">
        <f t="shared" ref="U1526" si="15014">AVERAGE(K1526,O1527)</f>
        <v>0.23449999999999999</v>
      </c>
      <c r="V1526" s="17">
        <f>Q1526*Q1527/'Advanced - Home'!$S$33</f>
        <v>97.13062385191806</v>
      </c>
      <c r="W1526" s="17">
        <f t="shared" ref="W1526" si="15015">AVERAGE(V1526:V1527)</f>
        <v>97.127331965182478</v>
      </c>
      <c r="X1526" s="17">
        <f t="shared" si="14774"/>
        <v>0</v>
      </c>
      <c r="Y1526" s="19">
        <f>ROUND(Regression!$B$17+Regression!$B$18*Games!R1526+Regression!$B$19*Games!T1526+Regression!$B$20*Games!U1526+Regression!$B$21*Games!S1526+Regression!$B$22*Games!W1526,0)</f>
        <v>102</v>
      </c>
      <c r="Z1526" s="19">
        <f t="shared" ref="Z1526" si="15016">Y1527-Y1526</f>
        <v>7</v>
      </c>
      <c r="AA1526" s="19">
        <f t="shared" ref="AA1526" si="15017">Y1526+Y1527</f>
        <v>211</v>
      </c>
      <c r="AB1526" s="4">
        <f t="shared" ref="AB1526" si="15018">D1526-Z1526</f>
        <v>-7</v>
      </c>
      <c r="AC1526" s="4">
        <f t="shared" ref="AC1526" si="15019">AA1526-E1526</f>
        <v>211</v>
      </c>
      <c r="AD1526" s="4">
        <f t="shared" si="14779"/>
        <v>102</v>
      </c>
    </row>
    <row r="1527" spans="1:30" x14ac:dyDescent="0.3">
      <c r="A1527" t="s">
        <v>134</v>
      </c>
      <c r="B1527" s="8" t="s">
        <v>66</v>
      </c>
      <c r="C1527" t="str">
        <f>VLOOKUP(B1527,'Team Lookup'!A:B,2,FALSE)</f>
        <v>LA Clippers</v>
      </c>
      <c r="D1527" s="9">
        <f t="shared" ref="D1527" si="15020">D1526*-1</f>
        <v>0</v>
      </c>
      <c r="E1527" s="9">
        <f t="shared" ref="E1527" si="15021">E1526</f>
        <v>0</v>
      </c>
      <c r="F1527" t="str">
        <f>B1526</f>
        <v>SAC</v>
      </c>
      <c r="G1527" t="str">
        <f t="shared" ref="G1527" si="15022">C1526</f>
        <v>Sacramento Kings</v>
      </c>
      <c r="H1527" s="31">
        <f>VLOOKUP($C1527,'Four Factors - Home'!$B:$O,7,FALSE)/100</f>
        <v>0.54100000000000004</v>
      </c>
      <c r="I1527" s="31">
        <f>VLOOKUP($C1527,'Four Factors - Home'!$B:$O,8,FALSE)</f>
        <v>0.3</v>
      </c>
      <c r="J1527" s="31">
        <f>VLOOKUP($C1527,'Four Factors - Home'!$B:$O,9,FALSE)/100</f>
        <v>0.14099999999999999</v>
      </c>
      <c r="K1527" s="31">
        <f>VLOOKUP($C1527,'Four Factors - Home'!$B:$O,10,FALSE)/100</f>
        <v>0.22</v>
      </c>
      <c r="L1527" s="31">
        <f>VLOOKUP($C1527,'Four Factors - Home'!$B:$O,11,FALSE)/100</f>
        <v>0.48299999999999998</v>
      </c>
      <c r="M1527" s="31">
        <f>VLOOKUP($C1527,'Four Factors - Home'!$B:$O,12,FALSE)</f>
        <v>0.27400000000000002</v>
      </c>
      <c r="N1527" s="31">
        <f>VLOOKUP($C1527,'Four Factors - Home'!$B:$O,13,FALSE)/100</f>
        <v>0.15</v>
      </c>
      <c r="O1527" s="31">
        <f>VLOOKUP($C1527,'Four Factors - Home'!$B:$O,14,FALSE)/100</f>
        <v>0.245</v>
      </c>
      <c r="P1527" s="17">
        <f>VLOOKUP($C1527,'Advanced - Home'!B:T,18,FALSE)</f>
        <v>98.57</v>
      </c>
      <c r="Q1527" s="17">
        <f>(P1527+'Advanced - Home'!$S$33)/2</f>
        <v>98.71191294387171</v>
      </c>
      <c r="R1527" s="31">
        <f t="shared" ref="R1527" si="15023">AVERAGE(H1527,L1526)</f>
        <v>0.53550000000000009</v>
      </c>
      <c r="S1527" s="31">
        <f t="shared" ref="S1527" si="15024">AVERAGE(I1527,M1526)</f>
        <v>0.3</v>
      </c>
      <c r="T1527" s="31">
        <f t="shared" ref="T1527" si="15025">AVERAGE(J1527,N1526)</f>
        <v>0.14749999999999999</v>
      </c>
      <c r="U1527" s="31">
        <f t="shared" ref="U1527" si="15026">AVERAGE(K1527,O1526)</f>
        <v>0.23099999999999998</v>
      </c>
      <c r="V1527" s="17">
        <f>Q1527*Q1526/'Advanced - Road'!$S$33</f>
        <v>97.124040078446896</v>
      </c>
      <c r="W1527" s="17">
        <f t="shared" ref="W1527" si="15027">W1526</f>
        <v>97.127331965182478</v>
      </c>
      <c r="X1527" s="17">
        <f t="shared" si="14774"/>
        <v>0</v>
      </c>
      <c r="Y1527" s="19">
        <f>ROUND(Regression!$B$17+Regression!$B$18*Games!R1527+Regression!$B$19*Games!T1527+Regression!$B$20*Games!U1527+Regression!$B$21*Games!S1527+Regression!$B$22*Games!W1527,0)</f>
        <v>109</v>
      </c>
      <c r="Z1527" s="19">
        <f t="shared" ref="Z1527" si="15028">-Z1526</f>
        <v>-7</v>
      </c>
      <c r="AA1527" s="19">
        <f t="shared" ref="AA1527" si="15029">AA1526</f>
        <v>211</v>
      </c>
      <c r="AB1527" s="4"/>
      <c r="AC1527" s="4"/>
      <c r="AD1527" s="4">
        <f t="shared" si="14779"/>
        <v>109</v>
      </c>
    </row>
    <row r="1528" spans="1:30" x14ac:dyDescent="0.3">
      <c r="A1528" s="11" t="s">
        <v>133</v>
      </c>
      <c r="B1528" s="14" t="s">
        <v>78</v>
      </c>
      <c r="C1528" s="11" t="str">
        <f>VLOOKUP(B1528,'Team Lookup'!A:B,2,FALSE)</f>
        <v>Sacramento Kings</v>
      </c>
      <c r="D1528" s="12"/>
      <c r="E1528" s="12"/>
      <c r="F1528" s="13" t="str">
        <f>B1529</f>
        <v>LAL</v>
      </c>
      <c r="G1528" s="11" t="str">
        <f t="shared" ref="G1528" si="15030">C1529</f>
        <v>Los Angeles Lakers</v>
      </c>
      <c r="H1528" s="32">
        <f>VLOOKUP($C1528,'Four Factors - Road'!$B:$O,7,FALSE)/100</f>
        <v>0.498</v>
      </c>
      <c r="I1528" s="32">
        <f>VLOOKUP($C1528,'Four Factors - Road'!$B:$O,8,FALSE)</f>
        <v>0.28699999999999998</v>
      </c>
      <c r="J1528" s="32">
        <f>VLOOKUP($C1528,'Four Factors - Road'!$B:$O,9,FALSE)/100</f>
        <v>0.14099999999999999</v>
      </c>
      <c r="K1528" s="32">
        <f>VLOOKUP($C1528,'Four Factors - Road'!$B:$O,10,FALSE)/100</f>
        <v>0.22399999999999998</v>
      </c>
      <c r="L1528" s="32">
        <f>VLOOKUP($C1528,'Four Factors - Road'!$B:$O,11,FALSE)/100</f>
        <v>0.53</v>
      </c>
      <c r="M1528" s="32">
        <f>VLOOKUP($C1528,'Four Factors - Road'!$B:$O,12,FALSE)</f>
        <v>0.3</v>
      </c>
      <c r="N1528" s="32">
        <f>VLOOKUP($C1528,'Four Factors - Road'!$B:$O,13,FALSE)/100</f>
        <v>0.154</v>
      </c>
      <c r="O1528" s="32">
        <f>VLOOKUP($C1528,'Four Factors - Road'!$B:$O,14,FALSE)/100</f>
        <v>0.24199999999999999</v>
      </c>
      <c r="P1528" s="21">
        <f>VLOOKUP($C1528,'Advanced - Road'!B:T,18,FALSE)</f>
        <v>95.68</v>
      </c>
      <c r="Q1528" s="21">
        <f>(P1528+'Advanced - Road'!$S$33)/2</f>
        <v>97.270263459335638</v>
      </c>
      <c r="R1528" s="32">
        <f t="shared" ref="R1528" si="15031">AVERAGE(H1528,L1529)</f>
        <v>0.51449999999999996</v>
      </c>
      <c r="S1528" s="32">
        <f t="shared" ref="S1528" si="15032">AVERAGE(I1528,M1529)</f>
        <v>0.27700000000000002</v>
      </c>
      <c r="T1528" s="32">
        <f t="shared" ref="T1528" si="15033">AVERAGE(J1528,N1529)</f>
        <v>0.14299999999999999</v>
      </c>
      <c r="U1528" s="32">
        <f t="shared" ref="U1528" si="15034">AVERAGE(K1528,O1529)</f>
        <v>0.22749999999999998</v>
      </c>
      <c r="V1528" s="21">
        <f>Q1528*Q1529/'Advanced - Home'!$S$33</f>
        <v>97.922728369690432</v>
      </c>
      <c r="W1528" s="21">
        <f t="shared" ref="W1528" si="15035">AVERAGE(V1528:V1529)</f>
        <v>97.91940963747345</v>
      </c>
      <c r="X1528" s="21">
        <f t="shared" si="14774"/>
        <v>0</v>
      </c>
      <c r="Y1528" s="23">
        <f>ROUND(Regression!$B$17+Regression!$B$18*Games!R1528+Regression!$B$19*Games!T1528+Regression!$B$20*Games!U1528+Regression!$B$21*Games!S1528+Regression!$B$22*Games!W1528,0)</f>
        <v>106</v>
      </c>
      <c r="Z1528" s="23">
        <f t="shared" ref="Z1528" si="15036">Y1529-Y1528</f>
        <v>3</v>
      </c>
      <c r="AA1528" s="23">
        <f t="shared" ref="AA1528" si="15037">Y1528+Y1529</f>
        <v>215</v>
      </c>
      <c r="AB1528" s="22">
        <f t="shared" ref="AB1528" si="15038">D1528-Z1528</f>
        <v>-3</v>
      </c>
      <c r="AC1528" s="22">
        <f t="shared" ref="AC1528" si="15039">AA1528-E1528</f>
        <v>215</v>
      </c>
      <c r="AD1528" s="22">
        <f t="shared" si="14779"/>
        <v>106</v>
      </c>
    </row>
    <row r="1529" spans="1:30" x14ac:dyDescent="0.3">
      <c r="A1529" s="11" t="s">
        <v>134</v>
      </c>
      <c r="B1529" s="14" t="s">
        <v>67</v>
      </c>
      <c r="C1529" s="11" t="str">
        <f>VLOOKUP(B1529,'Team Lookup'!A:B,2,FALSE)</f>
        <v>Los Angeles Lakers</v>
      </c>
      <c r="D1529" s="15">
        <f t="shared" ref="D1529" si="15040">D1528*-1</f>
        <v>0</v>
      </c>
      <c r="E1529" s="15">
        <f t="shared" ref="E1529" si="15041">E1528</f>
        <v>0</v>
      </c>
      <c r="F1529" s="11" t="str">
        <f>B1528</f>
        <v>SAC</v>
      </c>
      <c r="G1529" s="11" t="str">
        <f t="shared" ref="G1529" si="15042">C1528</f>
        <v>Sacramento Kings</v>
      </c>
      <c r="H1529" s="32">
        <f>VLOOKUP($C1529,'Four Factors - Home'!$B:$O,7,FALSE)/100</f>
        <v>0.51600000000000001</v>
      </c>
      <c r="I1529" s="32">
        <f>VLOOKUP($C1529,'Four Factors - Home'!$B:$O,8,FALSE)</f>
        <v>0.27200000000000002</v>
      </c>
      <c r="J1529" s="32">
        <f>VLOOKUP($C1529,'Four Factors - Home'!$B:$O,9,FALSE)/100</f>
        <v>0.14300000000000002</v>
      </c>
      <c r="K1529" s="32">
        <f>VLOOKUP($C1529,'Four Factors - Home'!$B:$O,10,FALSE)/100</f>
        <v>0.27300000000000002</v>
      </c>
      <c r="L1529" s="32">
        <f>VLOOKUP($C1529,'Four Factors - Home'!$B:$O,11,FALSE)/100</f>
        <v>0.53100000000000003</v>
      </c>
      <c r="M1529" s="32">
        <f>VLOOKUP($C1529,'Four Factors - Home'!$B:$O,12,FALSE)</f>
        <v>0.26700000000000002</v>
      </c>
      <c r="N1529" s="32">
        <f>VLOOKUP($C1529,'Four Factors - Home'!$B:$O,13,FALSE)/100</f>
        <v>0.14499999999999999</v>
      </c>
      <c r="O1529" s="32">
        <f>VLOOKUP($C1529,'Four Factors - Home'!$B:$O,14,FALSE)/100</f>
        <v>0.23100000000000001</v>
      </c>
      <c r="P1529" s="21">
        <f>VLOOKUP($C1529,'Advanced - Home'!B:T,18,FALSE)</f>
        <v>100.18</v>
      </c>
      <c r="Q1529" s="21">
        <f>(P1529+'Advanced - Home'!$S$33)/2</f>
        <v>99.516912943871716</v>
      </c>
      <c r="R1529" s="32">
        <f t="shared" ref="R1529" si="15043">AVERAGE(H1529,L1528)</f>
        <v>0.52300000000000002</v>
      </c>
      <c r="S1529" s="32">
        <f t="shared" ref="S1529" si="15044">AVERAGE(I1529,M1528)</f>
        <v>0.28600000000000003</v>
      </c>
      <c r="T1529" s="32">
        <f t="shared" ref="T1529" si="15045">AVERAGE(J1529,N1528)</f>
        <v>0.14850000000000002</v>
      </c>
      <c r="U1529" s="32">
        <f t="shared" ref="U1529" si="15046">AVERAGE(K1529,O1528)</f>
        <v>0.25750000000000001</v>
      </c>
      <c r="V1529" s="21">
        <f>Q1529*Q1528/'Advanced - Road'!$S$33</f>
        <v>97.916090905256482</v>
      </c>
      <c r="W1529" s="21">
        <f t="shared" ref="W1529" si="15047">W1528</f>
        <v>97.91940963747345</v>
      </c>
      <c r="X1529" s="21">
        <f t="shared" si="14774"/>
        <v>0</v>
      </c>
      <c r="Y1529" s="23">
        <f>ROUND(Regression!$B$17+Regression!$B$18*Games!R1529+Regression!$B$19*Games!T1529+Regression!$B$20*Games!U1529+Regression!$B$21*Games!S1529+Regression!$B$22*Games!W1529,0)</f>
        <v>109</v>
      </c>
      <c r="Z1529" s="23">
        <f t="shared" ref="Z1529" si="15048">-Z1528</f>
        <v>-3</v>
      </c>
      <c r="AA1529" s="23">
        <f t="shared" ref="AA1529" si="15049">AA1528</f>
        <v>215</v>
      </c>
      <c r="AB1529" s="22"/>
      <c r="AC1529" s="22"/>
      <c r="AD1529" s="22">
        <f t="shared" si="14779"/>
        <v>109</v>
      </c>
    </row>
    <row r="1530" spans="1:30" x14ac:dyDescent="0.3">
      <c r="A1530" t="s">
        <v>133</v>
      </c>
      <c r="B1530" s="8" t="s">
        <v>78</v>
      </c>
      <c r="C1530" t="str">
        <f>VLOOKUP(B1530,'Team Lookup'!A:B,2,FALSE)</f>
        <v>Sacramento Kings</v>
      </c>
      <c r="D1530" s="6"/>
      <c r="E1530" s="6"/>
      <c r="F1530" s="7" t="str">
        <f>B1531</f>
        <v>MEM</v>
      </c>
      <c r="G1530" t="str">
        <f t="shared" ref="G1530" si="15050">C1531</f>
        <v>Memphis Grizzlies</v>
      </c>
      <c r="H1530" s="31">
        <f>VLOOKUP($C1530,'Four Factors - Road'!$B:$O,7,FALSE)/100</f>
        <v>0.498</v>
      </c>
      <c r="I1530" s="31">
        <f>VLOOKUP($C1530,'Four Factors - Road'!$B:$O,8,FALSE)</f>
        <v>0.28699999999999998</v>
      </c>
      <c r="J1530" s="31">
        <f>VLOOKUP($C1530,'Four Factors - Road'!$B:$O,9,FALSE)/100</f>
        <v>0.14099999999999999</v>
      </c>
      <c r="K1530" s="31">
        <f>VLOOKUP($C1530,'Four Factors - Road'!$B:$O,10,FALSE)/100</f>
        <v>0.22399999999999998</v>
      </c>
      <c r="L1530" s="31">
        <f>VLOOKUP($C1530,'Four Factors - Road'!$B:$O,11,FALSE)/100</f>
        <v>0.53</v>
      </c>
      <c r="M1530" s="31">
        <f>VLOOKUP($C1530,'Four Factors - Road'!$B:$O,12,FALSE)</f>
        <v>0.3</v>
      </c>
      <c r="N1530" s="31">
        <f>VLOOKUP($C1530,'Four Factors - Road'!$B:$O,13,FALSE)/100</f>
        <v>0.154</v>
      </c>
      <c r="O1530" s="31">
        <f>VLOOKUP($C1530,'Four Factors - Road'!$B:$O,14,FALSE)/100</f>
        <v>0.24199999999999999</v>
      </c>
      <c r="P1530" s="17">
        <f>VLOOKUP($C1530,'Advanced - Road'!B:T,18,FALSE)</f>
        <v>95.68</v>
      </c>
      <c r="Q1530" s="17">
        <f>(P1530+'Advanced - Road'!$S$33)/2</f>
        <v>97.270263459335638</v>
      </c>
      <c r="R1530" s="31">
        <f t="shared" ref="R1530" si="15051">AVERAGE(H1530,L1531)</f>
        <v>0.48599999999999999</v>
      </c>
      <c r="S1530" s="31">
        <f t="shared" ref="S1530" si="15052">AVERAGE(I1530,M1531)</f>
        <v>0.32050000000000001</v>
      </c>
      <c r="T1530" s="31">
        <f t="shared" ref="T1530" si="15053">AVERAGE(J1530,N1531)</f>
        <v>0.14649999999999999</v>
      </c>
      <c r="U1530" s="31">
        <f t="shared" ref="U1530" si="15054">AVERAGE(K1530,O1531)</f>
        <v>0.2175</v>
      </c>
      <c r="V1530" s="17">
        <f>Q1530*Q1531/'Advanced - Home'!$S$33</f>
        <v>95.787490104390983</v>
      </c>
      <c r="W1530" s="17">
        <f t="shared" ref="W1530" si="15055">AVERAGE(V1530:V1531)</f>
        <v>95.784243738254276</v>
      </c>
      <c r="X1530" s="17">
        <f t="shared" si="14774"/>
        <v>0</v>
      </c>
      <c r="Y1530" s="19">
        <f>ROUND(Regression!$B$17+Regression!$B$18*Games!R1530+Regression!$B$19*Games!T1530+Regression!$B$20*Games!U1530+Regression!$B$21*Games!S1530+Regression!$B$22*Games!W1530,0)</f>
        <v>101</v>
      </c>
      <c r="Z1530" s="19">
        <f t="shared" ref="Z1530" si="15056">Y1531-Y1530</f>
        <v>2</v>
      </c>
      <c r="AA1530" s="19">
        <f t="shared" ref="AA1530" si="15057">Y1530+Y1531</f>
        <v>204</v>
      </c>
      <c r="AB1530" s="4">
        <f t="shared" ref="AB1530" si="15058">D1530-Z1530</f>
        <v>-2</v>
      </c>
      <c r="AC1530" s="4">
        <f t="shared" ref="AC1530" si="15059">AA1530-E1530</f>
        <v>204</v>
      </c>
      <c r="AD1530" s="4">
        <f t="shared" si="14779"/>
        <v>101</v>
      </c>
    </row>
    <row r="1531" spans="1:30" x14ac:dyDescent="0.3">
      <c r="A1531" t="s">
        <v>134</v>
      </c>
      <c r="B1531" s="8" t="s">
        <v>68</v>
      </c>
      <c r="C1531" t="str">
        <f>VLOOKUP(B1531,'Team Lookup'!A:B,2,FALSE)</f>
        <v>Memphis Grizzlies</v>
      </c>
      <c r="D1531" s="9">
        <f t="shared" ref="D1531" si="15060">D1530*-1</f>
        <v>0</v>
      </c>
      <c r="E1531" s="9">
        <f t="shared" ref="E1531" si="15061">E1530</f>
        <v>0</v>
      </c>
      <c r="F1531" t="str">
        <f>B1530</f>
        <v>SAC</v>
      </c>
      <c r="G1531" t="str">
        <f t="shared" ref="G1531" si="15062">C1530</f>
        <v>Sacramento Kings</v>
      </c>
      <c r="H1531" s="31">
        <f>VLOOKUP($C1531,'Four Factors - Home'!$B:$O,7,FALSE)/100</f>
        <v>0.46299999999999997</v>
      </c>
      <c r="I1531" s="31">
        <f>VLOOKUP($C1531,'Four Factors - Home'!$B:$O,8,FALSE)</f>
        <v>0.29599999999999999</v>
      </c>
      <c r="J1531" s="31">
        <f>VLOOKUP($C1531,'Four Factors - Home'!$B:$O,9,FALSE)/100</f>
        <v>0.14400000000000002</v>
      </c>
      <c r="K1531" s="31">
        <f>VLOOKUP($C1531,'Four Factors - Home'!$B:$O,10,FALSE)/100</f>
        <v>0.27300000000000002</v>
      </c>
      <c r="L1531" s="31">
        <f>VLOOKUP($C1531,'Four Factors - Home'!$B:$O,11,FALSE)/100</f>
        <v>0.47399999999999998</v>
      </c>
      <c r="M1531" s="31">
        <f>VLOOKUP($C1531,'Four Factors - Home'!$B:$O,12,FALSE)</f>
        <v>0.35399999999999998</v>
      </c>
      <c r="N1531" s="31">
        <f>VLOOKUP($C1531,'Four Factors - Home'!$B:$O,13,FALSE)/100</f>
        <v>0.152</v>
      </c>
      <c r="O1531" s="31">
        <f>VLOOKUP($C1531,'Four Factors - Home'!$B:$O,14,FALSE)/100</f>
        <v>0.21100000000000002</v>
      </c>
      <c r="P1531" s="17">
        <f>VLOOKUP($C1531,'Advanced - Home'!B:T,18,FALSE)</f>
        <v>95.84</v>
      </c>
      <c r="Q1531" s="17">
        <f>(P1531+'Advanced - Home'!$S$33)/2</f>
        <v>97.3469129438717</v>
      </c>
      <c r="R1531" s="31">
        <f t="shared" ref="R1531" si="15063">AVERAGE(H1531,L1530)</f>
        <v>0.4965</v>
      </c>
      <c r="S1531" s="31">
        <f t="shared" ref="S1531" si="15064">AVERAGE(I1531,M1530)</f>
        <v>0.29799999999999999</v>
      </c>
      <c r="T1531" s="31">
        <f t="shared" ref="T1531" si="15065">AVERAGE(J1531,N1530)</f>
        <v>0.14900000000000002</v>
      </c>
      <c r="U1531" s="31">
        <f t="shared" ref="U1531" si="15066">AVERAGE(K1531,O1530)</f>
        <v>0.25750000000000001</v>
      </c>
      <c r="V1531" s="17">
        <f>Q1531*Q1530/'Advanced - Road'!$S$33</f>
        <v>95.780997372117582</v>
      </c>
      <c r="W1531" s="17">
        <f t="shared" ref="W1531" si="15067">W1530</f>
        <v>95.784243738254276</v>
      </c>
      <c r="X1531" s="17">
        <f t="shared" si="14774"/>
        <v>0</v>
      </c>
      <c r="Y1531" s="19">
        <f>ROUND(Regression!$B$17+Regression!$B$18*Games!R1531+Regression!$B$19*Games!T1531+Regression!$B$20*Games!U1531+Regression!$B$21*Games!S1531+Regression!$B$22*Games!W1531,0)</f>
        <v>103</v>
      </c>
      <c r="Z1531" s="19">
        <f t="shared" ref="Z1531" si="15068">-Z1530</f>
        <v>-2</v>
      </c>
      <c r="AA1531" s="19">
        <f t="shared" ref="AA1531" si="15069">AA1530</f>
        <v>204</v>
      </c>
      <c r="AB1531" s="4"/>
      <c r="AC1531" s="4"/>
      <c r="AD1531" s="4">
        <f t="shared" si="14779"/>
        <v>103</v>
      </c>
    </row>
    <row r="1532" spans="1:30" x14ac:dyDescent="0.3">
      <c r="A1532" s="11" t="s">
        <v>133</v>
      </c>
      <c r="B1532" s="14" t="s">
        <v>78</v>
      </c>
      <c r="C1532" s="11" t="str">
        <f>VLOOKUP(B1532,'Team Lookup'!A:B,2,FALSE)</f>
        <v>Sacramento Kings</v>
      </c>
      <c r="D1532" s="12"/>
      <c r="E1532" s="12"/>
      <c r="F1532" s="13" t="str">
        <f>B1533</f>
        <v>MIA</v>
      </c>
      <c r="G1532" s="11" t="str">
        <f t="shared" ref="G1532" si="15070">C1533</f>
        <v>Miami Heat</v>
      </c>
      <c r="H1532" s="32">
        <f>VLOOKUP($C1532,'Four Factors - Road'!$B:$O,7,FALSE)/100</f>
        <v>0.498</v>
      </c>
      <c r="I1532" s="32">
        <f>VLOOKUP($C1532,'Four Factors - Road'!$B:$O,8,FALSE)</f>
        <v>0.28699999999999998</v>
      </c>
      <c r="J1532" s="32">
        <f>VLOOKUP($C1532,'Four Factors - Road'!$B:$O,9,FALSE)/100</f>
        <v>0.14099999999999999</v>
      </c>
      <c r="K1532" s="32">
        <f>VLOOKUP($C1532,'Four Factors - Road'!$B:$O,10,FALSE)/100</f>
        <v>0.22399999999999998</v>
      </c>
      <c r="L1532" s="32">
        <f>VLOOKUP($C1532,'Four Factors - Road'!$B:$O,11,FALSE)/100</f>
        <v>0.53</v>
      </c>
      <c r="M1532" s="32">
        <f>VLOOKUP($C1532,'Four Factors - Road'!$B:$O,12,FALSE)</f>
        <v>0.3</v>
      </c>
      <c r="N1532" s="32">
        <f>VLOOKUP($C1532,'Four Factors - Road'!$B:$O,13,FALSE)/100</f>
        <v>0.154</v>
      </c>
      <c r="O1532" s="32">
        <f>VLOOKUP($C1532,'Four Factors - Road'!$B:$O,14,FALSE)/100</f>
        <v>0.24199999999999999</v>
      </c>
      <c r="P1532" s="21">
        <f>VLOOKUP($C1532,'Advanced - Road'!B:T,18,FALSE)</f>
        <v>95.68</v>
      </c>
      <c r="Q1532" s="21">
        <f>(P1532+'Advanced - Road'!$S$33)/2</f>
        <v>97.270263459335638</v>
      </c>
      <c r="R1532" s="32">
        <f t="shared" ref="R1532" si="15071">AVERAGE(H1532,L1533)</f>
        <v>0.49299999999999999</v>
      </c>
      <c r="S1532" s="32">
        <f t="shared" ref="S1532" si="15072">AVERAGE(I1532,M1533)</f>
        <v>0.27449999999999997</v>
      </c>
      <c r="T1532" s="32">
        <f t="shared" ref="T1532" si="15073">AVERAGE(J1532,N1533)</f>
        <v>0.13600000000000001</v>
      </c>
      <c r="U1532" s="32">
        <f t="shared" ref="U1532" si="15074">AVERAGE(K1532,O1533)</f>
        <v>0.22349999999999998</v>
      </c>
      <c r="V1532" s="21">
        <f>Q1532*Q1533/'Advanced - Home'!$S$33</f>
        <v>97.002706352153581</v>
      </c>
      <c r="W1532" s="21">
        <f t="shared" ref="W1532" si="15075">AVERAGE(V1532:V1533)</f>
        <v>96.99941880071313</v>
      </c>
      <c r="X1532" s="21">
        <f t="shared" si="14774"/>
        <v>0</v>
      </c>
      <c r="Y1532" s="23">
        <f>ROUND(Regression!$B$17+Regression!$B$18*Games!R1532+Regression!$B$19*Games!T1532+Regression!$B$20*Games!U1532+Regression!$B$21*Games!S1532+Regression!$B$22*Games!W1532,0)</f>
        <v>103</v>
      </c>
      <c r="Z1532" s="23">
        <f t="shared" ref="Z1532" si="15076">Y1533-Y1532</f>
        <v>4</v>
      </c>
      <c r="AA1532" s="23">
        <f t="shared" ref="AA1532" si="15077">Y1532+Y1533</f>
        <v>210</v>
      </c>
      <c r="AB1532" s="22">
        <f t="shared" ref="AB1532" si="15078">D1532-Z1532</f>
        <v>-4</v>
      </c>
      <c r="AC1532" s="22">
        <f t="shared" ref="AC1532" si="15079">AA1532-E1532</f>
        <v>210</v>
      </c>
      <c r="AD1532" s="22">
        <f t="shared" si="14779"/>
        <v>103</v>
      </c>
    </row>
    <row r="1533" spans="1:30" x14ac:dyDescent="0.3">
      <c r="A1533" s="11" t="s">
        <v>134</v>
      </c>
      <c r="B1533" s="14" t="s">
        <v>69</v>
      </c>
      <c r="C1533" s="11" t="str">
        <f>VLOOKUP(B1533,'Team Lookup'!A:B,2,FALSE)</f>
        <v>Miami Heat</v>
      </c>
      <c r="D1533" s="15">
        <f t="shared" ref="D1533" si="15080">D1532*-1</f>
        <v>0</v>
      </c>
      <c r="E1533" s="15">
        <f t="shared" ref="E1533" si="15081">E1532</f>
        <v>0</v>
      </c>
      <c r="F1533" s="11" t="str">
        <f>B1532</f>
        <v>SAC</v>
      </c>
      <c r="G1533" s="11" t="str">
        <f t="shared" ref="G1533" si="15082">C1532</f>
        <v>Sacramento Kings</v>
      </c>
      <c r="H1533" s="32">
        <f>VLOOKUP($C1533,'Four Factors - Home'!$B:$O,7,FALSE)/100</f>
        <v>0.52500000000000002</v>
      </c>
      <c r="I1533" s="32">
        <f>VLOOKUP($C1533,'Four Factors - Home'!$B:$O,8,FALSE)</f>
        <v>0.27700000000000002</v>
      </c>
      <c r="J1533" s="32">
        <f>VLOOKUP($C1533,'Four Factors - Home'!$B:$O,9,FALSE)/100</f>
        <v>0.14000000000000001</v>
      </c>
      <c r="K1533" s="32">
        <f>VLOOKUP($C1533,'Four Factors - Home'!$B:$O,10,FALSE)/100</f>
        <v>0.217</v>
      </c>
      <c r="L1533" s="32">
        <f>VLOOKUP($C1533,'Four Factors - Home'!$B:$O,11,FALSE)/100</f>
        <v>0.48799999999999999</v>
      </c>
      <c r="M1533" s="32">
        <f>VLOOKUP($C1533,'Four Factors - Home'!$B:$O,12,FALSE)</f>
        <v>0.26200000000000001</v>
      </c>
      <c r="N1533" s="32">
        <f>VLOOKUP($C1533,'Four Factors - Home'!$B:$O,13,FALSE)/100</f>
        <v>0.13100000000000001</v>
      </c>
      <c r="O1533" s="32">
        <f>VLOOKUP($C1533,'Four Factors - Home'!$B:$O,14,FALSE)/100</f>
        <v>0.223</v>
      </c>
      <c r="P1533" s="21">
        <f>VLOOKUP($C1533,'Advanced - Home'!B:T,18,FALSE)</f>
        <v>98.31</v>
      </c>
      <c r="Q1533" s="21">
        <f>(P1533+'Advanced - Home'!$S$33)/2</f>
        <v>98.581912943871714</v>
      </c>
      <c r="R1533" s="32">
        <f t="shared" ref="R1533" si="15083">AVERAGE(H1533,L1532)</f>
        <v>0.52750000000000008</v>
      </c>
      <c r="S1533" s="32">
        <f t="shared" ref="S1533" si="15084">AVERAGE(I1533,M1532)</f>
        <v>0.28849999999999998</v>
      </c>
      <c r="T1533" s="32">
        <f t="shared" ref="T1533" si="15085">AVERAGE(J1533,N1532)</f>
        <v>0.14700000000000002</v>
      </c>
      <c r="U1533" s="32">
        <f t="shared" ref="U1533" si="15086">AVERAGE(K1533,O1532)</f>
        <v>0.22949999999999998</v>
      </c>
      <c r="V1533" s="21">
        <f>Q1533*Q1532/'Advanced - Road'!$S$33</f>
        <v>96.996131249272679</v>
      </c>
      <c r="W1533" s="21">
        <f t="shared" ref="W1533" si="15087">W1532</f>
        <v>96.99941880071313</v>
      </c>
      <c r="X1533" s="21">
        <f t="shared" si="14774"/>
        <v>0</v>
      </c>
      <c r="Y1533" s="23">
        <f>ROUND(Regression!$B$17+Regression!$B$18*Games!R1533+Regression!$B$19*Games!T1533+Regression!$B$20*Games!U1533+Regression!$B$21*Games!S1533+Regression!$B$22*Games!W1533,0)</f>
        <v>107</v>
      </c>
      <c r="Z1533" s="23">
        <f t="shared" ref="Z1533" si="15088">-Z1532</f>
        <v>-4</v>
      </c>
      <c r="AA1533" s="23">
        <f t="shared" ref="AA1533" si="15089">AA1532</f>
        <v>210</v>
      </c>
      <c r="AB1533" s="22"/>
      <c r="AC1533" s="22"/>
      <c r="AD1533" s="22">
        <f t="shared" si="14779"/>
        <v>107</v>
      </c>
    </row>
    <row r="1534" spans="1:30" x14ac:dyDescent="0.3">
      <c r="A1534" t="s">
        <v>133</v>
      </c>
      <c r="B1534" s="8" t="s">
        <v>78</v>
      </c>
      <c r="C1534" t="str">
        <f>VLOOKUP(B1534,'Team Lookup'!A:B,2,FALSE)</f>
        <v>Sacramento Kings</v>
      </c>
      <c r="D1534" s="6"/>
      <c r="E1534" s="6"/>
      <c r="F1534" s="7" t="str">
        <f>B1535</f>
        <v>MIL</v>
      </c>
      <c r="G1534" t="str">
        <f t="shared" ref="G1534" si="15090">C1535</f>
        <v>Milwaukee Bucks</v>
      </c>
      <c r="H1534" s="31">
        <f>VLOOKUP($C1534,'Four Factors - Road'!$B:$O,7,FALSE)/100</f>
        <v>0.498</v>
      </c>
      <c r="I1534" s="31">
        <f>VLOOKUP($C1534,'Four Factors - Road'!$B:$O,8,FALSE)</f>
        <v>0.28699999999999998</v>
      </c>
      <c r="J1534" s="31">
        <f>VLOOKUP($C1534,'Four Factors - Road'!$B:$O,9,FALSE)/100</f>
        <v>0.14099999999999999</v>
      </c>
      <c r="K1534" s="31">
        <f>VLOOKUP($C1534,'Four Factors - Road'!$B:$O,10,FALSE)/100</f>
        <v>0.22399999999999998</v>
      </c>
      <c r="L1534" s="31">
        <f>VLOOKUP($C1534,'Four Factors - Road'!$B:$O,11,FALSE)/100</f>
        <v>0.53</v>
      </c>
      <c r="M1534" s="31">
        <f>VLOOKUP($C1534,'Four Factors - Road'!$B:$O,12,FALSE)</f>
        <v>0.3</v>
      </c>
      <c r="N1534" s="31">
        <f>VLOOKUP($C1534,'Four Factors - Road'!$B:$O,13,FALSE)/100</f>
        <v>0.154</v>
      </c>
      <c r="O1534" s="31">
        <f>VLOOKUP($C1534,'Four Factors - Road'!$B:$O,14,FALSE)/100</f>
        <v>0.24199999999999999</v>
      </c>
      <c r="P1534" s="17">
        <f>VLOOKUP($C1534,'Advanced - Road'!B:T,18,FALSE)</f>
        <v>95.68</v>
      </c>
      <c r="Q1534" s="17">
        <f>(P1534+'Advanced - Road'!$S$33)/2</f>
        <v>97.270263459335638</v>
      </c>
      <c r="R1534" s="31">
        <f t="shared" ref="R1534" si="15091">AVERAGE(H1534,L1535)</f>
        <v>0.50950000000000006</v>
      </c>
      <c r="S1534" s="31">
        <f t="shared" ref="S1534" si="15092">AVERAGE(I1534,M1535)</f>
        <v>0.29499999999999998</v>
      </c>
      <c r="T1534" s="31">
        <f t="shared" ref="T1534" si="15093">AVERAGE(J1534,N1535)</f>
        <v>0.15</v>
      </c>
      <c r="U1534" s="31">
        <f t="shared" ref="U1534" si="15094">AVERAGE(K1534,O1535)</f>
        <v>0.22799999999999998</v>
      </c>
      <c r="V1534" s="17">
        <f>Q1534*Q1535/'Advanced - Home'!$S$33</f>
        <v>97.209342313311581</v>
      </c>
      <c r="W1534" s="17">
        <f t="shared" ref="W1534" si="15095">AVERAGE(V1534:V1535)</f>
        <v>97.20604775870207</v>
      </c>
      <c r="X1534" s="17">
        <f t="shared" si="14774"/>
        <v>0</v>
      </c>
      <c r="Y1534" s="19">
        <f>ROUND(Regression!$B$17+Regression!$B$18*Games!R1534+Regression!$B$19*Games!T1534+Regression!$B$20*Games!U1534+Regression!$B$21*Games!S1534+Regression!$B$22*Games!W1534,0)</f>
        <v>105</v>
      </c>
      <c r="Z1534" s="19">
        <f t="shared" ref="Z1534" si="15096">Y1535-Y1534</f>
        <v>4</v>
      </c>
      <c r="AA1534" s="19">
        <f t="shared" ref="AA1534" si="15097">Y1534+Y1535</f>
        <v>214</v>
      </c>
      <c r="AB1534" s="4">
        <f t="shared" ref="AB1534" si="15098">D1534-Z1534</f>
        <v>-4</v>
      </c>
      <c r="AC1534" s="4">
        <f t="shared" ref="AC1534" si="15099">AA1534-E1534</f>
        <v>214</v>
      </c>
      <c r="AD1534" s="4">
        <f t="shared" si="14779"/>
        <v>105</v>
      </c>
    </row>
    <row r="1535" spans="1:30" x14ac:dyDescent="0.3">
      <c r="A1535" t="s">
        <v>134</v>
      </c>
      <c r="B1535" s="8" t="s">
        <v>70</v>
      </c>
      <c r="C1535" t="str">
        <f>VLOOKUP(B1535,'Team Lookup'!A:B,2,FALSE)</f>
        <v>Milwaukee Bucks</v>
      </c>
      <c r="D1535" s="9">
        <f t="shared" ref="D1535" si="15100">D1534*-1</f>
        <v>0</v>
      </c>
      <c r="E1535" s="9">
        <f t="shared" ref="E1535" si="15101">E1534</f>
        <v>0</v>
      </c>
      <c r="F1535" t="str">
        <f>B1534</f>
        <v>SAC</v>
      </c>
      <c r="G1535" t="str">
        <f t="shared" ref="G1535" si="15102">C1534</f>
        <v>Sacramento Kings</v>
      </c>
      <c r="H1535" s="31">
        <f>VLOOKUP($C1535,'Four Factors - Home'!$B:$O,7,FALSE)/100</f>
        <v>0.53500000000000003</v>
      </c>
      <c r="I1535" s="31">
        <f>VLOOKUP($C1535,'Four Factors - Home'!$B:$O,8,FALSE)</f>
        <v>0.307</v>
      </c>
      <c r="J1535" s="31">
        <f>VLOOKUP($C1535,'Four Factors - Home'!$B:$O,9,FALSE)/100</f>
        <v>0.14199999999999999</v>
      </c>
      <c r="K1535" s="31">
        <f>VLOOKUP($C1535,'Four Factors - Home'!$B:$O,10,FALSE)/100</f>
        <v>0.21600000000000003</v>
      </c>
      <c r="L1535" s="31">
        <f>VLOOKUP($C1535,'Four Factors - Home'!$B:$O,11,FALSE)/100</f>
        <v>0.52100000000000002</v>
      </c>
      <c r="M1535" s="31">
        <f>VLOOKUP($C1535,'Four Factors - Home'!$B:$O,12,FALSE)</f>
        <v>0.30299999999999999</v>
      </c>
      <c r="N1535" s="31">
        <f>VLOOKUP($C1535,'Four Factors - Home'!$B:$O,13,FALSE)/100</f>
        <v>0.159</v>
      </c>
      <c r="O1535" s="31">
        <f>VLOOKUP($C1535,'Four Factors - Home'!$B:$O,14,FALSE)/100</f>
        <v>0.23199999999999998</v>
      </c>
      <c r="P1535" s="17">
        <f>VLOOKUP($C1535,'Advanced - Home'!B:T,18,FALSE)</f>
        <v>98.73</v>
      </c>
      <c r="Q1535" s="17">
        <f>(P1535+'Advanced - Home'!$S$33)/2</f>
        <v>98.791912943871708</v>
      </c>
      <c r="R1535" s="31">
        <f t="shared" ref="R1535" si="15103">AVERAGE(H1535,L1534)</f>
        <v>0.53249999999999997</v>
      </c>
      <c r="S1535" s="31">
        <f t="shared" ref="S1535" si="15104">AVERAGE(I1535,M1534)</f>
        <v>0.30349999999999999</v>
      </c>
      <c r="T1535" s="31">
        <f t="shared" ref="T1535" si="15105">AVERAGE(J1535,N1534)</f>
        <v>0.14799999999999999</v>
      </c>
      <c r="U1535" s="31">
        <f t="shared" ref="U1535" si="15106">AVERAGE(K1535,O1534)</f>
        <v>0.22900000000000001</v>
      </c>
      <c r="V1535" s="17">
        <f>Q1535*Q1534/'Advanced - Road'!$S$33</f>
        <v>97.202753204092559</v>
      </c>
      <c r="W1535" s="17">
        <f t="shared" ref="W1535" si="15107">W1534</f>
        <v>97.20604775870207</v>
      </c>
      <c r="X1535" s="17">
        <f t="shared" si="14774"/>
        <v>0</v>
      </c>
      <c r="Y1535" s="19">
        <f>ROUND(Regression!$B$17+Regression!$B$18*Games!R1535+Regression!$B$19*Games!T1535+Regression!$B$20*Games!U1535+Regression!$B$21*Games!S1535+Regression!$B$22*Games!W1535,0)</f>
        <v>109</v>
      </c>
      <c r="Z1535" s="19">
        <f t="shared" ref="Z1535" si="15108">-Z1534</f>
        <v>-4</v>
      </c>
      <c r="AA1535" s="19">
        <f t="shared" ref="AA1535" si="15109">AA1534</f>
        <v>214</v>
      </c>
      <c r="AB1535" s="4"/>
      <c r="AC1535" s="4"/>
      <c r="AD1535" s="4">
        <f t="shared" si="14779"/>
        <v>109</v>
      </c>
    </row>
    <row r="1536" spans="1:30" x14ac:dyDescent="0.3">
      <c r="A1536" s="11" t="s">
        <v>133</v>
      </c>
      <c r="B1536" s="14" t="s">
        <v>78</v>
      </c>
      <c r="C1536" s="11" t="str">
        <f>VLOOKUP(B1536,'Team Lookup'!A:B,2,FALSE)</f>
        <v>Sacramento Kings</v>
      </c>
      <c r="D1536" s="12"/>
      <c r="E1536" s="12"/>
      <c r="F1536" s="13" t="str">
        <f>B1537</f>
        <v>MIN</v>
      </c>
      <c r="G1536" s="11" t="str">
        <f t="shared" ref="G1536" si="15110">C1537</f>
        <v>Minnesota Timberwolves</v>
      </c>
      <c r="H1536" s="32">
        <f>VLOOKUP($C1536,'Four Factors - Road'!$B:$O,7,FALSE)/100</f>
        <v>0.498</v>
      </c>
      <c r="I1536" s="32">
        <f>VLOOKUP($C1536,'Four Factors - Road'!$B:$O,8,FALSE)</f>
        <v>0.28699999999999998</v>
      </c>
      <c r="J1536" s="32">
        <f>VLOOKUP($C1536,'Four Factors - Road'!$B:$O,9,FALSE)/100</f>
        <v>0.14099999999999999</v>
      </c>
      <c r="K1536" s="32">
        <f>VLOOKUP($C1536,'Four Factors - Road'!$B:$O,10,FALSE)/100</f>
        <v>0.22399999999999998</v>
      </c>
      <c r="L1536" s="32">
        <f>VLOOKUP($C1536,'Four Factors - Road'!$B:$O,11,FALSE)/100</f>
        <v>0.53</v>
      </c>
      <c r="M1536" s="32">
        <f>VLOOKUP($C1536,'Four Factors - Road'!$B:$O,12,FALSE)</f>
        <v>0.3</v>
      </c>
      <c r="N1536" s="32">
        <f>VLOOKUP($C1536,'Four Factors - Road'!$B:$O,13,FALSE)/100</f>
        <v>0.154</v>
      </c>
      <c r="O1536" s="32">
        <f>VLOOKUP($C1536,'Four Factors - Road'!$B:$O,14,FALSE)/100</f>
        <v>0.24199999999999999</v>
      </c>
      <c r="P1536" s="21">
        <f>VLOOKUP($C1536,'Advanced - Road'!B:T,18,FALSE)</f>
        <v>95.68</v>
      </c>
      <c r="Q1536" s="21">
        <f>(P1536+'Advanced - Road'!$S$33)/2</f>
        <v>97.270263459335638</v>
      </c>
      <c r="R1536" s="32">
        <f t="shared" ref="R1536" si="15111">AVERAGE(H1536,L1537)</f>
        <v>0.51400000000000001</v>
      </c>
      <c r="S1536" s="32">
        <f t="shared" ref="S1536" si="15112">AVERAGE(I1536,M1537)</f>
        <v>0.28000000000000003</v>
      </c>
      <c r="T1536" s="32">
        <f t="shared" ref="T1536" si="15113">AVERAGE(J1536,N1537)</f>
        <v>0.14649999999999999</v>
      </c>
      <c r="U1536" s="32">
        <f t="shared" ref="U1536" si="15114">AVERAGE(K1536,O1537)</f>
        <v>0.22049999999999997</v>
      </c>
      <c r="V1536" s="21">
        <f>Q1536*Q1537/'Advanced - Home'!$S$33</f>
        <v>96.181082411358616</v>
      </c>
      <c r="W1536" s="21">
        <f t="shared" ref="W1536" si="15115">AVERAGE(V1536:V1537)</f>
        <v>96.177822705852293</v>
      </c>
      <c r="X1536" s="21">
        <f t="shared" si="14774"/>
        <v>0</v>
      </c>
      <c r="Y1536" s="23">
        <f>ROUND(Regression!$B$17+Regression!$B$18*Games!R1536+Regression!$B$19*Games!T1536+Regression!$B$20*Games!U1536+Regression!$B$21*Games!S1536+Regression!$B$22*Games!W1536,0)</f>
        <v>104</v>
      </c>
      <c r="Z1536" s="23">
        <f t="shared" ref="Z1536" si="15116">Y1537-Y1536</f>
        <v>3</v>
      </c>
      <c r="AA1536" s="23">
        <f t="shared" ref="AA1536" si="15117">Y1536+Y1537</f>
        <v>211</v>
      </c>
      <c r="AB1536" s="22">
        <f t="shared" ref="AB1536" si="15118">D1536-Z1536</f>
        <v>-3</v>
      </c>
      <c r="AC1536" s="22">
        <f t="shared" ref="AC1536" si="15119">AA1536-E1536</f>
        <v>211</v>
      </c>
      <c r="AD1536" s="22">
        <f t="shared" si="14779"/>
        <v>104</v>
      </c>
    </row>
    <row r="1537" spans="1:30" x14ac:dyDescent="0.3">
      <c r="A1537" s="11" t="s">
        <v>134</v>
      </c>
      <c r="B1537" s="14" t="s">
        <v>34</v>
      </c>
      <c r="C1537" s="11" t="str">
        <f>VLOOKUP(B1537,'Team Lookup'!A:B,2,FALSE)</f>
        <v>Minnesota Timberwolves</v>
      </c>
      <c r="D1537" s="15">
        <f t="shared" ref="D1537" si="15120">D1536*-1</f>
        <v>0</v>
      </c>
      <c r="E1537" s="15">
        <f t="shared" ref="E1537" si="15121">E1536</f>
        <v>0</v>
      </c>
      <c r="F1537" s="11" t="str">
        <f>B1536</f>
        <v>SAC</v>
      </c>
      <c r="G1537" s="11" t="str">
        <f t="shared" ref="G1537" si="15122">C1536</f>
        <v>Sacramento Kings</v>
      </c>
      <c r="H1537" s="32">
        <f>VLOOKUP($C1537,'Four Factors - Home'!$B:$O,7,FALSE)/100</f>
        <v>0.52400000000000002</v>
      </c>
      <c r="I1537" s="32">
        <f>VLOOKUP($C1537,'Four Factors - Home'!$B:$O,8,FALSE)</f>
        <v>0.29599999999999999</v>
      </c>
      <c r="J1537" s="32">
        <f>VLOOKUP($C1537,'Four Factors - Home'!$B:$O,9,FALSE)/100</f>
        <v>0.15</v>
      </c>
      <c r="K1537" s="32">
        <f>VLOOKUP($C1537,'Four Factors - Home'!$B:$O,10,FALSE)/100</f>
        <v>0.26899999999999996</v>
      </c>
      <c r="L1537" s="32">
        <f>VLOOKUP($C1537,'Four Factors - Home'!$B:$O,11,FALSE)/100</f>
        <v>0.53</v>
      </c>
      <c r="M1537" s="32">
        <f>VLOOKUP($C1537,'Four Factors - Home'!$B:$O,12,FALSE)</f>
        <v>0.27300000000000002</v>
      </c>
      <c r="N1537" s="32">
        <f>VLOOKUP($C1537,'Four Factors - Home'!$B:$O,13,FALSE)/100</f>
        <v>0.152</v>
      </c>
      <c r="O1537" s="32">
        <f>VLOOKUP($C1537,'Four Factors - Home'!$B:$O,14,FALSE)/100</f>
        <v>0.217</v>
      </c>
      <c r="P1537" s="21">
        <f>VLOOKUP($C1537,'Advanced - Home'!B:T,18,FALSE)</f>
        <v>96.64</v>
      </c>
      <c r="Q1537" s="21">
        <f>(P1537+'Advanced - Home'!$S$33)/2</f>
        <v>97.746912943871706</v>
      </c>
      <c r="R1537" s="32">
        <f t="shared" ref="R1537" si="15123">AVERAGE(H1537,L1536)</f>
        <v>0.52700000000000002</v>
      </c>
      <c r="S1537" s="32">
        <f t="shared" ref="S1537" si="15124">AVERAGE(I1537,M1536)</f>
        <v>0.29799999999999999</v>
      </c>
      <c r="T1537" s="32">
        <f t="shared" ref="T1537" si="15125">AVERAGE(J1537,N1536)</f>
        <v>0.152</v>
      </c>
      <c r="U1537" s="32">
        <f t="shared" ref="U1537" si="15126">AVERAGE(K1537,O1536)</f>
        <v>0.25549999999999995</v>
      </c>
      <c r="V1537" s="21">
        <f>Q1537*Q1536/'Advanced - Road'!$S$33</f>
        <v>96.174563000345955</v>
      </c>
      <c r="W1537" s="21">
        <f t="shared" ref="W1537" si="15127">W1536</f>
        <v>96.177822705852293</v>
      </c>
      <c r="X1537" s="21">
        <f t="shared" si="14774"/>
        <v>0</v>
      </c>
      <c r="Y1537" s="23">
        <f>ROUND(Regression!$B$17+Regression!$B$18*Games!R1537+Regression!$B$19*Games!T1537+Regression!$B$20*Games!U1537+Regression!$B$21*Games!S1537+Regression!$B$22*Games!W1537,0)</f>
        <v>107</v>
      </c>
      <c r="Z1537" s="23">
        <f t="shared" ref="Z1537" si="15128">-Z1536</f>
        <v>-3</v>
      </c>
      <c r="AA1537" s="23">
        <f t="shared" ref="AA1537" si="15129">AA1536</f>
        <v>211</v>
      </c>
      <c r="AB1537" s="22"/>
      <c r="AC1537" s="22"/>
      <c r="AD1537" s="22">
        <f t="shared" si="14779"/>
        <v>107</v>
      </c>
    </row>
    <row r="1538" spans="1:30" x14ac:dyDescent="0.3">
      <c r="A1538" t="s">
        <v>133</v>
      </c>
      <c r="B1538" s="8" t="s">
        <v>78</v>
      </c>
      <c r="C1538" t="str">
        <f>VLOOKUP(B1538,'Team Lookup'!A:B,2,FALSE)</f>
        <v>Sacramento Kings</v>
      </c>
      <c r="D1538" s="6"/>
      <c r="E1538" s="6"/>
      <c r="F1538" s="7" t="str">
        <f>B1539</f>
        <v>NOP</v>
      </c>
      <c r="G1538" t="str">
        <f t="shared" ref="G1538" si="15130">C1539</f>
        <v>New Orleans Pelicans</v>
      </c>
      <c r="H1538" s="31">
        <f>VLOOKUP($C1538,'Four Factors - Road'!$B:$O,7,FALSE)/100</f>
        <v>0.498</v>
      </c>
      <c r="I1538" s="31">
        <f>VLOOKUP($C1538,'Four Factors - Road'!$B:$O,8,FALSE)</f>
        <v>0.28699999999999998</v>
      </c>
      <c r="J1538" s="31">
        <f>VLOOKUP($C1538,'Four Factors - Road'!$B:$O,9,FALSE)/100</f>
        <v>0.14099999999999999</v>
      </c>
      <c r="K1538" s="31">
        <f>VLOOKUP($C1538,'Four Factors - Road'!$B:$O,10,FALSE)/100</f>
        <v>0.22399999999999998</v>
      </c>
      <c r="L1538" s="31">
        <f>VLOOKUP($C1538,'Four Factors - Road'!$B:$O,11,FALSE)/100</f>
        <v>0.53</v>
      </c>
      <c r="M1538" s="31">
        <f>VLOOKUP($C1538,'Four Factors - Road'!$B:$O,12,FALSE)</f>
        <v>0.3</v>
      </c>
      <c r="N1538" s="31">
        <f>VLOOKUP($C1538,'Four Factors - Road'!$B:$O,13,FALSE)/100</f>
        <v>0.154</v>
      </c>
      <c r="O1538" s="31">
        <f>VLOOKUP($C1538,'Four Factors - Road'!$B:$O,14,FALSE)/100</f>
        <v>0.24199999999999999</v>
      </c>
      <c r="P1538" s="17">
        <f>VLOOKUP($C1538,'Advanced - Road'!B:T,18,FALSE)</f>
        <v>95.68</v>
      </c>
      <c r="Q1538" s="17">
        <f>(P1538+'Advanced - Road'!$S$33)/2</f>
        <v>97.270263459335638</v>
      </c>
      <c r="R1538" s="31">
        <f t="shared" ref="R1538" si="15131">AVERAGE(H1538,L1539)</f>
        <v>0.50350000000000006</v>
      </c>
      <c r="S1538" s="31">
        <f t="shared" ref="S1538" si="15132">AVERAGE(I1538,M1539)</f>
        <v>0.26449999999999996</v>
      </c>
      <c r="T1538" s="31">
        <f t="shared" ref="T1538" si="15133">AVERAGE(J1538,N1539)</f>
        <v>0.13750000000000001</v>
      </c>
      <c r="U1538" s="31">
        <f t="shared" ref="U1538" si="15134">AVERAGE(K1538,O1539)</f>
        <v>0.22299999999999998</v>
      </c>
      <c r="V1538" s="17">
        <f>Q1538*Q1539/'Advanced - Home'!$S$33</f>
        <v>98.360599811191932</v>
      </c>
      <c r="W1538" s="17">
        <f t="shared" ref="W1538" si="15135">AVERAGE(V1538:V1539)</f>
        <v>98.357266238926229</v>
      </c>
      <c r="X1538" s="17">
        <f t="shared" si="14774"/>
        <v>0</v>
      </c>
      <c r="Y1538" s="19">
        <f>ROUND(Regression!$B$17+Regression!$B$18*Games!R1538+Regression!$B$19*Games!T1538+Regression!$B$20*Games!U1538+Regression!$B$21*Games!S1538+Regression!$B$22*Games!W1538,0)</f>
        <v>105</v>
      </c>
      <c r="Z1538" s="19">
        <f t="shared" ref="Z1538" si="15136">Y1539-Y1538</f>
        <v>2</v>
      </c>
      <c r="AA1538" s="19">
        <f t="shared" ref="AA1538" si="15137">Y1538+Y1539</f>
        <v>212</v>
      </c>
      <c r="AB1538" s="4">
        <f t="shared" ref="AB1538" si="15138">D1538-Z1538</f>
        <v>-2</v>
      </c>
      <c r="AC1538" s="4">
        <f t="shared" ref="AC1538" si="15139">AA1538-E1538</f>
        <v>212</v>
      </c>
      <c r="AD1538" s="4">
        <f t="shared" si="14779"/>
        <v>105</v>
      </c>
    </row>
    <row r="1539" spans="1:30" x14ac:dyDescent="0.3">
      <c r="A1539" t="s">
        <v>134</v>
      </c>
      <c r="B1539" s="8" t="s">
        <v>71</v>
      </c>
      <c r="C1539" t="str">
        <f>VLOOKUP(B1539,'Team Lookup'!A:B,2,FALSE)</f>
        <v>New Orleans Pelicans</v>
      </c>
      <c r="D1539" s="9">
        <f t="shared" ref="D1539" si="15140">D1538*-1</f>
        <v>0</v>
      </c>
      <c r="E1539" s="9">
        <f t="shared" ref="E1539" si="15141">E1538</f>
        <v>0</v>
      </c>
      <c r="F1539" t="str">
        <f>B1538</f>
        <v>SAC</v>
      </c>
      <c r="G1539" t="str">
        <f t="shared" ref="G1539" si="15142">C1538</f>
        <v>Sacramento Kings</v>
      </c>
      <c r="H1539" s="31">
        <f>VLOOKUP($C1539,'Four Factors - Home'!$B:$O,7,FALSE)/100</f>
        <v>0.504</v>
      </c>
      <c r="I1539" s="31">
        <f>VLOOKUP($C1539,'Four Factors - Home'!$B:$O,8,FALSE)</f>
        <v>0.26200000000000001</v>
      </c>
      <c r="J1539" s="31">
        <f>VLOOKUP($C1539,'Four Factors - Home'!$B:$O,9,FALSE)/100</f>
        <v>0.121</v>
      </c>
      <c r="K1539" s="31">
        <f>VLOOKUP($C1539,'Four Factors - Home'!$B:$O,10,FALSE)/100</f>
        <v>0.184</v>
      </c>
      <c r="L1539" s="31">
        <f>VLOOKUP($C1539,'Four Factors - Home'!$B:$O,11,FALSE)/100</f>
        <v>0.50900000000000001</v>
      </c>
      <c r="M1539" s="31">
        <f>VLOOKUP($C1539,'Four Factors - Home'!$B:$O,12,FALSE)</f>
        <v>0.24199999999999999</v>
      </c>
      <c r="N1539" s="31">
        <f>VLOOKUP($C1539,'Four Factors - Home'!$B:$O,13,FALSE)/100</f>
        <v>0.13400000000000001</v>
      </c>
      <c r="O1539" s="31">
        <f>VLOOKUP($C1539,'Four Factors - Home'!$B:$O,14,FALSE)/100</f>
        <v>0.222</v>
      </c>
      <c r="P1539" s="17">
        <f>VLOOKUP($C1539,'Advanced - Home'!B:T,18,FALSE)</f>
        <v>101.07</v>
      </c>
      <c r="Q1539" s="17">
        <f>(P1539+'Advanced - Home'!$S$33)/2</f>
        <v>99.96191294387171</v>
      </c>
      <c r="R1539" s="31">
        <f t="shared" ref="R1539" si="15143">AVERAGE(H1539,L1538)</f>
        <v>0.51700000000000002</v>
      </c>
      <c r="S1539" s="31">
        <f t="shared" ref="S1539" si="15144">AVERAGE(I1539,M1538)</f>
        <v>0.28100000000000003</v>
      </c>
      <c r="T1539" s="31">
        <f t="shared" ref="T1539" si="15145">AVERAGE(J1539,N1538)</f>
        <v>0.13750000000000001</v>
      </c>
      <c r="U1539" s="31">
        <f t="shared" ref="U1539" si="15146">AVERAGE(K1539,O1538)</f>
        <v>0.21299999999999999</v>
      </c>
      <c r="V1539" s="17">
        <f>Q1539*Q1538/'Advanced - Road'!$S$33</f>
        <v>98.35393266666054</v>
      </c>
      <c r="W1539" s="17">
        <f t="shared" ref="W1539" si="15147">W1538</f>
        <v>98.357266238926229</v>
      </c>
      <c r="X1539" s="17">
        <f t="shared" si="14774"/>
        <v>0</v>
      </c>
      <c r="Y1539" s="19">
        <f>ROUND(Regression!$B$17+Regression!$B$18*Games!R1539+Regression!$B$19*Games!T1539+Regression!$B$20*Games!U1539+Regression!$B$21*Games!S1539+Regression!$B$22*Games!W1539,0)</f>
        <v>107</v>
      </c>
      <c r="Z1539" s="19">
        <f t="shared" ref="Z1539" si="15148">-Z1538</f>
        <v>-2</v>
      </c>
      <c r="AA1539" s="19">
        <f t="shared" ref="AA1539" si="15149">AA1538</f>
        <v>212</v>
      </c>
      <c r="AB1539" s="4"/>
      <c r="AC1539" s="4"/>
      <c r="AD1539" s="4">
        <f t="shared" si="14779"/>
        <v>107</v>
      </c>
    </row>
    <row r="1540" spans="1:30" x14ac:dyDescent="0.3">
      <c r="A1540" s="11" t="s">
        <v>133</v>
      </c>
      <c r="B1540" s="14" t="s">
        <v>78</v>
      </c>
      <c r="C1540" s="11" t="str">
        <f>VLOOKUP(B1540,'Team Lookup'!A:B,2,FALSE)</f>
        <v>Sacramento Kings</v>
      </c>
      <c r="D1540" s="12"/>
      <c r="E1540" s="12"/>
      <c r="F1540" s="13" t="str">
        <f>B1541</f>
        <v>NYK</v>
      </c>
      <c r="G1540" s="11" t="str">
        <f t="shared" ref="G1540" si="15150">C1541</f>
        <v>New York Knicks</v>
      </c>
      <c r="H1540" s="32">
        <f>VLOOKUP($C1540,'Four Factors - Road'!$B:$O,7,FALSE)/100</f>
        <v>0.498</v>
      </c>
      <c r="I1540" s="32">
        <f>VLOOKUP($C1540,'Four Factors - Road'!$B:$O,8,FALSE)</f>
        <v>0.28699999999999998</v>
      </c>
      <c r="J1540" s="32">
        <f>VLOOKUP($C1540,'Four Factors - Road'!$B:$O,9,FALSE)/100</f>
        <v>0.14099999999999999</v>
      </c>
      <c r="K1540" s="32">
        <f>VLOOKUP($C1540,'Four Factors - Road'!$B:$O,10,FALSE)/100</f>
        <v>0.22399999999999998</v>
      </c>
      <c r="L1540" s="32">
        <f>VLOOKUP($C1540,'Four Factors - Road'!$B:$O,11,FALSE)/100</f>
        <v>0.53</v>
      </c>
      <c r="M1540" s="32">
        <f>VLOOKUP($C1540,'Four Factors - Road'!$B:$O,12,FALSE)</f>
        <v>0.3</v>
      </c>
      <c r="N1540" s="32">
        <f>VLOOKUP($C1540,'Four Factors - Road'!$B:$O,13,FALSE)/100</f>
        <v>0.154</v>
      </c>
      <c r="O1540" s="32">
        <f>VLOOKUP($C1540,'Four Factors - Road'!$B:$O,14,FALSE)/100</f>
        <v>0.24199999999999999</v>
      </c>
      <c r="P1540" s="21">
        <f>VLOOKUP($C1540,'Advanced - Road'!B:T,18,FALSE)</f>
        <v>95.68</v>
      </c>
      <c r="Q1540" s="21">
        <f>(P1540+'Advanced - Road'!$S$33)/2</f>
        <v>97.270263459335638</v>
      </c>
      <c r="R1540" s="32">
        <f t="shared" ref="R1540" si="15151">AVERAGE(H1540,L1541)</f>
        <v>0.50350000000000006</v>
      </c>
      <c r="S1540" s="32">
        <f t="shared" ref="S1540" si="15152">AVERAGE(I1540,M1541)</f>
        <v>0.27449999999999997</v>
      </c>
      <c r="T1540" s="32">
        <f t="shared" ref="T1540" si="15153">AVERAGE(J1540,N1541)</f>
        <v>0.13550000000000001</v>
      </c>
      <c r="U1540" s="32">
        <f t="shared" ref="U1540" si="15154">AVERAGE(K1540,O1541)</f>
        <v>0.247</v>
      </c>
      <c r="V1540" s="21">
        <f>Q1540*Q1541/'Advanced - Home'!$S$33</f>
        <v>97.071585005872919</v>
      </c>
      <c r="W1540" s="21">
        <f t="shared" ref="W1540" si="15155">AVERAGE(V1540:V1541)</f>
        <v>97.068295120042777</v>
      </c>
      <c r="X1540" s="21">
        <f t="shared" si="14774"/>
        <v>0</v>
      </c>
      <c r="Y1540" s="23">
        <f>ROUND(Regression!$B$17+Regression!$B$18*Games!R1540+Regression!$B$19*Games!T1540+Regression!$B$20*Games!U1540+Regression!$B$21*Games!S1540+Regression!$B$22*Games!W1540,0)</f>
        <v>106</v>
      </c>
      <c r="Z1540" s="23">
        <f t="shared" ref="Z1540" si="15156">Y1541-Y1540</f>
        <v>1</v>
      </c>
      <c r="AA1540" s="23">
        <f t="shared" ref="AA1540" si="15157">Y1540+Y1541</f>
        <v>213</v>
      </c>
      <c r="AB1540" s="22">
        <f t="shared" ref="AB1540" si="15158">D1540-Z1540</f>
        <v>-1</v>
      </c>
      <c r="AC1540" s="22">
        <f t="shared" ref="AC1540" si="15159">AA1540-E1540</f>
        <v>213</v>
      </c>
      <c r="AD1540" s="22">
        <f t="shared" si="14779"/>
        <v>106</v>
      </c>
    </row>
    <row r="1541" spans="1:30" x14ac:dyDescent="0.3">
      <c r="A1541" s="11" t="s">
        <v>134</v>
      </c>
      <c r="B1541" s="14" t="s">
        <v>72</v>
      </c>
      <c r="C1541" s="11" t="str">
        <f>VLOOKUP(B1541,'Team Lookup'!A:B,2,FALSE)</f>
        <v>New York Knicks</v>
      </c>
      <c r="D1541" s="15">
        <f t="shared" ref="D1541" si="15160">D1540*-1</f>
        <v>0</v>
      </c>
      <c r="E1541" s="15">
        <f t="shared" ref="E1541" si="15161">E1540</f>
        <v>0</v>
      </c>
      <c r="F1541" s="11" t="str">
        <f>B1540</f>
        <v>SAC</v>
      </c>
      <c r="G1541" s="11" t="str">
        <f t="shared" ref="G1541" si="15162">C1540</f>
        <v>Sacramento Kings</v>
      </c>
      <c r="H1541" s="32">
        <f>VLOOKUP($C1541,'Four Factors - Home'!$B:$O,7,FALSE)/100</f>
        <v>0.52</v>
      </c>
      <c r="I1541" s="32">
        <f>VLOOKUP($C1541,'Four Factors - Home'!$B:$O,8,FALSE)</f>
        <v>0.22700000000000001</v>
      </c>
      <c r="J1541" s="32">
        <f>VLOOKUP($C1541,'Four Factors - Home'!$B:$O,9,FALSE)/100</f>
        <v>0.14300000000000002</v>
      </c>
      <c r="K1541" s="32">
        <f>VLOOKUP($C1541,'Four Factors - Home'!$B:$O,10,FALSE)/100</f>
        <v>0.27399999999999997</v>
      </c>
      <c r="L1541" s="32">
        <f>VLOOKUP($C1541,'Four Factors - Home'!$B:$O,11,FALSE)/100</f>
        <v>0.50900000000000001</v>
      </c>
      <c r="M1541" s="32">
        <f>VLOOKUP($C1541,'Four Factors - Home'!$B:$O,12,FALSE)</f>
        <v>0.26200000000000001</v>
      </c>
      <c r="N1541" s="32">
        <f>VLOOKUP($C1541,'Four Factors - Home'!$B:$O,13,FALSE)/100</f>
        <v>0.13</v>
      </c>
      <c r="O1541" s="32">
        <f>VLOOKUP($C1541,'Four Factors - Home'!$B:$O,14,FALSE)/100</f>
        <v>0.27</v>
      </c>
      <c r="P1541" s="21">
        <f>VLOOKUP($C1541,'Advanced - Home'!B:T,18,FALSE)</f>
        <v>98.45</v>
      </c>
      <c r="Q1541" s="21">
        <f>(P1541+'Advanced - Home'!$S$33)/2</f>
        <v>98.651912943871707</v>
      </c>
      <c r="R1541" s="32">
        <f t="shared" ref="R1541" si="15163">AVERAGE(H1541,L1540)</f>
        <v>0.52500000000000002</v>
      </c>
      <c r="S1541" s="32">
        <f t="shared" ref="S1541" si="15164">AVERAGE(I1541,M1540)</f>
        <v>0.26350000000000001</v>
      </c>
      <c r="T1541" s="32">
        <f t="shared" ref="T1541" si="15165">AVERAGE(J1541,N1540)</f>
        <v>0.14850000000000002</v>
      </c>
      <c r="U1541" s="32">
        <f t="shared" ref="U1541" si="15166">AVERAGE(K1541,O1540)</f>
        <v>0.25800000000000001</v>
      </c>
      <c r="V1541" s="21">
        <f>Q1541*Q1540/'Advanced - Road'!$S$33</f>
        <v>97.065005234212634</v>
      </c>
      <c r="W1541" s="21">
        <f t="shared" ref="W1541" si="15167">W1540</f>
        <v>97.068295120042777</v>
      </c>
      <c r="X1541" s="21">
        <f t="shared" si="14774"/>
        <v>0</v>
      </c>
      <c r="Y1541" s="23">
        <f>ROUND(Regression!$B$17+Regression!$B$18*Games!R1541+Regression!$B$19*Games!T1541+Regression!$B$20*Games!U1541+Regression!$B$21*Games!S1541+Regression!$B$22*Games!W1541,0)</f>
        <v>107</v>
      </c>
      <c r="Z1541" s="23">
        <f t="shared" ref="Z1541" si="15168">-Z1540</f>
        <v>-1</v>
      </c>
      <c r="AA1541" s="23">
        <f t="shared" ref="AA1541" si="15169">AA1540</f>
        <v>213</v>
      </c>
      <c r="AB1541" s="22"/>
      <c r="AC1541" s="22"/>
      <c r="AD1541" s="22">
        <f t="shared" si="14779"/>
        <v>107</v>
      </c>
    </row>
    <row r="1542" spans="1:30" x14ac:dyDescent="0.3">
      <c r="A1542" t="s">
        <v>133</v>
      </c>
      <c r="B1542" s="5" t="s">
        <v>78</v>
      </c>
      <c r="C1542" t="str">
        <f>VLOOKUP(B1542,'Team Lookup'!A:B,2,FALSE)</f>
        <v>Sacramento Kings</v>
      </c>
      <c r="D1542" s="6"/>
      <c r="E1542" s="6"/>
      <c r="F1542" s="7" t="str">
        <f>B1543</f>
        <v>OKC</v>
      </c>
      <c r="G1542" t="str">
        <f t="shared" ref="G1542" si="15170">C1543</f>
        <v>Oklahoma City Thunder</v>
      </c>
      <c r="H1542" s="31">
        <f>VLOOKUP($C1542,'Four Factors - Road'!$B:$O,7,FALSE)/100</f>
        <v>0.498</v>
      </c>
      <c r="I1542" s="31">
        <f>VLOOKUP($C1542,'Four Factors - Road'!$B:$O,8,FALSE)</f>
        <v>0.28699999999999998</v>
      </c>
      <c r="J1542" s="31">
        <f>VLOOKUP($C1542,'Four Factors - Road'!$B:$O,9,FALSE)/100</f>
        <v>0.14099999999999999</v>
      </c>
      <c r="K1542" s="31">
        <f>VLOOKUP($C1542,'Four Factors - Road'!$B:$O,10,FALSE)/100</f>
        <v>0.22399999999999998</v>
      </c>
      <c r="L1542" s="31">
        <f>VLOOKUP($C1542,'Four Factors - Road'!$B:$O,11,FALSE)/100</f>
        <v>0.53</v>
      </c>
      <c r="M1542" s="31">
        <f>VLOOKUP($C1542,'Four Factors - Road'!$B:$O,12,FALSE)</f>
        <v>0.3</v>
      </c>
      <c r="N1542" s="31">
        <f>VLOOKUP($C1542,'Four Factors - Road'!$B:$O,13,FALSE)/100</f>
        <v>0.154</v>
      </c>
      <c r="O1542" s="31">
        <f>VLOOKUP($C1542,'Four Factors - Road'!$B:$O,14,FALSE)/100</f>
        <v>0.24199999999999999</v>
      </c>
      <c r="P1542" s="17">
        <f>VLOOKUP($C1542,'Advanced - Road'!B:T,18,FALSE)</f>
        <v>95.68</v>
      </c>
      <c r="Q1542" s="17">
        <f>(P1542+'Advanced - Road'!$S$33)/2</f>
        <v>97.270263459335638</v>
      </c>
      <c r="R1542" s="31">
        <f t="shared" ref="R1542" si="15171">AVERAGE(H1542,L1543)</f>
        <v>0.497</v>
      </c>
      <c r="S1542" s="31">
        <f t="shared" ref="S1542" si="15172">AVERAGE(I1542,M1543)</f>
        <v>0.27600000000000002</v>
      </c>
      <c r="T1542" s="31">
        <f t="shared" ref="T1542" si="15173">AVERAGE(J1542,N1543)</f>
        <v>0.13899999999999998</v>
      </c>
      <c r="U1542" s="31">
        <f t="shared" ref="U1542" si="15174">AVERAGE(K1542,O1543)</f>
        <v>0.22399999999999998</v>
      </c>
      <c r="V1542" s="17">
        <f>Q1542*Q1543/'Advanced - Home'!$S$33</f>
        <v>98.326160484332263</v>
      </c>
      <c r="W1542" s="17">
        <f t="shared" ref="W1542" si="15175">AVERAGE(V1542:V1543)</f>
        <v>98.322828079261413</v>
      </c>
      <c r="X1542" s="17">
        <f t="shared" si="14774"/>
        <v>0</v>
      </c>
      <c r="Y1542" s="19">
        <f>ROUND(Regression!$B$17+Regression!$B$18*Games!R1542+Regression!$B$19*Games!T1542+Regression!$B$20*Games!U1542+Regression!$B$21*Games!S1542+Regression!$B$22*Games!W1542,0)</f>
        <v>105</v>
      </c>
      <c r="Z1542" s="19">
        <f t="shared" ref="Z1542" si="15176">Y1543-Y1542</f>
        <v>4</v>
      </c>
      <c r="AA1542" s="19">
        <f t="shared" ref="AA1542" si="15177">Y1542+Y1543</f>
        <v>214</v>
      </c>
      <c r="AB1542" s="4">
        <f t="shared" ref="AB1542" si="15178">D1542-Z1542</f>
        <v>-4</v>
      </c>
      <c r="AC1542" s="4">
        <f t="shared" ref="AC1542" si="15179">AA1542-E1542</f>
        <v>214</v>
      </c>
      <c r="AD1542" s="4">
        <f t="shared" si="14779"/>
        <v>105</v>
      </c>
    </row>
    <row r="1543" spans="1:30" x14ac:dyDescent="0.3">
      <c r="A1543" t="s">
        <v>134</v>
      </c>
      <c r="B1543" s="8" t="s">
        <v>73</v>
      </c>
      <c r="C1543" t="str">
        <f>VLOOKUP(B1543,'Team Lookup'!A:B,2,FALSE)</f>
        <v>Oklahoma City Thunder</v>
      </c>
      <c r="D1543" s="9">
        <f t="shared" ref="D1543" si="15180">D1542*-1</f>
        <v>0</v>
      </c>
      <c r="E1543" s="9">
        <f t="shared" ref="E1543" si="15181">E1542</f>
        <v>0</v>
      </c>
      <c r="F1543" t="str">
        <f>B1542</f>
        <v>SAC</v>
      </c>
      <c r="G1543" t="str">
        <f t="shared" ref="G1543" si="15182">C1542</f>
        <v>Sacramento Kings</v>
      </c>
      <c r="H1543" s="31">
        <f>VLOOKUP($C1543,'Four Factors - Home'!$B:$O,7,FALSE)/100</f>
        <v>0.51700000000000002</v>
      </c>
      <c r="I1543" s="31">
        <f>VLOOKUP($C1543,'Four Factors - Home'!$B:$O,8,FALSE)</f>
        <v>0.29799999999999999</v>
      </c>
      <c r="J1543" s="31">
        <f>VLOOKUP($C1543,'Four Factors - Home'!$B:$O,9,FALSE)/100</f>
        <v>0.14800000000000002</v>
      </c>
      <c r="K1543" s="31">
        <f>VLOOKUP($C1543,'Four Factors - Home'!$B:$O,10,FALSE)/100</f>
        <v>0.26600000000000001</v>
      </c>
      <c r="L1543" s="31">
        <f>VLOOKUP($C1543,'Four Factors - Home'!$B:$O,11,FALSE)/100</f>
        <v>0.496</v>
      </c>
      <c r="M1543" s="31">
        <f>VLOOKUP($C1543,'Four Factors - Home'!$B:$O,12,FALSE)</f>
        <v>0.26500000000000001</v>
      </c>
      <c r="N1543" s="31">
        <f>VLOOKUP($C1543,'Four Factors - Home'!$B:$O,13,FALSE)/100</f>
        <v>0.13699999999999998</v>
      </c>
      <c r="O1543" s="31">
        <f>VLOOKUP($C1543,'Four Factors - Home'!$B:$O,14,FALSE)/100</f>
        <v>0.22399999999999998</v>
      </c>
      <c r="P1543" s="17">
        <f>VLOOKUP($C1543,'Advanced - Home'!B:T,18,FALSE)</f>
        <v>101</v>
      </c>
      <c r="Q1543" s="17">
        <f>(P1543+'Advanced - Home'!$S$33)/2</f>
        <v>99.926912943871713</v>
      </c>
      <c r="R1543" s="31">
        <f t="shared" ref="R1543" si="15183">AVERAGE(H1543,L1542)</f>
        <v>0.52350000000000008</v>
      </c>
      <c r="S1543" s="31">
        <f t="shared" ref="S1543" si="15184">AVERAGE(I1543,M1542)</f>
        <v>0.29899999999999999</v>
      </c>
      <c r="T1543" s="31">
        <f t="shared" ref="T1543" si="15185">AVERAGE(J1543,N1542)</f>
        <v>0.15100000000000002</v>
      </c>
      <c r="U1543" s="31">
        <f t="shared" ref="U1543" si="15186">AVERAGE(K1543,O1542)</f>
        <v>0.254</v>
      </c>
      <c r="V1543" s="17">
        <f>Q1543*Q1542/'Advanced - Road'!$S$33</f>
        <v>98.319495674190563</v>
      </c>
      <c r="W1543" s="17">
        <f t="shared" ref="W1543" si="15187">W1542</f>
        <v>98.322828079261413</v>
      </c>
      <c r="X1543" s="17">
        <f t="shared" si="14774"/>
        <v>0</v>
      </c>
      <c r="Y1543" s="19">
        <f>ROUND(Regression!$B$17+Regression!$B$18*Games!R1543+Regression!$B$19*Games!T1543+Regression!$B$20*Games!U1543+Regression!$B$21*Games!S1543+Regression!$B$22*Games!W1543,0)</f>
        <v>109</v>
      </c>
      <c r="Z1543" s="19">
        <f t="shared" ref="Z1543" si="15188">-Z1542</f>
        <v>-4</v>
      </c>
      <c r="AA1543" s="19">
        <f t="shared" ref="AA1543" si="15189">AA1542</f>
        <v>214</v>
      </c>
      <c r="AB1543" s="4"/>
      <c r="AC1543" s="4"/>
      <c r="AD1543" s="4">
        <f t="shared" si="14779"/>
        <v>109</v>
      </c>
    </row>
    <row r="1544" spans="1:30" x14ac:dyDescent="0.3">
      <c r="A1544" s="11" t="s">
        <v>133</v>
      </c>
      <c r="B1544" s="10" t="s">
        <v>78</v>
      </c>
      <c r="C1544" s="11" t="str">
        <f>VLOOKUP(B1544,'Team Lookup'!A:B,2,FALSE)</f>
        <v>Sacramento Kings</v>
      </c>
      <c r="D1544" s="12"/>
      <c r="E1544" s="12"/>
      <c r="F1544" s="13" t="str">
        <f>B1545</f>
        <v>ORL</v>
      </c>
      <c r="G1544" s="11" t="str">
        <f t="shared" ref="G1544" si="15190">C1545</f>
        <v>Orlando Magic</v>
      </c>
      <c r="H1544" s="32">
        <f>VLOOKUP($C1544,'Four Factors - Road'!$B:$O,7,FALSE)/100</f>
        <v>0.498</v>
      </c>
      <c r="I1544" s="32">
        <f>VLOOKUP($C1544,'Four Factors - Road'!$B:$O,8,FALSE)</f>
        <v>0.28699999999999998</v>
      </c>
      <c r="J1544" s="32">
        <f>VLOOKUP($C1544,'Four Factors - Road'!$B:$O,9,FALSE)/100</f>
        <v>0.14099999999999999</v>
      </c>
      <c r="K1544" s="32">
        <f>VLOOKUP($C1544,'Four Factors - Road'!$B:$O,10,FALSE)/100</f>
        <v>0.22399999999999998</v>
      </c>
      <c r="L1544" s="32">
        <f>VLOOKUP($C1544,'Four Factors - Road'!$B:$O,11,FALSE)/100</f>
        <v>0.53</v>
      </c>
      <c r="M1544" s="32">
        <f>VLOOKUP($C1544,'Four Factors - Road'!$B:$O,12,FALSE)</f>
        <v>0.3</v>
      </c>
      <c r="N1544" s="32">
        <f>VLOOKUP($C1544,'Four Factors - Road'!$B:$O,13,FALSE)/100</f>
        <v>0.154</v>
      </c>
      <c r="O1544" s="32">
        <f>VLOOKUP($C1544,'Four Factors - Road'!$B:$O,14,FALSE)/100</f>
        <v>0.24199999999999999</v>
      </c>
      <c r="P1544" s="21">
        <f>VLOOKUP($C1544,'Advanced - Road'!B:T,18,FALSE)</f>
        <v>95.68</v>
      </c>
      <c r="Q1544" s="21">
        <f>(P1544+'Advanced - Road'!$S$33)/2</f>
        <v>97.270263459335638</v>
      </c>
      <c r="R1544" s="32">
        <f t="shared" ref="R1544" si="15191">AVERAGE(H1544,L1545)</f>
        <v>0.50550000000000006</v>
      </c>
      <c r="S1544" s="32">
        <f t="shared" ref="S1544" si="15192">AVERAGE(I1544,M1545)</f>
        <v>0.27800000000000002</v>
      </c>
      <c r="T1544" s="32">
        <f t="shared" ref="T1544" si="15193">AVERAGE(J1544,N1545)</f>
        <v>0.14149999999999999</v>
      </c>
      <c r="U1544" s="32">
        <f t="shared" ref="U1544" si="15194">AVERAGE(K1544,O1545)</f>
        <v>0.22449999999999998</v>
      </c>
      <c r="V1544" s="21">
        <f>Q1544*Q1545/'Advanced - Home'!$S$33</f>
        <v>96.628793660534299</v>
      </c>
      <c r="W1544" s="21">
        <f t="shared" ref="W1544" si="15195">AVERAGE(V1544:V1545)</f>
        <v>96.625518781495003</v>
      </c>
      <c r="X1544" s="21">
        <f t="shared" si="14774"/>
        <v>0</v>
      </c>
      <c r="Y1544" s="23">
        <f>ROUND(Regression!$B$17+Regression!$B$18*Games!R1544+Regression!$B$19*Games!T1544+Regression!$B$20*Games!U1544+Regression!$B$21*Games!S1544+Regression!$B$22*Games!W1544,0)</f>
        <v>104</v>
      </c>
      <c r="Z1544" s="23">
        <f t="shared" ref="Z1544" si="15196">Y1545-Y1544</f>
        <v>0</v>
      </c>
      <c r="AA1544" s="23">
        <f t="shared" ref="AA1544" si="15197">Y1544+Y1545</f>
        <v>208</v>
      </c>
      <c r="AB1544" s="22">
        <f t="shared" ref="AB1544" si="15198">D1544-Z1544</f>
        <v>0</v>
      </c>
      <c r="AC1544" s="22">
        <f t="shared" ref="AC1544" si="15199">AA1544-E1544</f>
        <v>208</v>
      </c>
      <c r="AD1544" s="22">
        <f t="shared" si="14779"/>
        <v>104</v>
      </c>
    </row>
    <row r="1545" spans="1:30" x14ac:dyDescent="0.3">
      <c r="A1545" s="11" t="s">
        <v>134</v>
      </c>
      <c r="B1545" s="14" t="s">
        <v>74</v>
      </c>
      <c r="C1545" s="11" t="str">
        <f>VLOOKUP(B1545,'Team Lookup'!A:B,2,FALSE)</f>
        <v>Orlando Magic</v>
      </c>
      <c r="D1545" s="15">
        <f t="shared" ref="D1545" si="15200">D1544*-1</f>
        <v>0</v>
      </c>
      <c r="E1545" s="15">
        <f t="shared" ref="E1545" si="15201">E1544</f>
        <v>0</v>
      </c>
      <c r="F1545" s="11" t="str">
        <f>B1544</f>
        <v>SAC</v>
      </c>
      <c r="G1545" s="11" t="str">
        <f t="shared" ref="G1545" si="15202">C1544</f>
        <v>Sacramento Kings</v>
      </c>
      <c r="H1545" s="32">
        <f>VLOOKUP($C1545,'Four Factors - Home'!$B:$O,7,FALSE)/100</f>
        <v>0.47799999999999998</v>
      </c>
      <c r="I1545" s="32">
        <f>VLOOKUP($C1545,'Four Factors - Home'!$B:$O,8,FALSE)</f>
        <v>0.26</v>
      </c>
      <c r="J1545" s="32">
        <f>VLOOKUP($C1545,'Four Factors - Home'!$B:$O,9,FALSE)/100</f>
        <v>0.13500000000000001</v>
      </c>
      <c r="K1545" s="32">
        <f>VLOOKUP($C1545,'Four Factors - Home'!$B:$O,10,FALSE)/100</f>
        <v>0.23</v>
      </c>
      <c r="L1545" s="32">
        <f>VLOOKUP($C1545,'Four Factors - Home'!$B:$O,11,FALSE)/100</f>
        <v>0.51300000000000001</v>
      </c>
      <c r="M1545" s="32">
        <f>VLOOKUP($C1545,'Four Factors - Home'!$B:$O,12,FALSE)</f>
        <v>0.26900000000000002</v>
      </c>
      <c r="N1545" s="32">
        <f>VLOOKUP($C1545,'Four Factors - Home'!$B:$O,13,FALSE)/100</f>
        <v>0.14199999999999999</v>
      </c>
      <c r="O1545" s="32">
        <f>VLOOKUP($C1545,'Four Factors - Home'!$B:$O,14,FALSE)/100</f>
        <v>0.22500000000000001</v>
      </c>
      <c r="P1545" s="21">
        <f>VLOOKUP($C1545,'Advanced - Home'!B:T,18,FALSE)</f>
        <v>97.55</v>
      </c>
      <c r="Q1545" s="21">
        <f>(P1545+'Advanced - Home'!$S$33)/2</f>
        <v>98.201912943871704</v>
      </c>
      <c r="R1545" s="32">
        <f t="shared" ref="R1545" si="15203">AVERAGE(H1545,L1544)</f>
        <v>0.504</v>
      </c>
      <c r="S1545" s="32">
        <f t="shared" ref="S1545" si="15204">AVERAGE(I1545,M1544)</f>
        <v>0.28000000000000003</v>
      </c>
      <c r="T1545" s="32">
        <f t="shared" ref="T1545" si="15205">AVERAGE(J1545,N1544)</f>
        <v>0.14450000000000002</v>
      </c>
      <c r="U1545" s="32">
        <f t="shared" ref="U1545" si="15206">AVERAGE(K1545,O1544)</f>
        <v>0.23599999999999999</v>
      </c>
      <c r="V1545" s="21">
        <f>Q1545*Q1544/'Advanced - Road'!$S$33</f>
        <v>96.622243902455708</v>
      </c>
      <c r="W1545" s="21">
        <f t="shared" ref="W1545" si="15207">W1544</f>
        <v>96.625518781495003</v>
      </c>
      <c r="X1545" s="21">
        <f t="shared" si="14774"/>
        <v>0</v>
      </c>
      <c r="Y1545" s="23">
        <f>ROUND(Regression!$B$17+Regression!$B$18*Games!R1545+Regression!$B$19*Games!T1545+Regression!$B$20*Games!U1545+Regression!$B$21*Games!S1545+Regression!$B$22*Games!W1545,0)</f>
        <v>104</v>
      </c>
      <c r="Z1545" s="23">
        <f t="shared" ref="Z1545" si="15208">-Z1544</f>
        <v>0</v>
      </c>
      <c r="AA1545" s="23">
        <f t="shared" ref="AA1545" si="15209">AA1544</f>
        <v>208</v>
      </c>
      <c r="AB1545" s="22"/>
      <c r="AC1545" s="22"/>
      <c r="AD1545" s="22">
        <f t="shared" si="14779"/>
        <v>104</v>
      </c>
    </row>
    <row r="1546" spans="1:30" x14ac:dyDescent="0.3">
      <c r="A1546" t="s">
        <v>133</v>
      </c>
      <c r="B1546" s="5" t="s">
        <v>78</v>
      </c>
      <c r="C1546" t="str">
        <f>VLOOKUP(B1546,'Team Lookup'!A:B,2,FALSE)</f>
        <v>Sacramento Kings</v>
      </c>
      <c r="D1546" s="6"/>
      <c r="E1546" s="6"/>
      <c r="F1546" s="7" t="str">
        <f>B1547</f>
        <v>PHI</v>
      </c>
      <c r="G1546" t="str">
        <f t="shared" ref="G1546" si="15210">C1547</f>
        <v>Philadelphia 76ers</v>
      </c>
      <c r="H1546" s="31">
        <f>VLOOKUP($C1546,'Four Factors - Road'!$B:$O,7,FALSE)/100</f>
        <v>0.498</v>
      </c>
      <c r="I1546" s="31">
        <f>VLOOKUP($C1546,'Four Factors - Road'!$B:$O,8,FALSE)</f>
        <v>0.28699999999999998</v>
      </c>
      <c r="J1546" s="31">
        <f>VLOOKUP($C1546,'Four Factors - Road'!$B:$O,9,FALSE)/100</f>
        <v>0.14099999999999999</v>
      </c>
      <c r="K1546" s="31">
        <f>VLOOKUP($C1546,'Four Factors - Road'!$B:$O,10,FALSE)/100</f>
        <v>0.22399999999999998</v>
      </c>
      <c r="L1546" s="31">
        <f>VLOOKUP($C1546,'Four Factors - Road'!$B:$O,11,FALSE)/100</f>
        <v>0.53</v>
      </c>
      <c r="M1546" s="31">
        <f>VLOOKUP($C1546,'Four Factors - Road'!$B:$O,12,FALSE)</f>
        <v>0.3</v>
      </c>
      <c r="N1546" s="31">
        <f>VLOOKUP($C1546,'Four Factors - Road'!$B:$O,13,FALSE)/100</f>
        <v>0.154</v>
      </c>
      <c r="O1546" s="31">
        <f>VLOOKUP($C1546,'Four Factors - Road'!$B:$O,14,FALSE)/100</f>
        <v>0.24199999999999999</v>
      </c>
      <c r="P1546" s="17">
        <f>VLOOKUP($C1546,'Advanced - Road'!B:T,18,FALSE)</f>
        <v>95.68</v>
      </c>
      <c r="Q1546" s="17">
        <f>(P1546+'Advanced - Road'!$S$33)/2</f>
        <v>97.270263459335638</v>
      </c>
      <c r="R1546" s="31">
        <f t="shared" ref="R1546" si="15211">AVERAGE(H1546,L1547)</f>
        <v>0.496</v>
      </c>
      <c r="S1546" s="31">
        <f t="shared" ref="S1546" si="15212">AVERAGE(I1546,M1547)</f>
        <v>0.29949999999999999</v>
      </c>
      <c r="T1546" s="31">
        <f t="shared" ref="T1546" si="15213">AVERAGE(J1546,N1547)</f>
        <v>0.14349999999999999</v>
      </c>
      <c r="U1546" s="31">
        <f t="shared" ref="U1546" si="15214">AVERAGE(K1546,O1547)</f>
        <v>0.22949999999999998</v>
      </c>
      <c r="V1546" s="17">
        <f>Q1546*Q1547/'Advanced - Home'!$S$33</f>
        <v>98.045725965617834</v>
      </c>
      <c r="W1546" s="17">
        <f t="shared" ref="W1546" si="15215">AVERAGE(V1546:V1547)</f>
        <v>98.042403064847846</v>
      </c>
      <c r="X1546" s="17">
        <f t="shared" si="14774"/>
        <v>0</v>
      </c>
      <c r="Y1546" s="19">
        <f>ROUND(Regression!$B$17+Regression!$B$18*Games!R1546+Regression!$B$19*Games!T1546+Regression!$B$20*Games!U1546+Regression!$B$21*Games!S1546+Regression!$B$22*Games!W1546,0)</f>
        <v>105</v>
      </c>
      <c r="Z1546" s="19">
        <f t="shared" ref="Z1546" si="15216">Y1547-Y1546</f>
        <v>0</v>
      </c>
      <c r="AA1546" s="19">
        <f t="shared" ref="AA1546" si="15217">Y1546+Y1547</f>
        <v>210</v>
      </c>
      <c r="AB1546" s="4">
        <f t="shared" ref="AB1546" si="15218">D1546-Z1546</f>
        <v>0</v>
      </c>
      <c r="AC1546" s="4">
        <f t="shared" ref="AC1546" si="15219">AA1546-E1546</f>
        <v>210</v>
      </c>
      <c r="AD1546" s="4">
        <f t="shared" si="14779"/>
        <v>105</v>
      </c>
    </row>
    <row r="1547" spans="1:30" x14ac:dyDescent="0.3">
      <c r="A1547" t="s">
        <v>134</v>
      </c>
      <c r="B1547" s="8" t="s">
        <v>75</v>
      </c>
      <c r="C1547" t="str">
        <f>VLOOKUP(B1547,'Team Lookup'!A:B,2,FALSE)</f>
        <v>Philadelphia 76ers</v>
      </c>
      <c r="D1547" s="9">
        <f t="shared" ref="D1547" si="15220">D1546*-1</f>
        <v>0</v>
      </c>
      <c r="E1547" s="9">
        <f t="shared" ref="E1547" si="15221">E1546</f>
        <v>0</v>
      </c>
      <c r="F1547" t="str">
        <f>B1546</f>
        <v>SAC</v>
      </c>
      <c r="G1547" t="str">
        <f t="shared" ref="G1547" si="15222">C1546</f>
        <v>Sacramento Kings</v>
      </c>
      <c r="H1547" s="31">
        <f>VLOOKUP($C1547,'Four Factors - Home'!$B:$O,7,FALSE)/100</f>
        <v>0.504</v>
      </c>
      <c r="I1547" s="31">
        <f>VLOOKUP($C1547,'Four Factors - Home'!$B:$O,8,FALSE)</f>
        <v>0.27</v>
      </c>
      <c r="J1547" s="31">
        <f>VLOOKUP($C1547,'Four Factors - Home'!$B:$O,9,FALSE)/100</f>
        <v>0.16300000000000001</v>
      </c>
      <c r="K1547" s="31">
        <f>VLOOKUP($C1547,'Four Factors - Home'!$B:$O,10,FALSE)/100</f>
        <v>0.21199999999999999</v>
      </c>
      <c r="L1547" s="31">
        <f>VLOOKUP($C1547,'Four Factors - Home'!$B:$O,11,FALSE)/100</f>
        <v>0.49399999999999999</v>
      </c>
      <c r="M1547" s="31">
        <f>VLOOKUP($C1547,'Four Factors - Home'!$B:$O,12,FALSE)</f>
        <v>0.312</v>
      </c>
      <c r="N1547" s="31">
        <f>VLOOKUP($C1547,'Four Factors - Home'!$B:$O,13,FALSE)/100</f>
        <v>0.14599999999999999</v>
      </c>
      <c r="O1547" s="31">
        <f>VLOOKUP($C1547,'Four Factors - Home'!$B:$O,14,FALSE)/100</f>
        <v>0.23499999999999999</v>
      </c>
      <c r="P1547" s="17">
        <f>VLOOKUP($C1547,'Advanced - Home'!B:T,18,FALSE)</f>
        <v>100.43</v>
      </c>
      <c r="Q1547" s="17">
        <f>(P1547+'Advanced - Home'!$S$33)/2</f>
        <v>99.641912943871716</v>
      </c>
      <c r="R1547" s="31">
        <f t="shared" ref="R1547" si="15223">AVERAGE(H1547,L1546)</f>
        <v>0.51700000000000002</v>
      </c>
      <c r="S1547" s="31">
        <f t="shared" ref="S1547" si="15224">AVERAGE(I1547,M1546)</f>
        <v>0.28500000000000003</v>
      </c>
      <c r="T1547" s="31">
        <f t="shared" ref="T1547" si="15225">AVERAGE(J1547,N1546)</f>
        <v>0.1585</v>
      </c>
      <c r="U1547" s="31">
        <f t="shared" ref="U1547" si="15226">AVERAGE(K1547,O1546)</f>
        <v>0.22699999999999998</v>
      </c>
      <c r="V1547" s="17">
        <f>Q1547*Q1546/'Advanced - Road'!$S$33</f>
        <v>98.039080164077859</v>
      </c>
      <c r="W1547" s="17">
        <f t="shared" ref="W1547" si="15227">W1546</f>
        <v>98.042403064847846</v>
      </c>
      <c r="X1547" s="17">
        <f t="shared" si="14774"/>
        <v>0</v>
      </c>
      <c r="Y1547" s="19">
        <f>ROUND(Regression!$B$17+Regression!$B$18*Games!R1547+Regression!$B$19*Games!T1547+Regression!$B$20*Games!U1547+Regression!$B$21*Games!S1547+Regression!$B$22*Games!W1547,0)</f>
        <v>105</v>
      </c>
      <c r="Z1547" s="19">
        <f t="shared" ref="Z1547" si="15228">-Z1546</f>
        <v>0</v>
      </c>
      <c r="AA1547" s="19">
        <f t="shared" ref="AA1547" si="15229">AA1546</f>
        <v>210</v>
      </c>
      <c r="AB1547" s="4"/>
      <c r="AC1547" s="4"/>
      <c r="AD1547" s="4">
        <f t="shared" si="14779"/>
        <v>105</v>
      </c>
    </row>
    <row r="1548" spans="1:30" x14ac:dyDescent="0.3">
      <c r="A1548" s="11" t="s">
        <v>133</v>
      </c>
      <c r="B1548" s="10" t="s">
        <v>78</v>
      </c>
      <c r="C1548" s="11" t="str">
        <f>VLOOKUP(B1548,'Team Lookup'!A:B,2,FALSE)</f>
        <v>Sacramento Kings</v>
      </c>
      <c r="D1548" s="12"/>
      <c r="E1548" s="12"/>
      <c r="F1548" s="13" t="str">
        <f>B1549</f>
        <v>PHO</v>
      </c>
      <c r="G1548" s="11" t="str">
        <f t="shared" ref="G1548" si="15230">C1549</f>
        <v>Phoenix Suns</v>
      </c>
      <c r="H1548" s="32">
        <f>VLOOKUP($C1548,'Four Factors - Road'!$B:$O,7,FALSE)/100</f>
        <v>0.498</v>
      </c>
      <c r="I1548" s="32">
        <f>VLOOKUP($C1548,'Four Factors - Road'!$B:$O,8,FALSE)</f>
        <v>0.28699999999999998</v>
      </c>
      <c r="J1548" s="32">
        <f>VLOOKUP($C1548,'Four Factors - Road'!$B:$O,9,FALSE)/100</f>
        <v>0.14099999999999999</v>
      </c>
      <c r="K1548" s="32">
        <f>VLOOKUP($C1548,'Four Factors - Road'!$B:$O,10,FALSE)/100</f>
        <v>0.22399999999999998</v>
      </c>
      <c r="L1548" s="32">
        <f>VLOOKUP($C1548,'Four Factors - Road'!$B:$O,11,FALSE)/100</f>
        <v>0.53</v>
      </c>
      <c r="M1548" s="32">
        <f>VLOOKUP($C1548,'Four Factors - Road'!$B:$O,12,FALSE)</f>
        <v>0.3</v>
      </c>
      <c r="N1548" s="32">
        <f>VLOOKUP($C1548,'Four Factors - Road'!$B:$O,13,FALSE)/100</f>
        <v>0.154</v>
      </c>
      <c r="O1548" s="32">
        <f>VLOOKUP($C1548,'Four Factors - Road'!$B:$O,14,FALSE)/100</f>
        <v>0.24199999999999999</v>
      </c>
      <c r="P1548" s="21">
        <f>VLOOKUP($C1548,'Advanced - Road'!B:T,18,FALSE)</f>
        <v>95.68</v>
      </c>
      <c r="Q1548" s="21">
        <f>(P1548+'Advanced - Road'!$S$33)/2</f>
        <v>97.270263459335638</v>
      </c>
      <c r="R1548" s="32">
        <f t="shared" ref="R1548" si="15231">AVERAGE(H1548,L1549)</f>
        <v>0.50900000000000001</v>
      </c>
      <c r="S1548" s="32">
        <f t="shared" ref="S1548" si="15232">AVERAGE(I1548,M1549)</f>
        <v>0.308</v>
      </c>
      <c r="T1548" s="32">
        <f t="shared" ref="T1548" si="15233">AVERAGE(J1548,N1549)</f>
        <v>0.14349999999999999</v>
      </c>
      <c r="U1548" s="32">
        <f t="shared" ref="U1548" si="15234">AVERAGE(K1548,O1549)</f>
        <v>0.22299999999999998</v>
      </c>
      <c r="V1548" s="21">
        <f>Q1548*Q1549/'Advanced - Home'!$S$33</f>
        <v>98.58199548386122</v>
      </c>
      <c r="W1548" s="21">
        <f t="shared" ref="W1548" si="15235">AVERAGE(V1548:V1549)</f>
        <v>98.578654408200109</v>
      </c>
      <c r="X1548" s="21">
        <f t="shared" si="14774"/>
        <v>0</v>
      </c>
      <c r="Y1548" s="23">
        <f>ROUND(Regression!$B$17+Regression!$B$18*Games!R1548+Regression!$B$19*Games!T1548+Regression!$B$20*Games!U1548+Regression!$B$21*Games!S1548+Regression!$B$22*Games!W1548,0)</f>
        <v>107</v>
      </c>
      <c r="Z1548" s="23">
        <f t="shared" ref="Z1548" si="15236">Y1549-Y1548</f>
        <v>1</v>
      </c>
      <c r="AA1548" s="23">
        <f t="shared" ref="AA1548" si="15237">Y1548+Y1549</f>
        <v>215</v>
      </c>
      <c r="AB1548" s="22">
        <f t="shared" ref="AB1548" si="15238">D1548-Z1548</f>
        <v>-1</v>
      </c>
      <c r="AC1548" s="22">
        <f t="shared" ref="AC1548" si="15239">AA1548-E1548</f>
        <v>215</v>
      </c>
      <c r="AD1548" s="22">
        <f t="shared" si="14779"/>
        <v>107</v>
      </c>
    </row>
    <row r="1549" spans="1:30" x14ac:dyDescent="0.3">
      <c r="A1549" s="11" t="s">
        <v>134</v>
      </c>
      <c r="B1549" s="14" t="s">
        <v>76</v>
      </c>
      <c r="C1549" s="11" t="str">
        <f>VLOOKUP(B1549,'Team Lookup'!A:B,2,FALSE)</f>
        <v>Phoenix Suns</v>
      </c>
      <c r="D1549" s="15">
        <f t="shared" ref="D1549" si="15240">D1548*-1</f>
        <v>0</v>
      </c>
      <c r="E1549" s="15">
        <f t="shared" ref="E1549" si="15241">E1548</f>
        <v>0</v>
      </c>
      <c r="F1549" s="11" t="str">
        <f>B1548</f>
        <v>SAC</v>
      </c>
      <c r="G1549" s="11" t="str">
        <f t="shared" ref="G1549" si="15242">C1548</f>
        <v>Sacramento Kings</v>
      </c>
      <c r="H1549" s="32">
        <f>VLOOKUP($C1549,'Four Factors - Home'!$B:$O,7,FALSE)/100</f>
        <v>0.496</v>
      </c>
      <c r="I1549" s="32">
        <f>VLOOKUP($C1549,'Four Factors - Home'!$B:$O,8,FALSE)</f>
        <v>0.30099999999999999</v>
      </c>
      <c r="J1549" s="32">
        <f>VLOOKUP($C1549,'Four Factors - Home'!$B:$O,9,FALSE)/100</f>
        <v>0.152</v>
      </c>
      <c r="K1549" s="32">
        <f>VLOOKUP($C1549,'Four Factors - Home'!$B:$O,10,FALSE)/100</f>
        <v>0.27500000000000002</v>
      </c>
      <c r="L1549" s="32">
        <f>VLOOKUP($C1549,'Four Factors - Home'!$B:$O,11,FALSE)/100</f>
        <v>0.52</v>
      </c>
      <c r="M1549" s="32">
        <f>VLOOKUP($C1549,'Four Factors - Home'!$B:$O,12,FALSE)</f>
        <v>0.32900000000000001</v>
      </c>
      <c r="N1549" s="32">
        <f>VLOOKUP($C1549,'Four Factors - Home'!$B:$O,13,FALSE)/100</f>
        <v>0.14599999999999999</v>
      </c>
      <c r="O1549" s="32">
        <f>VLOOKUP($C1549,'Four Factors - Home'!$B:$O,14,FALSE)/100</f>
        <v>0.222</v>
      </c>
      <c r="P1549" s="21">
        <f>VLOOKUP($C1549,'Advanced - Home'!B:T,18,FALSE)</f>
        <v>101.52</v>
      </c>
      <c r="Q1549" s="21">
        <f>(P1549+'Advanced - Home'!$S$33)/2</f>
        <v>100.1869129438717</v>
      </c>
      <c r="R1549" s="32">
        <f t="shared" ref="R1549" si="15243">AVERAGE(H1549,L1548)</f>
        <v>0.51300000000000001</v>
      </c>
      <c r="S1549" s="32">
        <f t="shared" ref="S1549" si="15244">AVERAGE(I1549,M1548)</f>
        <v>0.30049999999999999</v>
      </c>
      <c r="T1549" s="32">
        <f t="shared" ref="T1549" si="15245">AVERAGE(J1549,N1548)</f>
        <v>0.153</v>
      </c>
      <c r="U1549" s="32">
        <f t="shared" ref="U1549" si="15246">AVERAGE(K1549,O1548)</f>
        <v>0.25850000000000001</v>
      </c>
      <c r="V1549" s="21">
        <f>Q1549*Q1548/'Advanced - Road'!$S$33</f>
        <v>98.575313332538997</v>
      </c>
      <c r="W1549" s="21">
        <f t="shared" ref="W1549" si="15247">W1548</f>
        <v>98.578654408200109</v>
      </c>
      <c r="X1549" s="21">
        <f t="shared" si="14774"/>
        <v>0</v>
      </c>
      <c r="Y1549" s="23">
        <f>ROUND(Regression!$B$17+Regression!$B$18*Games!R1549+Regression!$B$19*Games!T1549+Regression!$B$20*Games!U1549+Regression!$B$21*Games!S1549+Regression!$B$22*Games!W1549,0)</f>
        <v>108</v>
      </c>
      <c r="Z1549" s="23">
        <f t="shared" ref="Z1549" si="15248">-Z1548</f>
        <v>-1</v>
      </c>
      <c r="AA1549" s="23">
        <f t="shared" ref="AA1549" si="15249">AA1548</f>
        <v>215</v>
      </c>
      <c r="AB1549" s="22"/>
      <c r="AC1549" s="22"/>
      <c r="AD1549" s="22">
        <f t="shared" si="14779"/>
        <v>108</v>
      </c>
    </row>
    <row r="1550" spans="1:30" x14ac:dyDescent="0.3">
      <c r="A1550" t="s">
        <v>133</v>
      </c>
      <c r="B1550" s="8" t="s">
        <v>78</v>
      </c>
      <c r="C1550" t="str">
        <f>VLOOKUP(B1550,'Team Lookup'!A:B,2,FALSE)</f>
        <v>Sacramento Kings</v>
      </c>
      <c r="D1550" s="6"/>
      <c r="E1550" s="6"/>
      <c r="F1550" s="7" t="str">
        <f>B1551</f>
        <v>POR</v>
      </c>
      <c r="G1550" t="str">
        <f t="shared" ref="G1550" si="15250">C1551</f>
        <v>Portland Trail Blazers</v>
      </c>
      <c r="H1550" s="31">
        <f>VLOOKUP($C1550,'Four Factors - Road'!$B:$O,7,FALSE)/100</f>
        <v>0.498</v>
      </c>
      <c r="I1550" s="31">
        <f>VLOOKUP($C1550,'Four Factors - Road'!$B:$O,8,FALSE)</f>
        <v>0.28699999999999998</v>
      </c>
      <c r="J1550" s="31">
        <f>VLOOKUP($C1550,'Four Factors - Road'!$B:$O,9,FALSE)/100</f>
        <v>0.14099999999999999</v>
      </c>
      <c r="K1550" s="31">
        <f>VLOOKUP($C1550,'Four Factors - Road'!$B:$O,10,FALSE)/100</f>
        <v>0.22399999999999998</v>
      </c>
      <c r="L1550" s="31">
        <f>VLOOKUP($C1550,'Four Factors - Road'!$B:$O,11,FALSE)/100</f>
        <v>0.53</v>
      </c>
      <c r="M1550" s="31">
        <f>VLOOKUP($C1550,'Four Factors - Road'!$B:$O,12,FALSE)</f>
        <v>0.3</v>
      </c>
      <c r="N1550" s="31">
        <f>VLOOKUP($C1550,'Four Factors - Road'!$B:$O,13,FALSE)/100</f>
        <v>0.154</v>
      </c>
      <c r="O1550" s="31">
        <f>VLOOKUP($C1550,'Four Factors - Road'!$B:$O,14,FALSE)/100</f>
        <v>0.24199999999999999</v>
      </c>
      <c r="P1550" s="17">
        <f>VLOOKUP($C1550,'Advanced - Road'!B:T,18,FALSE)</f>
        <v>95.68</v>
      </c>
      <c r="Q1550" s="17">
        <f>(P1550+'Advanced - Road'!$S$33)/2</f>
        <v>97.270263459335638</v>
      </c>
      <c r="R1550" s="31">
        <f t="shared" ref="R1550" si="15251">AVERAGE(H1550,L1551)</f>
        <v>0.50049999999999994</v>
      </c>
      <c r="S1550" s="31">
        <f t="shared" ref="S1550" si="15252">AVERAGE(I1550,M1551)</f>
        <v>0.30499999999999999</v>
      </c>
      <c r="T1550" s="31">
        <f t="shared" ref="T1550" si="15253">AVERAGE(J1550,N1551)</f>
        <v>0.13500000000000001</v>
      </c>
      <c r="U1550" s="31">
        <f t="shared" ref="U1550" si="15254">AVERAGE(K1550,O1551)</f>
        <v>0.22649999999999998</v>
      </c>
      <c r="V1550" s="17">
        <f>Q1550*Q1551/'Advanced - Home'!$S$33</f>
        <v>97.361859332261545</v>
      </c>
      <c r="W1550" s="17">
        <f t="shared" ref="W1550" si="15255">AVERAGE(V1550:V1551)</f>
        <v>97.358559608646303</v>
      </c>
      <c r="X1550" s="17">
        <f t="shared" si="14774"/>
        <v>0</v>
      </c>
      <c r="Y1550" s="19">
        <f>ROUND(Regression!$B$17+Regression!$B$18*Games!R1550+Regression!$B$19*Games!T1550+Regression!$B$20*Games!U1550+Regression!$B$21*Games!S1550+Regression!$B$22*Games!W1550,0)</f>
        <v>106</v>
      </c>
      <c r="Z1550" s="19">
        <f t="shared" ref="Z1550" si="15256">Y1551-Y1550</f>
        <v>2</v>
      </c>
      <c r="AA1550" s="19">
        <f t="shared" ref="AA1550" si="15257">Y1550+Y1551</f>
        <v>214</v>
      </c>
      <c r="AB1550" s="4">
        <f t="shared" ref="AB1550" si="15258">D1550-Z1550</f>
        <v>-2</v>
      </c>
      <c r="AC1550" s="4">
        <f t="shared" ref="AC1550" si="15259">AA1550-E1550</f>
        <v>214</v>
      </c>
      <c r="AD1550" s="4">
        <f t="shared" si="14779"/>
        <v>106</v>
      </c>
    </row>
    <row r="1551" spans="1:30" x14ac:dyDescent="0.3">
      <c r="A1551" t="s">
        <v>134</v>
      </c>
      <c r="B1551" s="8" t="s">
        <v>77</v>
      </c>
      <c r="C1551" t="str">
        <f>VLOOKUP(B1551,'Team Lookup'!A:B,2,FALSE)</f>
        <v>Portland Trail Blazers</v>
      </c>
      <c r="D1551" s="9">
        <f t="shared" ref="D1551" si="15260">D1550*-1</f>
        <v>0</v>
      </c>
      <c r="E1551" s="9">
        <f t="shared" ref="E1551" si="15261">E1550</f>
        <v>0</v>
      </c>
      <c r="F1551" t="str">
        <f>B1550</f>
        <v>SAC</v>
      </c>
      <c r="G1551" t="str">
        <f t="shared" ref="G1551" si="15262">C1550</f>
        <v>Sacramento Kings</v>
      </c>
      <c r="H1551" s="31">
        <f>VLOOKUP($C1551,'Four Factors - Home'!$B:$O,7,FALSE)/100</f>
        <v>0.52500000000000002</v>
      </c>
      <c r="I1551" s="31">
        <f>VLOOKUP($C1551,'Four Factors - Home'!$B:$O,8,FALSE)</f>
        <v>0.26100000000000001</v>
      </c>
      <c r="J1551" s="31">
        <f>VLOOKUP($C1551,'Four Factors - Home'!$B:$O,9,FALSE)/100</f>
        <v>0.13500000000000001</v>
      </c>
      <c r="K1551" s="31">
        <f>VLOOKUP($C1551,'Four Factors - Home'!$B:$O,10,FALSE)/100</f>
        <v>0.23</v>
      </c>
      <c r="L1551" s="31">
        <f>VLOOKUP($C1551,'Four Factors - Home'!$B:$O,11,FALSE)/100</f>
        <v>0.503</v>
      </c>
      <c r="M1551" s="31">
        <f>VLOOKUP($C1551,'Four Factors - Home'!$B:$O,12,FALSE)</f>
        <v>0.32300000000000001</v>
      </c>
      <c r="N1551" s="31">
        <f>VLOOKUP($C1551,'Four Factors - Home'!$B:$O,13,FALSE)/100</f>
        <v>0.129</v>
      </c>
      <c r="O1551" s="31">
        <f>VLOOKUP($C1551,'Four Factors - Home'!$B:$O,14,FALSE)/100</f>
        <v>0.22899999999999998</v>
      </c>
      <c r="P1551" s="17">
        <f>VLOOKUP($C1551,'Advanced - Home'!B:T,18,FALSE)</f>
        <v>99.04</v>
      </c>
      <c r="Q1551" s="17">
        <f>(P1551+'Advanced - Home'!$S$33)/2</f>
        <v>98.946912943871709</v>
      </c>
      <c r="R1551" s="31">
        <f t="shared" ref="R1551" si="15263">AVERAGE(H1551,L1550)</f>
        <v>0.52750000000000008</v>
      </c>
      <c r="S1551" s="31">
        <f t="shared" ref="S1551" si="15264">AVERAGE(I1551,M1550)</f>
        <v>0.28049999999999997</v>
      </c>
      <c r="T1551" s="31">
        <f t="shared" ref="T1551" si="15265">AVERAGE(J1551,N1550)</f>
        <v>0.14450000000000002</v>
      </c>
      <c r="U1551" s="31">
        <f t="shared" ref="U1551" si="15266">AVERAGE(K1551,O1550)</f>
        <v>0.23599999999999999</v>
      </c>
      <c r="V1551" s="17">
        <f>Q1551*Q1550/'Advanced - Road'!$S$33</f>
        <v>97.35525988503106</v>
      </c>
      <c r="W1551" s="17">
        <f t="shared" ref="W1551" si="15267">W1550</f>
        <v>97.358559608646303</v>
      </c>
      <c r="X1551" s="17">
        <f t="shared" si="14774"/>
        <v>0</v>
      </c>
      <c r="Y1551" s="19">
        <f>ROUND(Regression!$B$17+Regression!$B$18*Games!R1551+Regression!$B$19*Games!T1551+Regression!$B$20*Games!U1551+Regression!$B$21*Games!S1551+Regression!$B$22*Games!W1551,0)</f>
        <v>108</v>
      </c>
      <c r="Z1551" s="19">
        <f t="shared" ref="Z1551" si="15268">-Z1550</f>
        <v>-2</v>
      </c>
      <c r="AA1551" s="19">
        <f t="shared" ref="AA1551" si="15269">AA1550</f>
        <v>214</v>
      </c>
      <c r="AB1551" s="4"/>
      <c r="AC1551" s="4"/>
      <c r="AD1551" s="4">
        <f t="shared" si="14779"/>
        <v>108</v>
      </c>
    </row>
    <row r="1552" spans="1:30" x14ac:dyDescent="0.3">
      <c r="A1552" s="11" t="s">
        <v>133</v>
      </c>
      <c r="B1552" s="14" t="s">
        <v>78</v>
      </c>
      <c r="C1552" s="11" t="str">
        <f>VLOOKUP(B1552,'Team Lookup'!A:B,2,FALSE)</f>
        <v>Sacramento Kings</v>
      </c>
      <c r="D1552" s="12"/>
      <c r="E1552" s="12"/>
      <c r="F1552" s="13" t="str">
        <f>B1553</f>
        <v>SAC</v>
      </c>
      <c r="G1552" s="11" t="str">
        <f t="shared" ref="G1552" si="15270">C1553</f>
        <v>Sacramento Kings</v>
      </c>
      <c r="H1552" s="32">
        <f>VLOOKUP($C1552,'Four Factors - Road'!$B:$O,7,FALSE)/100</f>
        <v>0.498</v>
      </c>
      <c r="I1552" s="32">
        <f>VLOOKUP($C1552,'Four Factors - Road'!$B:$O,8,FALSE)</f>
        <v>0.28699999999999998</v>
      </c>
      <c r="J1552" s="32">
        <f>VLOOKUP($C1552,'Four Factors - Road'!$B:$O,9,FALSE)/100</f>
        <v>0.14099999999999999</v>
      </c>
      <c r="K1552" s="32">
        <f>VLOOKUP($C1552,'Four Factors - Road'!$B:$O,10,FALSE)/100</f>
        <v>0.22399999999999998</v>
      </c>
      <c r="L1552" s="32">
        <f>VLOOKUP($C1552,'Four Factors - Road'!$B:$O,11,FALSE)/100</f>
        <v>0.53</v>
      </c>
      <c r="M1552" s="32">
        <f>VLOOKUP($C1552,'Four Factors - Road'!$B:$O,12,FALSE)</f>
        <v>0.3</v>
      </c>
      <c r="N1552" s="32">
        <f>VLOOKUP($C1552,'Four Factors - Road'!$B:$O,13,FALSE)/100</f>
        <v>0.154</v>
      </c>
      <c r="O1552" s="32">
        <f>VLOOKUP($C1552,'Four Factors - Road'!$B:$O,14,FALSE)/100</f>
        <v>0.24199999999999999</v>
      </c>
      <c r="P1552" s="21">
        <f>VLOOKUP($C1552,'Advanced - Road'!B:T,18,FALSE)</f>
        <v>95.68</v>
      </c>
      <c r="Q1552" s="21">
        <f>(P1552+'Advanced - Road'!$S$33)/2</f>
        <v>97.270263459335638</v>
      </c>
      <c r="R1552" s="32">
        <f t="shared" ref="R1552" si="15271">AVERAGE(H1552,L1553)</f>
        <v>0.51350000000000007</v>
      </c>
      <c r="S1552" s="32">
        <f t="shared" ref="S1552" si="15272">AVERAGE(I1552,M1553)</f>
        <v>0.29599999999999999</v>
      </c>
      <c r="T1552" s="32">
        <f t="shared" ref="T1552" si="15273">AVERAGE(J1552,N1553)</f>
        <v>0.14399999999999999</v>
      </c>
      <c r="U1552" s="32">
        <f t="shared" ref="U1552" si="15274">AVERAGE(K1552,O1553)</f>
        <v>0.22299999999999998</v>
      </c>
      <c r="V1552" s="21">
        <f>Q1552*Q1553/'Advanced - Home'!$S$33</f>
        <v>96.741951448787518</v>
      </c>
      <c r="W1552" s="21">
        <f t="shared" ref="W1552" si="15275">AVERAGE(V1552:V1553)</f>
        <v>96.738672734679454</v>
      </c>
      <c r="X1552" s="21">
        <f t="shared" si="14774"/>
        <v>0</v>
      </c>
      <c r="Y1552" s="23">
        <f>ROUND(Regression!$B$17+Regression!$B$18*Games!R1552+Regression!$B$19*Games!T1552+Regression!$B$20*Games!U1552+Regression!$B$21*Games!S1552+Regression!$B$22*Games!W1552,0)</f>
        <v>105</v>
      </c>
      <c r="Z1552" s="23">
        <f t="shared" ref="Z1552" si="15276">Y1553-Y1552</f>
        <v>1</v>
      </c>
      <c r="AA1552" s="23">
        <f t="shared" ref="AA1552" si="15277">Y1552+Y1553</f>
        <v>211</v>
      </c>
      <c r="AB1552" s="22">
        <f t="shared" ref="AB1552" si="15278">D1552-Z1552</f>
        <v>-1</v>
      </c>
      <c r="AC1552" s="22">
        <f t="shared" ref="AC1552" si="15279">AA1552-E1552</f>
        <v>211</v>
      </c>
      <c r="AD1552" s="22">
        <f t="shared" si="14779"/>
        <v>105</v>
      </c>
    </row>
    <row r="1553" spans="1:30" x14ac:dyDescent="0.3">
      <c r="A1553" s="11" t="s">
        <v>134</v>
      </c>
      <c r="B1553" s="14" t="s">
        <v>78</v>
      </c>
      <c r="C1553" s="11" t="str">
        <f>VLOOKUP(B1553,'Team Lookup'!A:B,2,FALSE)</f>
        <v>Sacramento Kings</v>
      </c>
      <c r="D1553" s="15">
        <f t="shared" ref="D1553" si="15280">D1552*-1</f>
        <v>0</v>
      </c>
      <c r="E1553" s="15">
        <f t="shared" ref="E1553" si="15281">E1552</f>
        <v>0</v>
      </c>
      <c r="F1553" s="11" t="str">
        <f>B1552</f>
        <v>SAC</v>
      </c>
      <c r="G1553" s="11" t="str">
        <f t="shared" ref="G1553" si="15282">C1552</f>
        <v>Sacramento Kings</v>
      </c>
      <c r="H1553" s="32">
        <f>VLOOKUP($C1553,'Four Factors - Home'!$B:$O,7,FALSE)/100</f>
        <v>0.52700000000000002</v>
      </c>
      <c r="I1553" s="32">
        <f>VLOOKUP($C1553,'Four Factors - Home'!$B:$O,8,FALSE)</f>
        <v>0.30199999999999999</v>
      </c>
      <c r="J1553" s="32">
        <f>VLOOKUP($C1553,'Four Factors - Home'!$B:$O,9,FALSE)/100</f>
        <v>0.157</v>
      </c>
      <c r="K1553" s="32">
        <f>VLOOKUP($C1553,'Four Factors - Home'!$B:$O,10,FALSE)/100</f>
        <v>0.21100000000000002</v>
      </c>
      <c r="L1553" s="32">
        <f>VLOOKUP($C1553,'Four Factors - Home'!$B:$O,11,FALSE)/100</f>
        <v>0.52900000000000003</v>
      </c>
      <c r="M1553" s="32">
        <f>VLOOKUP($C1553,'Four Factors - Home'!$B:$O,12,FALSE)</f>
        <v>0.30499999999999999</v>
      </c>
      <c r="N1553" s="32">
        <f>VLOOKUP($C1553,'Four Factors - Home'!$B:$O,13,FALSE)/100</f>
        <v>0.14699999999999999</v>
      </c>
      <c r="O1553" s="32">
        <f>VLOOKUP($C1553,'Four Factors - Home'!$B:$O,14,FALSE)/100</f>
        <v>0.222</v>
      </c>
      <c r="P1553" s="21">
        <f>VLOOKUP($C1553,'Advanced - Home'!B:T,18,FALSE)</f>
        <v>97.78</v>
      </c>
      <c r="Q1553" s="21">
        <f>(P1553+'Advanced - Home'!$S$33)/2</f>
        <v>98.316912943871699</v>
      </c>
      <c r="R1553" s="32">
        <f t="shared" ref="R1553" si="15283">AVERAGE(H1553,L1552)</f>
        <v>0.52849999999999997</v>
      </c>
      <c r="S1553" s="32">
        <f t="shared" ref="S1553" si="15284">AVERAGE(I1553,M1552)</f>
        <v>0.30099999999999999</v>
      </c>
      <c r="T1553" s="32">
        <f t="shared" ref="T1553" si="15285">AVERAGE(J1553,N1552)</f>
        <v>0.1555</v>
      </c>
      <c r="U1553" s="32">
        <f t="shared" ref="U1553" si="15286">AVERAGE(K1553,O1552)</f>
        <v>0.22650000000000001</v>
      </c>
      <c r="V1553" s="21">
        <f>Q1553*Q1552/'Advanced - Road'!$S$33</f>
        <v>96.735394020571377</v>
      </c>
      <c r="W1553" s="21">
        <f t="shared" ref="W1553" si="15287">W1552</f>
        <v>96.738672734679454</v>
      </c>
      <c r="X1553" s="21">
        <f t="shared" si="14774"/>
        <v>0</v>
      </c>
      <c r="Y1553" s="23">
        <f>ROUND(Regression!$B$17+Regression!$B$18*Games!R1553+Regression!$B$19*Games!T1553+Regression!$B$20*Games!U1553+Regression!$B$21*Games!S1553+Regression!$B$22*Games!W1553,0)</f>
        <v>106</v>
      </c>
      <c r="Z1553" s="23">
        <f t="shared" ref="Z1553" si="15288">-Z1552</f>
        <v>-1</v>
      </c>
      <c r="AA1553" s="23">
        <f t="shared" ref="AA1553" si="15289">AA1552</f>
        <v>211</v>
      </c>
      <c r="AB1553" s="22"/>
      <c r="AC1553" s="22"/>
      <c r="AD1553" s="22">
        <f t="shared" si="14779"/>
        <v>106</v>
      </c>
    </row>
    <row r="1554" spans="1:30" x14ac:dyDescent="0.3">
      <c r="A1554" t="s">
        <v>133</v>
      </c>
      <c r="B1554" s="8" t="s">
        <v>78</v>
      </c>
      <c r="C1554" t="str">
        <f>VLOOKUP(B1554,'Team Lookup'!A:B,2,FALSE)</f>
        <v>Sacramento Kings</v>
      </c>
      <c r="D1554" s="6"/>
      <c r="E1554" s="6"/>
      <c r="F1554" s="7" t="str">
        <f>B1555</f>
        <v>SAS</v>
      </c>
      <c r="G1554" t="str">
        <f t="shared" ref="G1554" si="15290">C1555</f>
        <v>San Antonio Spurs</v>
      </c>
      <c r="H1554" s="31">
        <f>VLOOKUP($C1554,'Four Factors - Road'!$B:$O,7,FALSE)/100</f>
        <v>0.498</v>
      </c>
      <c r="I1554" s="31">
        <f>VLOOKUP($C1554,'Four Factors - Road'!$B:$O,8,FALSE)</f>
        <v>0.28699999999999998</v>
      </c>
      <c r="J1554" s="31">
        <f>VLOOKUP($C1554,'Four Factors - Road'!$B:$O,9,FALSE)/100</f>
        <v>0.14099999999999999</v>
      </c>
      <c r="K1554" s="31">
        <f>VLOOKUP($C1554,'Four Factors - Road'!$B:$O,10,FALSE)/100</f>
        <v>0.22399999999999998</v>
      </c>
      <c r="L1554" s="31">
        <f>VLOOKUP($C1554,'Four Factors - Road'!$B:$O,11,FALSE)/100</f>
        <v>0.53</v>
      </c>
      <c r="M1554" s="31">
        <f>VLOOKUP($C1554,'Four Factors - Road'!$B:$O,12,FALSE)</f>
        <v>0.3</v>
      </c>
      <c r="N1554" s="31">
        <f>VLOOKUP($C1554,'Four Factors - Road'!$B:$O,13,FALSE)/100</f>
        <v>0.154</v>
      </c>
      <c r="O1554" s="31">
        <f>VLOOKUP($C1554,'Four Factors - Road'!$B:$O,14,FALSE)/100</f>
        <v>0.24199999999999999</v>
      </c>
      <c r="P1554" s="17">
        <f>VLOOKUP($C1554,'Advanced - Road'!B:T,18,FALSE)</f>
        <v>95.68</v>
      </c>
      <c r="Q1554" s="17">
        <f>(P1554+'Advanced - Road'!$S$33)/2</f>
        <v>97.270263459335638</v>
      </c>
      <c r="R1554" s="31">
        <f t="shared" ref="R1554" si="15291">AVERAGE(H1554,L1555)</f>
        <v>0.49299999999999999</v>
      </c>
      <c r="S1554" s="31">
        <f t="shared" ref="S1554" si="15292">AVERAGE(I1554,M1555)</f>
        <v>0.26849999999999996</v>
      </c>
      <c r="T1554" s="31">
        <f t="shared" ref="T1554" si="15293">AVERAGE(J1554,N1555)</f>
        <v>0.14599999999999999</v>
      </c>
      <c r="U1554" s="31">
        <f t="shared" ref="U1554" si="15294">AVERAGE(K1554,O1555)</f>
        <v>0.215</v>
      </c>
      <c r="V1554" s="17">
        <f>Q1554*Q1555/'Advanced - Home'!$S$33</f>
        <v>96.59927423751175</v>
      </c>
      <c r="W1554" s="17">
        <f t="shared" ref="W1554" si="15295">AVERAGE(V1554:V1555)</f>
        <v>96.596000358925181</v>
      </c>
      <c r="X1554" s="17">
        <f t="shared" si="14774"/>
        <v>0</v>
      </c>
      <c r="Y1554" s="19">
        <f>ROUND(Regression!$B$17+Regression!$B$18*Games!R1554+Regression!$B$19*Games!T1554+Regression!$B$20*Games!U1554+Regression!$B$21*Games!S1554+Regression!$B$22*Games!W1554,0)</f>
        <v>101</v>
      </c>
      <c r="Z1554" s="19">
        <f t="shared" ref="Z1554" si="15296">Y1555-Y1554</f>
        <v>7</v>
      </c>
      <c r="AA1554" s="19">
        <f t="shared" ref="AA1554" si="15297">Y1554+Y1555</f>
        <v>209</v>
      </c>
      <c r="AB1554" s="4">
        <f t="shared" ref="AB1554" si="15298">D1554-Z1554</f>
        <v>-7</v>
      </c>
      <c r="AC1554" s="4">
        <f t="shared" ref="AC1554" si="15299">AA1554-E1554</f>
        <v>209</v>
      </c>
      <c r="AD1554" s="4">
        <f t="shared" si="14779"/>
        <v>101</v>
      </c>
    </row>
    <row r="1555" spans="1:30" x14ac:dyDescent="0.3">
      <c r="A1555" t="s">
        <v>134</v>
      </c>
      <c r="B1555" s="8" t="s">
        <v>79</v>
      </c>
      <c r="C1555" t="str">
        <f>VLOOKUP(B1555,'Team Lookup'!A:B,2,FALSE)</f>
        <v>San Antonio Spurs</v>
      </c>
      <c r="D1555" s="9">
        <f t="shared" ref="D1555" si="15300">D1554*-1</f>
        <v>0</v>
      </c>
      <c r="E1555" s="9">
        <f t="shared" ref="E1555" si="15301">E1554</f>
        <v>0</v>
      </c>
      <c r="F1555" t="str">
        <f>B1554</f>
        <v>SAC</v>
      </c>
      <c r="G1555" t="str">
        <f t="shared" ref="G1555" si="15302">C1554</f>
        <v>Sacramento Kings</v>
      </c>
      <c r="H1555" s="31">
        <f>VLOOKUP($C1555,'Four Factors - Home'!$B:$O,7,FALSE)/100</f>
        <v>0.53299999999999992</v>
      </c>
      <c r="I1555" s="31">
        <f>VLOOKUP($C1555,'Four Factors - Home'!$B:$O,8,FALSE)</f>
        <v>0.29299999999999998</v>
      </c>
      <c r="J1555" s="31">
        <f>VLOOKUP($C1555,'Four Factors - Home'!$B:$O,9,FALSE)/100</f>
        <v>0.13500000000000001</v>
      </c>
      <c r="K1555" s="31">
        <f>VLOOKUP($C1555,'Four Factors - Home'!$B:$O,10,FALSE)/100</f>
        <v>0.22500000000000001</v>
      </c>
      <c r="L1555" s="31">
        <f>VLOOKUP($C1555,'Four Factors - Home'!$B:$O,11,FALSE)/100</f>
        <v>0.48799999999999999</v>
      </c>
      <c r="M1555" s="31">
        <f>VLOOKUP($C1555,'Four Factors - Home'!$B:$O,12,FALSE)</f>
        <v>0.25</v>
      </c>
      <c r="N1555" s="31">
        <f>VLOOKUP($C1555,'Four Factors - Home'!$B:$O,13,FALSE)/100</f>
        <v>0.151</v>
      </c>
      <c r="O1555" s="31">
        <f>VLOOKUP($C1555,'Four Factors - Home'!$B:$O,14,FALSE)/100</f>
        <v>0.20600000000000002</v>
      </c>
      <c r="P1555" s="17">
        <f>VLOOKUP($C1555,'Advanced - Home'!B:T,18,FALSE)</f>
        <v>97.49</v>
      </c>
      <c r="Q1555" s="17">
        <f>(P1555+'Advanced - Home'!$S$33)/2</f>
        <v>98.171912943871703</v>
      </c>
      <c r="R1555" s="31">
        <f t="shared" ref="R1555" si="15303">AVERAGE(H1555,L1554)</f>
        <v>0.53149999999999997</v>
      </c>
      <c r="S1555" s="31">
        <f t="shared" ref="S1555" si="15304">AVERAGE(I1555,M1554)</f>
        <v>0.29649999999999999</v>
      </c>
      <c r="T1555" s="31">
        <f t="shared" ref="T1555" si="15305">AVERAGE(J1555,N1554)</f>
        <v>0.14450000000000002</v>
      </c>
      <c r="U1555" s="31">
        <f t="shared" ref="U1555" si="15306">AVERAGE(K1555,O1554)</f>
        <v>0.23349999999999999</v>
      </c>
      <c r="V1555" s="17">
        <f>Q1555*Q1554/'Advanced - Road'!$S$33</f>
        <v>96.592726480338598</v>
      </c>
      <c r="W1555" s="17">
        <f t="shared" ref="W1555" si="15307">W1554</f>
        <v>96.596000358925181</v>
      </c>
      <c r="X1555" s="17">
        <f t="shared" si="14774"/>
        <v>0</v>
      </c>
      <c r="Y1555" s="19">
        <f>ROUND(Regression!$B$17+Regression!$B$18*Games!R1555+Regression!$B$19*Games!T1555+Regression!$B$20*Games!U1555+Regression!$B$21*Games!S1555+Regression!$B$22*Games!W1555,0)</f>
        <v>108</v>
      </c>
      <c r="Z1555" s="19">
        <f t="shared" ref="Z1555" si="15308">-Z1554</f>
        <v>-7</v>
      </c>
      <c r="AA1555" s="19">
        <f t="shared" ref="AA1555" si="15309">AA1554</f>
        <v>209</v>
      </c>
      <c r="AB1555" s="4"/>
      <c r="AC1555" s="4"/>
      <c r="AD1555" s="4">
        <f t="shared" si="14779"/>
        <v>108</v>
      </c>
    </row>
    <row r="1556" spans="1:30" x14ac:dyDescent="0.3">
      <c r="A1556" s="11" t="s">
        <v>133</v>
      </c>
      <c r="B1556" s="14" t="s">
        <v>78</v>
      </c>
      <c r="C1556" s="11" t="str">
        <f>VLOOKUP(B1556,'Team Lookup'!A:B,2,FALSE)</f>
        <v>Sacramento Kings</v>
      </c>
      <c r="D1556" s="12"/>
      <c r="E1556" s="12"/>
      <c r="F1556" s="13" t="str">
        <f>B1557</f>
        <v>TOR</v>
      </c>
      <c r="G1556" s="11" t="str">
        <f t="shared" ref="G1556" si="15310">C1557</f>
        <v>Toronto Raptors</v>
      </c>
      <c r="H1556" s="32">
        <f>VLOOKUP($C1556,'Four Factors - Road'!$B:$O,7,FALSE)/100</f>
        <v>0.498</v>
      </c>
      <c r="I1556" s="32">
        <f>VLOOKUP($C1556,'Four Factors - Road'!$B:$O,8,FALSE)</f>
        <v>0.28699999999999998</v>
      </c>
      <c r="J1556" s="32">
        <f>VLOOKUP($C1556,'Four Factors - Road'!$B:$O,9,FALSE)/100</f>
        <v>0.14099999999999999</v>
      </c>
      <c r="K1556" s="32">
        <f>VLOOKUP($C1556,'Four Factors - Road'!$B:$O,10,FALSE)/100</f>
        <v>0.22399999999999998</v>
      </c>
      <c r="L1556" s="32">
        <f>VLOOKUP($C1556,'Four Factors - Road'!$B:$O,11,FALSE)/100</f>
        <v>0.53</v>
      </c>
      <c r="M1556" s="32">
        <f>VLOOKUP($C1556,'Four Factors - Road'!$B:$O,12,FALSE)</f>
        <v>0.3</v>
      </c>
      <c r="N1556" s="32">
        <f>VLOOKUP($C1556,'Four Factors - Road'!$B:$O,13,FALSE)/100</f>
        <v>0.154</v>
      </c>
      <c r="O1556" s="32">
        <f>VLOOKUP($C1556,'Four Factors - Road'!$B:$O,14,FALSE)/100</f>
        <v>0.24199999999999999</v>
      </c>
      <c r="P1556" s="21">
        <f>VLOOKUP($C1556,'Advanced - Road'!B:T,18,FALSE)</f>
        <v>95.68</v>
      </c>
      <c r="Q1556" s="21">
        <f>(P1556+'Advanced - Road'!$S$33)/2</f>
        <v>97.270263459335638</v>
      </c>
      <c r="R1556" s="32">
        <f t="shared" ref="R1556" si="15311">AVERAGE(H1556,L1557)</f>
        <v>0.501</v>
      </c>
      <c r="S1556" s="32">
        <f t="shared" ref="S1556" si="15312">AVERAGE(I1556,M1557)</f>
        <v>0.27800000000000002</v>
      </c>
      <c r="T1556" s="32">
        <f t="shared" ref="T1556" si="15313">AVERAGE(J1556,N1557)</f>
        <v>0.14299999999999999</v>
      </c>
      <c r="U1556" s="32">
        <f t="shared" ref="U1556" si="15314">AVERAGE(K1556,O1557)</f>
        <v>0.23599999999999999</v>
      </c>
      <c r="V1556" s="21">
        <f>Q1556*Q1557/'Advanced - Home'!$S$33</f>
        <v>96.623873756697222</v>
      </c>
      <c r="W1556" s="21">
        <f t="shared" ref="W1556" si="15315">AVERAGE(V1556:V1557)</f>
        <v>96.620599044400052</v>
      </c>
      <c r="X1556" s="21">
        <f t="shared" si="14774"/>
        <v>0</v>
      </c>
      <c r="Y1556" s="23">
        <f>ROUND(Regression!$B$17+Regression!$B$18*Games!R1556+Regression!$B$19*Games!T1556+Regression!$B$20*Games!U1556+Regression!$B$21*Games!S1556+Regression!$B$22*Games!W1556,0)</f>
        <v>104</v>
      </c>
      <c r="Z1556" s="23">
        <f t="shared" ref="Z1556" si="15316">Y1557-Y1556</f>
        <v>6</v>
      </c>
      <c r="AA1556" s="23">
        <f t="shared" ref="AA1556" si="15317">Y1556+Y1557</f>
        <v>214</v>
      </c>
      <c r="AB1556" s="22">
        <f t="shared" ref="AB1556" si="15318">D1556-Z1556</f>
        <v>-6</v>
      </c>
      <c r="AC1556" s="22">
        <f t="shared" ref="AC1556" si="15319">AA1556-E1556</f>
        <v>214</v>
      </c>
      <c r="AD1556" s="22">
        <f t="shared" si="14779"/>
        <v>104</v>
      </c>
    </row>
    <row r="1557" spans="1:30" x14ac:dyDescent="0.3">
      <c r="A1557" s="11" t="s">
        <v>134</v>
      </c>
      <c r="B1557" s="14" t="s">
        <v>80</v>
      </c>
      <c r="C1557" s="11" t="str">
        <f>VLOOKUP(B1557,'Team Lookup'!A:B,2,FALSE)</f>
        <v>Toronto Raptors</v>
      </c>
      <c r="D1557" s="15">
        <f t="shared" ref="D1557" si="15320">D1556*-1</f>
        <v>0</v>
      </c>
      <c r="E1557" s="15">
        <f t="shared" ref="E1557" si="15321">E1556</f>
        <v>0</v>
      </c>
      <c r="F1557" s="11" t="str">
        <f>B1556</f>
        <v>SAC</v>
      </c>
      <c r="G1557" s="11" t="str">
        <f t="shared" ref="G1557" si="15322">C1556</f>
        <v>Sacramento Kings</v>
      </c>
      <c r="H1557" s="32">
        <f>VLOOKUP($C1557,'Four Factors - Home'!$B:$O,7,FALSE)/100</f>
        <v>0.52900000000000003</v>
      </c>
      <c r="I1557" s="32">
        <f>VLOOKUP($C1557,'Four Factors - Home'!$B:$O,8,FALSE)</f>
        <v>0.315</v>
      </c>
      <c r="J1557" s="32">
        <f>VLOOKUP($C1557,'Four Factors - Home'!$B:$O,9,FALSE)/100</f>
        <v>0.128</v>
      </c>
      <c r="K1557" s="32">
        <f>VLOOKUP($C1557,'Four Factors - Home'!$B:$O,10,FALSE)/100</f>
        <v>0.27100000000000002</v>
      </c>
      <c r="L1557" s="32">
        <f>VLOOKUP($C1557,'Four Factors - Home'!$B:$O,11,FALSE)/100</f>
        <v>0.504</v>
      </c>
      <c r="M1557" s="32">
        <f>VLOOKUP($C1557,'Four Factors - Home'!$B:$O,12,FALSE)</f>
        <v>0.26900000000000002</v>
      </c>
      <c r="N1557" s="32">
        <f>VLOOKUP($C1557,'Four Factors - Home'!$B:$O,13,FALSE)/100</f>
        <v>0.14499999999999999</v>
      </c>
      <c r="O1557" s="32">
        <f>VLOOKUP($C1557,'Four Factors - Home'!$B:$O,14,FALSE)/100</f>
        <v>0.248</v>
      </c>
      <c r="P1557" s="21">
        <f>VLOOKUP($C1557,'Advanced - Home'!B:T,18,FALSE)</f>
        <v>97.54</v>
      </c>
      <c r="Q1557" s="21">
        <f>(P1557+'Advanced - Home'!$S$33)/2</f>
        <v>98.196912943871709</v>
      </c>
      <c r="R1557" s="32">
        <f t="shared" ref="R1557" si="15323">AVERAGE(H1557,L1556)</f>
        <v>0.52950000000000008</v>
      </c>
      <c r="S1557" s="32">
        <f t="shared" ref="S1557" si="15324">AVERAGE(I1557,M1556)</f>
        <v>0.3075</v>
      </c>
      <c r="T1557" s="32">
        <f t="shared" ref="T1557" si="15325">AVERAGE(J1557,N1556)</f>
        <v>0.14100000000000001</v>
      </c>
      <c r="U1557" s="32">
        <f t="shared" ref="U1557" si="15326">AVERAGE(K1557,O1556)</f>
        <v>0.25650000000000001</v>
      </c>
      <c r="V1557" s="21">
        <f>Q1557*Q1556/'Advanced - Road'!$S$33</f>
        <v>96.617324332102882</v>
      </c>
      <c r="W1557" s="21">
        <f t="shared" ref="W1557" si="15327">W1556</f>
        <v>96.620599044400052</v>
      </c>
      <c r="X1557" s="21">
        <f t="shared" si="14774"/>
        <v>0</v>
      </c>
      <c r="Y1557" s="23">
        <f>ROUND(Regression!$B$17+Regression!$B$18*Games!R1557+Regression!$B$19*Games!T1557+Regression!$B$20*Games!U1557+Regression!$B$21*Games!S1557+Regression!$B$22*Games!W1557,0)</f>
        <v>110</v>
      </c>
      <c r="Z1557" s="23">
        <f t="shared" ref="Z1557" si="15328">-Z1556</f>
        <v>-6</v>
      </c>
      <c r="AA1557" s="23">
        <f t="shared" ref="AA1557" si="15329">AA1556</f>
        <v>214</v>
      </c>
      <c r="AB1557" s="22"/>
      <c r="AC1557" s="22"/>
      <c r="AD1557" s="22">
        <f t="shared" si="14779"/>
        <v>110</v>
      </c>
    </row>
    <row r="1558" spans="1:30" x14ac:dyDescent="0.3">
      <c r="A1558" t="s">
        <v>133</v>
      </c>
      <c r="B1558" s="8" t="s">
        <v>78</v>
      </c>
      <c r="C1558" t="str">
        <f>VLOOKUP(B1558,'Team Lookup'!A:B,2,FALSE)</f>
        <v>Sacramento Kings</v>
      </c>
      <c r="D1558" s="6"/>
      <c r="E1558" s="6"/>
      <c r="F1558" s="7" t="str">
        <f>B1559</f>
        <v>UTA</v>
      </c>
      <c r="G1558" t="str">
        <f t="shared" ref="G1558" si="15330">C1559</f>
        <v>Utah Jazz</v>
      </c>
      <c r="H1558" s="31">
        <f>VLOOKUP($C1558,'Four Factors - Road'!$B:$O,7,FALSE)/100</f>
        <v>0.498</v>
      </c>
      <c r="I1558" s="31">
        <f>VLOOKUP($C1558,'Four Factors - Road'!$B:$O,8,FALSE)</f>
        <v>0.28699999999999998</v>
      </c>
      <c r="J1558" s="31">
        <f>VLOOKUP($C1558,'Four Factors - Road'!$B:$O,9,FALSE)/100</f>
        <v>0.14099999999999999</v>
      </c>
      <c r="K1558" s="31">
        <f>VLOOKUP($C1558,'Four Factors - Road'!$B:$O,10,FALSE)/100</f>
        <v>0.22399999999999998</v>
      </c>
      <c r="L1558" s="31">
        <f>VLOOKUP($C1558,'Four Factors - Road'!$B:$O,11,FALSE)/100</f>
        <v>0.53</v>
      </c>
      <c r="M1558" s="31">
        <f>VLOOKUP($C1558,'Four Factors - Road'!$B:$O,12,FALSE)</f>
        <v>0.3</v>
      </c>
      <c r="N1558" s="31">
        <f>VLOOKUP($C1558,'Four Factors - Road'!$B:$O,13,FALSE)/100</f>
        <v>0.154</v>
      </c>
      <c r="O1558" s="31">
        <f>VLOOKUP($C1558,'Four Factors - Road'!$B:$O,14,FALSE)/100</f>
        <v>0.24199999999999999</v>
      </c>
      <c r="P1558" s="17">
        <f>VLOOKUP($C1558,'Advanced - Road'!B:T,18,FALSE)</f>
        <v>95.68</v>
      </c>
      <c r="Q1558" s="17">
        <f>(P1558+'Advanced - Road'!$S$33)/2</f>
        <v>97.270263459335638</v>
      </c>
      <c r="R1558" s="31">
        <f t="shared" ref="R1558" si="15331">AVERAGE(H1558,L1559)</f>
        <v>0.49199999999999999</v>
      </c>
      <c r="S1558" s="31">
        <f t="shared" ref="S1558" si="15332">AVERAGE(I1558,M1559)</f>
        <v>0.25950000000000001</v>
      </c>
      <c r="T1558" s="31">
        <f t="shared" ref="T1558" si="15333">AVERAGE(J1558,N1559)</f>
        <v>0.13800000000000001</v>
      </c>
      <c r="U1558" s="31">
        <f t="shared" ref="U1558" si="15334">AVERAGE(K1558,O1559)</f>
        <v>0.215</v>
      </c>
      <c r="V1558" s="17">
        <f>Q1558*Q1559/'Advanced - Home'!$S$33</f>
        <v>94.690351548718695</v>
      </c>
      <c r="W1558" s="17">
        <f t="shared" ref="W1558" si="15335">AVERAGE(V1558:V1559)</f>
        <v>94.687142366074852</v>
      </c>
      <c r="X1558" s="17">
        <f t="shared" si="14774"/>
        <v>0</v>
      </c>
      <c r="Y1558" s="19">
        <f>ROUND(Regression!$B$17+Regression!$B$18*Games!R1558+Regression!$B$19*Games!T1558+Regression!$B$20*Games!U1558+Regression!$B$21*Games!S1558+Regression!$B$22*Games!W1558,0)</f>
        <v>99</v>
      </c>
      <c r="Z1558" s="19">
        <f t="shared" ref="Z1558" si="15336">Y1559-Y1558</f>
        <v>6</v>
      </c>
      <c r="AA1558" s="19">
        <f t="shared" ref="AA1558" si="15337">Y1558+Y1559</f>
        <v>204</v>
      </c>
      <c r="AB1558" s="4">
        <f t="shared" ref="AB1558" si="15338">D1558-Z1558</f>
        <v>-6</v>
      </c>
      <c r="AC1558" s="4">
        <f t="shared" ref="AC1558" si="15339">AA1558-E1558</f>
        <v>204</v>
      </c>
      <c r="AD1558" s="4">
        <f t="shared" si="14779"/>
        <v>99</v>
      </c>
    </row>
    <row r="1559" spans="1:30" x14ac:dyDescent="0.3">
      <c r="A1559" t="s">
        <v>134</v>
      </c>
      <c r="B1559" s="8" t="s">
        <v>81</v>
      </c>
      <c r="C1559" t="str">
        <f>VLOOKUP(B1559,'Team Lookup'!A:B,2,FALSE)</f>
        <v>Utah Jazz</v>
      </c>
      <c r="D1559" s="9">
        <f t="shared" ref="D1559" si="15340">D1558*-1</f>
        <v>0</v>
      </c>
      <c r="E1559" s="9">
        <f t="shared" ref="E1559" si="15341">E1558</f>
        <v>0</v>
      </c>
      <c r="F1559" t="str">
        <f>B1558</f>
        <v>SAC</v>
      </c>
      <c r="G1559" t="str">
        <f t="shared" ref="G1559" si="15342">C1558</f>
        <v>Sacramento Kings</v>
      </c>
      <c r="H1559" s="31">
        <f>VLOOKUP($C1559,'Four Factors - Home'!$B:$O,7,FALSE)/100</f>
        <v>0.52800000000000002</v>
      </c>
      <c r="I1559" s="31">
        <f>VLOOKUP($C1559,'Four Factors - Home'!$B:$O,8,FALSE)</f>
        <v>0.314</v>
      </c>
      <c r="J1559" s="31">
        <f>VLOOKUP($C1559,'Four Factors - Home'!$B:$O,9,FALSE)/100</f>
        <v>0.14499999999999999</v>
      </c>
      <c r="K1559" s="31">
        <f>VLOOKUP($C1559,'Four Factors - Home'!$B:$O,10,FALSE)/100</f>
        <v>0.214</v>
      </c>
      <c r="L1559" s="31">
        <f>VLOOKUP($C1559,'Four Factors - Home'!$B:$O,11,FALSE)/100</f>
        <v>0.48599999999999999</v>
      </c>
      <c r="M1559" s="31">
        <f>VLOOKUP($C1559,'Four Factors - Home'!$B:$O,12,FALSE)</f>
        <v>0.23200000000000001</v>
      </c>
      <c r="N1559" s="31">
        <f>VLOOKUP($C1559,'Four Factors - Home'!$B:$O,13,FALSE)/100</f>
        <v>0.13500000000000001</v>
      </c>
      <c r="O1559" s="31">
        <f>VLOOKUP($C1559,'Four Factors - Home'!$B:$O,14,FALSE)/100</f>
        <v>0.20600000000000002</v>
      </c>
      <c r="P1559" s="17">
        <f>VLOOKUP($C1559,'Advanced - Home'!B:T,18,FALSE)</f>
        <v>93.61</v>
      </c>
      <c r="Q1559" s="17">
        <f>(P1559+'Advanced - Home'!$S$33)/2</f>
        <v>96.231912943871706</v>
      </c>
      <c r="R1559" s="31">
        <f t="shared" ref="R1559" si="15343">AVERAGE(H1559,L1558)</f>
        <v>0.52900000000000003</v>
      </c>
      <c r="S1559" s="31">
        <f t="shared" ref="S1559" si="15344">AVERAGE(I1559,M1558)</f>
        <v>0.307</v>
      </c>
      <c r="T1559" s="31">
        <f t="shared" ref="T1559" si="15345">AVERAGE(J1559,N1558)</f>
        <v>0.14949999999999999</v>
      </c>
      <c r="U1559" s="31">
        <f t="shared" ref="U1559" si="15346">AVERAGE(K1559,O1558)</f>
        <v>0.22799999999999998</v>
      </c>
      <c r="V1559" s="17">
        <f>Q1559*Q1558/'Advanced - Road'!$S$33</f>
        <v>94.683933183431023</v>
      </c>
      <c r="W1559" s="17">
        <f t="shared" ref="W1559" si="15347">W1558</f>
        <v>94.687142366074852</v>
      </c>
      <c r="X1559" s="17">
        <f t="shared" si="14774"/>
        <v>0</v>
      </c>
      <c r="Y1559" s="19">
        <f>ROUND(Regression!$B$17+Regression!$B$18*Games!R1559+Regression!$B$19*Games!T1559+Regression!$B$20*Games!U1559+Regression!$B$21*Games!S1559+Regression!$B$22*Games!W1559,0)</f>
        <v>105</v>
      </c>
      <c r="Z1559" s="19">
        <f t="shared" ref="Z1559" si="15348">-Z1558</f>
        <v>-6</v>
      </c>
      <c r="AA1559" s="19">
        <f t="shared" ref="AA1559" si="15349">AA1558</f>
        <v>204</v>
      </c>
      <c r="AB1559" s="4"/>
      <c r="AC1559" s="4"/>
      <c r="AD1559" s="4">
        <f t="shared" si="14779"/>
        <v>105</v>
      </c>
    </row>
    <row r="1560" spans="1:30" x14ac:dyDescent="0.3">
      <c r="A1560" s="11" t="s">
        <v>133</v>
      </c>
      <c r="B1560" s="14" t="s">
        <v>78</v>
      </c>
      <c r="C1560" s="11" t="str">
        <f>VLOOKUP(B1560,'Team Lookup'!A:B,2,FALSE)</f>
        <v>Sacramento Kings</v>
      </c>
      <c r="D1560" s="12"/>
      <c r="E1560" s="12"/>
      <c r="F1560" s="13" t="str">
        <f>B1561</f>
        <v>WAS</v>
      </c>
      <c r="G1560" s="11" t="str">
        <f t="shared" ref="G1560" si="15350">C1561</f>
        <v>Washington Wizards</v>
      </c>
      <c r="H1560" s="32">
        <f>VLOOKUP($C1560,'Four Factors - Road'!$B:$O,7,FALSE)/100</f>
        <v>0.498</v>
      </c>
      <c r="I1560" s="32">
        <f>VLOOKUP($C1560,'Four Factors - Road'!$B:$O,8,FALSE)</f>
        <v>0.28699999999999998</v>
      </c>
      <c r="J1560" s="32">
        <f>VLOOKUP($C1560,'Four Factors - Road'!$B:$O,9,FALSE)/100</f>
        <v>0.14099999999999999</v>
      </c>
      <c r="K1560" s="32">
        <f>VLOOKUP($C1560,'Four Factors - Road'!$B:$O,10,FALSE)/100</f>
        <v>0.22399999999999998</v>
      </c>
      <c r="L1560" s="32">
        <f>VLOOKUP($C1560,'Four Factors - Road'!$B:$O,11,FALSE)/100</f>
        <v>0.53</v>
      </c>
      <c r="M1560" s="32">
        <f>VLOOKUP($C1560,'Four Factors - Road'!$B:$O,12,FALSE)</f>
        <v>0.3</v>
      </c>
      <c r="N1560" s="32">
        <f>VLOOKUP($C1560,'Four Factors - Road'!$B:$O,13,FALSE)/100</f>
        <v>0.154</v>
      </c>
      <c r="O1560" s="32">
        <f>VLOOKUP($C1560,'Four Factors - Road'!$B:$O,14,FALSE)/100</f>
        <v>0.24199999999999999</v>
      </c>
      <c r="P1560" s="21">
        <f>VLOOKUP($C1560,'Advanced - Road'!B:T,18,FALSE)</f>
        <v>95.68</v>
      </c>
      <c r="Q1560" s="21">
        <f>(P1560+'Advanced - Road'!$S$33)/2</f>
        <v>97.270263459335638</v>
      </c>
      <c r="R1560" s="32">
        <f t="shared" ref="R1560" si="15351">AVERAGE(H1560,L1561)</f>
        <v>0.50449999999999995</v>
      </c>
      <c r="S1560" s="32">
        <f t="shared" ref="S1560" si="15352">AVERAGE(I1560,M1561)</f>
        <v>0.28749999999999998</v>
      </c>
      <c r="T1560" s="32">
        <f t="shared" ref="T1560" si="15353">AVERAGE(J1560,N1561)</f>
        <v>0.15</v>
      </c>
      <c r="U1560" s="32">
        <f t="shared" ref="U1560" si="15354">AVERAGE(K1560,O1561)</f>
        <v>0.23749999999999999</v>
      </c>
      <c r="V1560" s="21">
        <f>Q1560*Q1561/'Advanced - Home'!$S$33</f>
        <v>97.415978274469595</v>
      </c>
      <c r="W1560" s="21">
        <f t="shared" ref="W1560" si="15355">AVERAGE(V1560:V1561)</f>
        <v>97.412676716691024</v>
      </c>
      <c r="X1560" s="21">
        <f t="shared" si="14774"/>
        <v>0</v>
      </c>
      <c r="Y1560" s="23">
        <f>ROUND(Regression!$B$17+Regression!$B$18*Games!R1560+Regression!$B$19*Games!T1560+Regression!$B$20*Games!U1560+Regression!$B$21*Games!S1560+Regression!$B$22*Games!W1560,0)</f>
        <v>104</v>
      </c>
      <c r="Z1560" s="23">
        <f t="shared" ref="Z1560" si="15356">Y1561-Y1560</f>
        <v>5</v>
      </c>
      <c r="AA1560" s="23">
        <f t="shared" ref="AA1560" si="15357">Y1560+Y1561</f>
        <v>213</v>
      </c>
      <c r="AB1560" s="22">
        <f t="shared" ref="AB1560" si="15358">D1560-Z1560</f>
        <v>-5</v>
      </c>
      <c r="AC1560" s="22">
        <f t="shared" ref="AC1560" si="15359">AA1560-E1560</f>
        <v>213</v>
      </c>
      <c r="AD1560" s="22">
        <f t="shared" si="14779"/>
        <v>104</v>
      </c>
    </row>
    <row r="1561" spans="1:30" x14ac:dyDescent="0.3">
      <c r="A1561" s="11" t="s">
        <v>134</v>
      </c>
      <c r="B1561" s="14" t="s">
        <v>82</v>
      </c>
      <c r="C1561" s="11" t="str">
        <f>VLOOKUP(B1561,'Team Lookup'!A:B,2,FALSE)</f>
        <v>Washington Wizards</v>
      </c>
      <c r="D1561" s="15">
        <f t="shared" ref="D1561" si="15360">D1560*-1</f>
        <v>0</v>
      </c>
      <c r="E1561" s="15">
        <f t="shared" ref="E1561" si="15361">E1560</f>
        <v>0</v>
      </c>
      <c r="F1561" s="11" t="str">
        <f>B1560</f>
        <v>SAC</v>
      </c>
      <c r="G1561" s="11" t="str">
        <f t="shared" ref="G1561" si="15362">C1560</f>
        <v>Sacramento Kings</v>
      </c>
      <c r="H1561" s="32">
        <f>VLOOKUP($C1561,'Four Factors - Home'!$B:$O,7,FALSE)/100</f>
        <v>0.54700000000000004</v>
      </c>
      <c r="I1561" s="32">
        <f>VLOOKUP($C1561,'Four Factors - Home'!$B:$O,8,FALSE)</f>
        <v>0.26400000000000001</v>
      </c>
      <c r="J1561" s="32">
        <f>VLOOKUP($C1561,'Four Factors - Home'!$B:$O,9,FALSE)/100</f>
        <v>0.14899999999999999</v>
      </c>
      <c r="K1561" s="32">
        <f>VLOOKUP($C1561,'Four Factors - Home'!$B:$O,10,FALSE)/100</f>
        <v>0.252</v>
      </c>
      <c r="L1561" s="32">
        <f>VLOOKUP($C1561,'Four Factors - Home'!$B:$O,11,FALSE)/100</f>
        <v>0.51100000000000001</v>
      </c>
      <c r="M1561" s="32">
        <f>VLOOKUP($C1561,'Four Factors - Home'!$B:$O,12,FALSE)</f>
        <v>0.28799999999999998</v>
      </c>
      <c r="N1561" s="32">
        <f>VLOOKUP($C1561,'Four Factors - Home'!$B:$O,13,FALSE)/100</f>
        <v>0.159</v>
      </c>
      <c r="O1561" s="32">
        <f>VLOOKUP($C1561,'Four Factors - Home'!$B:$O,14,FALSE)/100</f>
        <v>0.251</v>
      </c>
      <c r="P1561" s="21">
        <f>VLOOKUP($C1561,'Advanced - Home'!B:T,18,FALSE)</f>
        <v>99.15</v>
      </c>
      <c r="Q1561" s="21">
        <f>(P1561+'Advanced - Home'!$S$33)/2</f>
        <v>99.001912943871702</v>
      </c>
      <c r="R1561" s="32">
        <f t="shared" ref="R1561" si="15363">AVERAGE(H1561,L1560)</f>
        <v>0.53849999999999998</v>
      </c>
      <c r="S1561" s="32">
        <f t="shared" ref="S1561" si="15364">AVERAGE(I1561,M1560)</f>
        <v>0.28200000000000003</v>
      </c>
      <c r="T1561" s="32">
        <f t="shared" ref="T1561" si="15365">AVERAGE(J1561,N1560)</f>
        <v>0.1515</v>
      </c>
      <c r="U1561" s="32">
        <f t="shared" ref="U1561" si="15366">AVERAGE(K1561,O1560)</f>
        <v>0.247</v>
      </c>
      <c r="V1561" s="21">
        <f>Q1561*Q1560/'Advanced - Road'!$S$33</f>
        <v>97.409375158912454</v>
      </c>
      <c r="W1561" s="21">
        <f t="shared" ref="W1561" si="15367">W1560</f>
        <v>97.412676716691024</v>
      </c>
      <c r="X1561" s="21">
        <f t="shared" si="14774"/>
        <v>0</v>
      </c>
      <c r="Y1561" s="23">
        <f>ROUND(Regression!$B$17+Regression!$B$18*Games!R1561+Regression!$B$19*Games!T1561+Regression!$B$20*Games!U1561+Regression!$B$21*Games!S1561+Regression!$B$22*Games!W1561,0)</f>
        <v>109</v>
      </c>
      <c r="Z1561" s="23">
        <f t="shared" ref="Z1561" si="15368">-Z1560</f>
        <v>-5</v>
      </c>
      <c r="AA1561" s="23">
        <f t="shared" ref="AA1561" si="15369">AA1560</f>
        <v>213</v>
      </c>
      <c r="AB1561" s="22"/>
      <c r="AC1561" s="22"/>
      <c r="AD1561" s="22">
        <f t="shared" si="14779"/>
        <v>109</v>
      </c>
    </row>
    <row r="1562" spans="1:30" x14ac:dyDescent="0.3">
      <c r="A1562" t="s">
        <v>133</v>
      </c>
      <c r="B1562" s="8" t="s">
        <v>79</v>
      </c>
      <c r="C1562" t="str">
        <f>VLOOKUP(B1562,'Team Lookup'!A:B,2,FALSE)</f>
        <v>San Antonio Spurs</v>
      </c>
      <c r="D1562" s="6"/>
      <c r="E1562" s="6"/>
      <c r="F1562" s="7" t="str">
        <f>B1563</f>
        <v>ATL</v>
      </c>
      <c r="G1562" t="str">
        <f t="shared" ref="G1562" si="15370">C1563</f>
        <v>Atlanta Hawks</v>
      </c>
      <c r="H1562" s="31">
        <f>VLOOKUP($C1562,'Four Factors - Road'!$B:$O,7,FALSE)/100</f>
        <v>0.52500000000000002</v>
      </c>
      <c r="I1562" s="31">
        <f>VLOOKUP($C1562,'Four Factors - Road'!$B:$O,8,FALSE)</f>
        <v>0.26700000000000002</v>
      </c>
      <c r="J1562" s="31">
        <f>VLOOKUP($C1562,'Four Factors - Road'!$B:$O,9,FALSE)/100</f>
        <v>0.13800000000000001</v>
      </c>
      <c r="K1562" s="31">
        <f>VLOOKUP($C1562,'Four Factors - Road'!$B:$O,10,FALSE)/100</f>
        <v>0.245</v>
      </c>
      <c r="L1562" s="31">
        <f>VLOOKUP($C1562,'Four Factors - Road'!$B:$O,11,FALSE)/100</f>
        <v>0.495</v>
      </c>
      <c r="M1562" s="31">
        <f>VLOOKUP($C1562,'Four Factors - Road'!$B:$O,12,FALSE)</f>
        <v>0.26600000000000001</v>
      </c>
      <c r="N1562" s="31">
        <f>VLOOKUP($C1562,'Four Factors - Road'!$B:$O,13,FALSE)/100</f>
        <v>0.14599999999999999</v>
      </c>
      <c r="O1562" s="31">
        <f>VLOOKUP($C1562,'Four Factors - Road'!$B:$O,14,FALSE)/100</f>
        <v>0.22600000000000001</v>
      </c>
      <c r="P1562" s="17">
        <f>VLOOKUP($C1562,'Advanced - Road'!B:T,18,FALSE)</f>
        <v>96.26</v>
      </c>
      <c r="Q1562" s="17">
        <f>(P1562+'Advanced - Road'!$S$33)/2</f>
        <v>97.56026345933563</v>
      </c>
      <c r="R1562" s="31">
        <f t="shared" ref="R1562" si="15371">AVERAGE(H1562,L1563)</f>
        <v>0.52150000000000007</v>
      </c>
      <c r="S1562" s="31">
        <f t="shared" ref="S1562" si="15372">AVERAGE(I1562,M1563)</f>
        <v>0.24249999999999999</v>
      </c>
      <c r="T1562" s="31">
        <f t="shared" ref="T1562" si="15373">AVERAGE(J1562,N1563)</f>
        <v>0.14750000000000002</v>
      </c>
      <c r="U1562" s="31">
        <f t="shared" ref="U1562" si="15374">AVERAGE(K1562,O1563)</f>
        <v>0.246</v>
      </c>
      <c r="V1562" s="17">
        <f>Q1562*Q1563/'Advanced - Home'!$S$33</f>
        <v>97.568244691416453</v>
      </c>
      <c r="W1562" s="17">
        <f t="shared" ref="W1562" si="15375">AVERAGE(V1562:V1563)</f>
        <v>97.564937973125382</v>
      </c>
      <c r="X1562" s="17">
        <f t="shared" si="14774"/>
        <v>0</v>
      </c>
      <c r="Y1562" s="19">
        <f>ROUND(Regression!$B$17+Regression!$B$18*Games!R1562+Regression!$B$19*Games!T1562+Regression!$B$20*Games!U1562+Regression!$B$21*Games!S1562+Regression!$B$22*Games!W1562,0)</f>
        <v>106</v>
      </c>
      <c r="Z1562" s="19">
        <f t="shared" ref="Z1562" si="15376">Y1563-Y1562</f>
        <v>-2</v>
      </c>
      <c r="AA1562" s="19">
        <f t="shared" ref="AA1562" si="15377">Y1562+Y1563</f>
        <v>210</v>
      </c>
      <c r="AB1562" s="4">
        <f t="shared" ref="AB1562" si="15378">D1562-Z1562</f>
        <v>2</v>
      </c>
      <c r="AC1562" s="4">
        <f t="shared" ref="AC1562" si="15379">AA1562-E1562</f>
        <v>210</v>
      </c>
      <c r="AD1562" s="4">
        <f t="shared" si="14779"/>
        <v>106</v>
      </c>
    </row>
    <row r="1563" spans="1:30" x14ac:dyDescent="0.3">
      <c r="A1563" t="s">
        <v>134</v>
      </c>
      <c r="B1563" s="8" t="s">
        <v>56</v>
      </c>
      <c r="C1563" t="str">
        <f>VLOOKUP(B1563,'Team Lookup'!A:B,2,FALSE)</f>
        <v>Atlanta Hawks</v>
      </c>
      <c r="D1563" s="9">
        <f t="shared" ref="D1563" si="15380">D1562*-1</f>
        <v>0</v>
      </c>
      <c r="E1563" s="9">
        <f t="shared" ref="E1563" si="15381">E1562</f>
        <v>0</v>
      </c>
      <c r="F1563" t="str">
        <f>B1562</f>
        <v>SAS</v>
      </c>
      <c r="G1563" t="str">
        <f t="shared" ref="G1563" si="15382">C1562</f>
        <v>San Antonio Spurs</v>
      </c>
      <c r="H1563" s="31">
        <f>VLOOKUP($C1563,'Four Factors - Home'!$B:$O,7,FALSE)/100</f>
        <v>0.51100000000000001</v>
      </c>
      <c r="I1563" s="31">
        <f>VLOOKUP($C1563,'Four Factors - Home'!$B:$O,8,FALSE)</f>
        <v>0.28199999999999997</v>
      </c>
      <c r="J1563" s="31">
        <f>VLOOKUP($C1563,'Four Factors - Home'!$B:$O,9,FALSE)/100</f>
        <v>0.14800000000000002</v>
      </c>
      <c r="K1563" s="31">
        <f>VLOOKUP($C1563,'Four Factors - Home'!$B:$O,10,FALSE)/100</f>
        <v>0.249</v>
      </c>
      <c r="L1563" s="31">
        <f>VLOOKUP($C1563,'Four Factors - Home'!$B:$O,11,FALSE)/100</f>
        <v>0.51800000000000002</v>
      </c>
      <c r="M1563" s="31">
        <f>VLOOKUP($C1563,'Four Factors - Home'!$B:$O,12,FALSE)</f>
        <v>0.218</v>
      </c>
      <c r="N1563" s="31">
        <f>VLOOKUP($C1563,'Four Factors - Home'!$B:$O,13,FALSE)/100</f>
        <v>0.157</v>
      </c>
      <c r="O1563" s="31">
        <f>VLOOKUP($C1563,'Four Factors - Home'!$B:$O,14,FALSE)/100</f>
        <v>0.247</v>
      </c>
      <c r="P1563" s="17">
        <f>VLOOKUP($C1563,'Advanced - Home'!B:T,18,FALSE)</f>
        <v>98.87</v>
      </c>
      <c r="Q1563" s="17">
        <f>(P1563+'Advanced - Home'!$S$33)/2</f>
        <v>98.861912943871715</v>
      </c>
      <c r="R1563" s="31">
        <f t="shared" ref="R1563" si="15383">AVERAGE(H1563,L1562)</f>
        <v>0.503</v>
      </c>
      <c r="S1563" s="31">
        <f t="shared" ref="S1563" si="15384">AVERAGE(I1563,M1562)</f>
        <v>0.27400000000000002</v>
      </c>
      <c r="T1563" s="31">
        <f t="shared" ref="T1563" si="15385">AVERAGE(J1563,N1562)</f>
        <v>0.14700000000000002</v>
      </c>
      <c r="U1563" s="31">
        <f t="shared" ref="U1563" si="15386">AVERAGE(K1563,O1562)</f>
        <v>0.23749999999999999</v>
      </c>
      <c r="V1563" s="17">
        <f>Q1563*Q1562/'Advanced - Road'!$S$33</f>
        <v>97.561631254834325</v>
      </c>
      <c r="W1563" s="17">
        <f t="shared" ref="W1563" si="15387">W1562</f>
        <v>97.564937973125382</v>
      </c>
      <c r="X1563" s="17">
        <f t="shared" si="14774"/>
        <v>0</v>
      </c>
      <c r="Y1563" s="19">
        <f>ROUND(Regression!$B$17+Regression!$B$18*Games!R1563+Regression!$B$19*Games!T1563+Regression!$B$20*Games!U1563+Regression!$B$21*Games!S1563+Regression!$B$22*Games!W1563,0)</f>
        <v>104</v>
      </c>
      <c r="Z1563" s="19">
        <f t="shared" ref="Z1563" si="15388">-Z1562</f>
        <v>2</v>
      </c>
      <c r="AA1563" s="19">
        <f t="shared" ref="AA1563" si="15389">AA1562</f>
        <v>210</v>
      </c>
      <c r="AB1563" s="4"/>
      <c r="AC1563" s="4"/>
      <c r="AD1563" s="4">
        <f t="shared" si="14779"/>
        <v>104</v>
      </c>
    </row>
    <row r="1564" spans="1:30" x14ac:dyDescent="0.3">
      <c r="A1564" s="11" t="s">
        <v>133</v>
      </c>
      <c r="B1564" s="14" t="s">
        <v>79</v>
      </c>
      <c r="C1564" s="11" t="str">
        <f>VLOOKUP(B1564,'Team Lookup'!A:B,2,FALSE)</f>
        <v>San Antonio Spurs</v>
      </c>
      <c r="D1564" s="12"/>
      <c r="E1564" s="12"/>
      <c r="F1564" s="13" t="str">
        <f>B1565</f>
        <v>BRK</v>
      </c>
      <c r="G1564" s="11" t="str">
        <f t="shared" ref="G1564" si="15390">C1565</f>
        <v>Brooklyn Nets</v>
      </c>
      <c r="H1564" s="32">
        <f>VLOOKUP($C1564,'Four Factors - Road'!$B:$O,7,FALSE)/100</f>
        <v>0.52500000000000002</v>
      </c>
      <c r="I1564" s="32">
        <f>VLOOKUP($C1564,'Four Factors - Road'!$B:$O,8,FALSE)</f>
        <v>0.26700000000000002</v>
      </c>
      <c r="J1564" s="32">
        <f>VLOOKUP($C1564,'Four Factors - Road'!$B:$O,9,FALSE)/100</f>
        <v>0.13800000000000001</v>
      </c>
      <c r="K1564" s="32">
        <f>VLOOKUP($C1564,'Four Factors - Road'!$B:$O,10,FALSE)/100</f>
        <v>0.245</v>
      </c>
      <c r="L1564" s="32">
        <f>VLOOKUP($C1564,'Four Factors - Road'!$B:$O,11,FALSE)/100</f>
        <v>0.495</v>
      </c>
      <c r="M1564" s="32">
        <f>VLOOKUP($C1564,'Four Factors - Road'!$B:$O,12,FALSE)</f>
        <v>0.26600000000000001</v>
      </c>
      <c r="N1564" s="32">
        <f>VLOOKUP($C1564,'Four Factors - Road'!$B:$O,13,FALSE)/100</f>
        <v>0.14599999999999999</v>
      </c>
      <c r="O1564" s="32">
        <f>VLOOKUP($C1564,'Four Factors - Road'!$B:$O,14,FALSE)/100</f>
        <v>0.22600000000000001</v>
      </c>
      <c r="P1564" s="21">
        <f>VLOOKUP($C1564,'Advanced - Road'!B:T,18,FALSE)</f>
        <v>96.26</v>
      </c>
      <c r="Q1564" s="21">
        <f>(P1564+'Advanced - Road'!$S$33)/2</f>
        <v>97.56026345933563</v>
      </c>
      <c r="R1564" s="32">
        <f t="shared" ref="R1564" si="15391">AVERAGE(H1564,L1565)</f>
        <v>0.51649999999999996</v>
      </c>
      <c r="S1564" s="32">
        <f t="shared" ref="S1564" si="15392">AVERAGE(I1564,M1565)</f>
        <v>0.26750000000000002</v>
      </c>
      <c r="T1564" s="32">
        <f t="shared" ref="T1564" si="15393">AVERAGE(J1564,N1565)</f>
        <v>0.13350000000000001</v>
      </c>
      <c r="U1564" s="32">
        <f t="shared" ref="U1564" si="15394">AVERAGE(K1564,O1565)</f>
        <v>0.2465</v>
      </c>
      <c r="V1564" s="21">
        <f>Q1564*Q1565/'Advanced - Home'!$S$33</f>
        <v>99.680241490003311</v>
      </c>
      <c r="W1564" s="21">
        <f t="shared" ref="W1564" si="15395">AVERAGE(V1564:V1565)</f>
        <v>99.676863193316365</v>
      </c>
      <c r="X1564" s="21">
        <f t="shared" si="14774"/>
        <v>0</v>
      </c>
      <c r="Y1564" s="23">
        <f>ROUND(Regression!$B$17+Regression!$B$18*Games!R1564+Regression!$B$19*Games!T1564+Regression!$B$20*Games!U1564+Regression!$B$21*Games!S1564+Regression!$B$22*Games!W1564,0)</f>
        <v>110</v>
      </c>
      <c r="Z1564" s="23">
        <f t="shared" ref="Z1564" si="15396">Y1565-Y1564</f>
        <v>-7</v>
      </c>
      <c r="AA1564" s="23">
        <f t="shared" ref="AA1564" si="15397">Y1564+Y1565</f>
        <v>213</v>
      </c>
      <c r="AB1564" s="22">
        <f t="shared" ref="AB1564" si="15398">D1564-Z1564</f>
        <v>7</v>
      </c>
      <c r="AC1564" s="22">
        <f t="shared" ref="AC1564" si="15399">AA1564-E1564</f>
        <v>213</v>
      </c>
      <c r="AD1564" s="22">
        <f t="shared" si="14779"/>
        <v>110</v>
      </c>
    </row>
    <row r="1565" spans="1:30" x14ac:dyDescent="0.3">
      <c r="A1565" s="11" t="s">
        <v>134</v>
      </c>
      <c r="B1565" s="14" t="s">
        <v>57</v>
      </c>
      <c r="C1565" s="11" t="str">
        <f>VLOOKUP(B1565,'Team Lookup'!A:B,2,FALSE)</f>
        <v>Brooklyn Nets</v>
      </c>
      <c r="D1565" s="15">
        <f t="shared" ref="D1565" si="15400">D1564*-1</f>
        <v>0</v>
      </c>
      <c r="E1565" s="15">
        <f t="shared" ref="E1565" si="15401">E1564</f>
        <v>0</v>
      </c>
      <c r="F1565" s="11" t="str">
        <f>B1564</f>
        <v>SAS</v>
      </c>
      <c r="G1565" s="11" t="str">
        <f t="shared" ref="G1565" si="15402">C1564</f>
        <v>San Antonio Spurs</v>
      </c>
      <c r="H1565" s="32">
        <f>VLOOKUP($C1565,'Four Factors - Home'!$B:$O,7,FALSE)/100</f>
        <v>0.49700000000000005</v>
      </c>
      <c r="I1565" s="32">
        <f>VLOOKUP($C1565,'Four Factors - Home'!$B:$O,8,FALSE)</f>
        <v>0.27</v>
      </c>
      <c r="J1565" s="32">
        <f>VLOOKUP($C1565,'Four Factors - Home'!$B:$O,9,FALSE)/100</f>
        <v>0.16699999999999998</v>
      </c>
      <c r="K1565" s="32">
        <f>VLOOKUP($C1565,'Four Factors - Home'!$B:$O,10,FALSE)/100</f>
        <v>0.20600000000000002</v>
      </c>
      <c r="L1565" s="32">
        <f>VLOOKUP($C1565,'Four Factors - Home'!$B:$O,11,FALSE)/100</f>
        <v>0.50800000000000001</v>
      </c>
      <c r="M1565" s="32">
        <f>VLOOKUP($C1565,'Four Factors - Home'!$B:$O,12,FALSE)</f>
        <v>0.26800000000000002</v>
      </c>
      <c r="N1565" s="32">
        <f>VLOOKUP($C1565,'Four Factors - Home'!$B:$O,13,FALSE)/100</f>
        <v>0.129</v>
      </c>
      <c r="O1565" s="32">
        <f>VLOOKUP($C1565,'Four Factors - Home'!$B:$O,14,FALSE)/100</f>
        <v>0.248</v>
      </c>
      <c r="P1565" s="21">
        <f>VLOOKUP($C1565,'Advanced - Home'!B:T,18,FALSE)</f>
        <v>103.15</v>
      </c>
      <c r="Q1565" s="21">
        <f>(P1565+'Advanced - Home'!$S$33)/2</f>
        <v>101.0019129438717</v>
      </c>
      <c r="R1565" s="32">
        <f t="shared" ref="R1565" si="15403">AVERAGE(H1565,L1564)</f>
        <v>0.496</v>
      </c>
      <c r="S1565" s="32">
        <f t="shared" ref="S1565" si="15404">AVERAGE(I1565,M1564)</f>
        <v>0.26800000000000002</v>
      </c>
      <c r="T1565" s="32">
        <f t="shared" ref="T1565" si="15405">AVERAGE(J1565,N1564)</f>
        <v>0.15649999999999997</v>
      </c>
      <c r="U1565" s="32">
        <f t="shared" ref="U1565" si="15406">AVERAGE(K1565,O1564)</f>
        <v>0.21600000000000003</v>
      </c>
      <c r="V1565" s="21">
        <f>Q1565*Q1564/'Advanced - Road'!$S$33</f>
        <v>99.673484896629418</v>
      </c>
      <c r="W1565" s="21">
        <f t="shared" ref="W1565" si="15407">W1564</f>
        <v>99.676863193316365</v>
      </c>
      <c r="X1565" s="21">
        <f t="shared" si="14774"/>
        <v>0</v>
      </c>
      <c r="Y1565" s="23">
        <f>ROUND(Regression!$B$17+Regression!$B$18*Games!R1565+Regression!$B$19*Games!T1565+Regression!$B$20*Games!U1565+Regression!$B$21*Games!S1565+Regression!$B$22*Games!W1565,0)</f>
        <v>103</v>
      </c>
      <c r="Z1565" s="23">
        <f t="shared" ref="Z1565" si="15408">-Z1564</f>
        <v>7</v>
      </c>
      <c r="AA1565" s="23">
        <f t="shared" ref="AA1565" si="15409">AA1564</f>
        <v>213</v>
      </c>
      <c r="AB1565" s="22"/>
      <c r="AC1565" s="22"/>
      <c r="AD1565" s="22">
        <f t="shared" si="14779"/>
        <v>103</v>
      </c>
    </row>
    <row r="1566" spans="1:30" x14ac:dyDescent="0.3">
      <c r="A1566" t="s">
        <v>133</v>
      </c>
      <c r="B1566" s="8" t="s">
        <v>79</v>
      </c>
      <c r="C1566" t="str">
        <f>VLOOKUP(B1566,'Team Lookup'!A:B,2,FALSE)</f>
        <v>San Antonio Spurs</v>
      </c>
      <c r="D1566" s="6"/>
      <c r="E1566" s="6"/>
      <c r="F1566" s="7" t="str">
        <f>B1567</f>
        <v>BOS</v>
      </c>
      <c r="G1566" t="str">
        <f t="shared" ref="G1566" si="15410">C1567</f>
        <v>Boston Celtics</v>
      </c>
      <c r="H1566" s="31">
        <f>VLOOKUP($C1566,'Four Factors - Road'!$B:$O,7,FALSE)/100</f>
        <v>0.52500000000000002</v>
      </c>
      <c r="I1566" s="31">
        <f>VLOOKUP($C1566,'Four Factors - Road'!$B:$O,8,FALSE)</f>
        <v>0.26700000000000002</v>
      </c>
      <c r="J1566" s="31">
        <f>VLOOKUP($C1566,'Four Factors - Road'!$B:$O,9,FALSE)/100</f>
        <v>0.13800000000000001</v>
      </c>
      <c r="K1566" s="31">
        <f>VLOOKUP($C1566,'Four Factors - Road'!$B:$O,10,FALSE)/100</f>
        <v>0.245</v>
      </c>
      <c r="L1566" s="31">
        <f>VLOOKUP($C1566,'Four Factors - Road'!$B:$O,11,FALSE)/100</f>
        <v>0.495</v>
      </c>
      <c r="M1566" s="31">
        <f>VLOOKUP($C1566,'Four Factors - Road'!$B:$O,12,FALSE)</f>
        <v>0.26600000000000001</v>
      </c>
      <c r="N1566" s="31">
        <f>VLOOKUP($C1566,'Four Factors - Road'!$B:$O,13,FALSE)/100</f>
        <v>0.14599999999999999</v>
      </c>
      <c r="O1566" s="31">
        <f>VLOOKUP($C1566,'Four Factors - Road'!$B:$O,14,FALSE)/100</f>
        <v>0.22600000000000001</v>
      </c>
      <c r="P1566" s="17">
        <f>VLOOKUP($C1566,'Advanced - Road'!B:T,18,FALSE)</f>
        <v>96.26</v>
      </c>
      <c r="Q1566" s="17">
        <f>(P1566+'Advanced - Road'!$S$33)/2</f>
        <v>97.56026345933563</v>
      </c>
      <c r="R1566" s="31">
        <f t="shared" ref="R1566" si="15411">AVERAGE(H1566,L1567)</f>
        <v>0.51449999999999996</v>
      </c>
      <c r="S1566" s="31">
        <f t="shared" ref="S1566" si="15412">AVERAGE(I1566,M1567)</f>
        <v>0.26550000000000001</v>
      </c>
      <c r="T1566" s="31">
        <f t="shared" ref="T1566" si="15413">AVERAGE(J1566,N1567)</f>
        <v>0.13750000000000001</v>
      </c>
      <c r="U1566" s="31">
        <f t="shared" ref="U1566" si="15414">AVERAGE(K1566,O1567)</f>
        <v>0.249</v>
      </c>
      <c r="V1566" s="17">
        <f>Q1566*Q1567/'Advanced - Home'!$S$33</f>
        <v>97.992617879917546</v>
      </c>
      <c r="W1566" s="17">
        <f t="shared" ref="W1566" si="15415">AVERAGE(V1566:V1567)</f>
        <v>97.989296779051614</v>
      </c>
      <c r="X1566" s="17">
        <f t="shared" ref="X1566:X1629" si="15416">E1566/2-D1566/2</f>
        <v>0</v>
      </c>
      <c r="Y1566" s="19">
        <f>ROUND(Regression!$B$17+Regression!$B$18*Games!R1566+Regression!$B$19*Games!T1566+Regression!$B$20*Games!U1566+Regression!$B$21*Games!S1566+Regression!$B$22*Games!W1566,0)</f>
        <v>108</v>
      </c>
      <c r="Z1566" s="19">
        <f t="shared" ref="Z1566" si="15417">Y1567-Y1566</f>
        <v>-2</v>
      </c>
      <c r="AA1566" s="19">
        <f t="shared" ref="AA1566" si="15418">Y1566+Y1567</f>
        <v>214</v>
      </c>
      <c r="AB1566" s="4">
        <f t="shared" ref="AB1566" si="15419">D1566-Z1566</f>
        <v>2</v>
      </c>
      <c r="AC1566" s="4">
        <f t="shared" ref="AC1566" si="15420">AA1566-E1566</f>
        <v>214</v>
      </c>
      <c r="AD1566" s="4">
        <f t="shared" ref="AD1566:AD1629" si="15421">Y1566-X1566</f>
        <v>108</v>
      </c>
    </row>
    <row r="1567" spans="1:30" x14ac:dyDescent="0.3">
      <c r="A1567" t="s">
        <v>134</v>
      </c>
      <c r="B1567" s="8" t="s">
        <v>58</v>
      </c>
      <c r="C1567" t="str">
        <f>VLOOKUP(B1567,'Team Lookup'!A:B,2,FALSE)</f>
        <v>Boston Celtics</v>
      </c>
      <c r="D1567" s="9">
        <f t="shared" ref="D1567" si="15422">D1566*-1</f>
        <v>0</v>
      </c>
      <c r="E1567" s="9">
        <f t="shared" ref="E1567" si="15423">E1566</f>
        <v>0</v>
      </c>
      <c r="F1567" t="str">
        <f>B1566</f>
        <v>SAS</v>
      </c>
      <c r="G1567" t="str">
        <f t="shared" ref="G1567" si="15424">C1566</f>
        <v>San Antonio Spurs</v>
      </c>
      <c r="H1567" s="31">
        <f>VLOOKUP($C1567,'Four Factors - Home'!$B:$O,7,FALSE)/100</f>
        <v>0.53100000000000003</v>
      </c>
      <c r="I1567" s="31">
        <f>VLOOKUP($C1567,'Four Factors - Home'!$B:$O,8,FALSE)</f>
        <v>0.26600000000000001</v>
      </c>
      <c r="J1567" s="31">
        <f>VLOOKUP($C1567,'Four Factors - Home'!$B:$O,9,FALSE)/100</f>
        <v>0.13800000000000001</v>
      </c>
      <c r="K1567" s="31">
        <f>VLOOKUP($C1567,'Four Factors - Home'!$B:$O,10,FALSE)/100</f>
        <v>0.22500000000000001</v>
      </c>
      <c r="L1567" s="31">
        <f>VLOOKUP($C1567,'Four Factors - Home'!$B:$O,11,FALSE)/100</f>
        <v>0.504</v>
      </c>
      <c r="M1567" s="31">
        <f>VLOOKUP($C1567,'Four Factors - Home'!$B:$O,12,FALSE)</f>
        <v>0.26400000000000001</v>
      </c>
      <c r="N1567" s="31">
        <f>VLOOKUP($C1567,'Four Factors - Home'!$B:$O,13,FALSE)/100</f>
        <v>0.13699999999999998</v>
      </c>
      <c r="O1567" s="31">
        <f>VLOOKUP($C1567,'Four Factors - Home'!$B:$O,14,FALSE)/100</f>
        <v>0.253</v>
      </c>
      <c r="P1567" s="17">
        <f>VLOOKUP($C1567,'Advanced - Home'!B:T,18,FALSE)</f>
        <v>99.73</v>
      </c>
      <c r="Q1567" s="17">
        <f>(P1567+'Advanced - Home'!$S$33)/2</f>
        <v>99.291912943871708</v>
      </c>
      <c r="R1567" s="31">
        <f t="shared" ref="R1567" si="15425">AVERAGE(H1567,L1566)</f>
        <v>0.51300000000000001</v>
      </c>
      <c r="S1567" s="31">
        <f t="shared" ref="S1567" si="15426">AVERAGE(I1567,M1566)</f>
        <v>0.26600000000000001</v>
      </c>
      <c r="T1567" s="31">
        <f t="shared" ref="T1567" si="15427">AVERAGE(J1567,N1566)</f>
        <v>0.14200000000000002</v>
      </c>
      <c r="U1567" s="31">
        <f t="shared" ref="U1567" si="15428">AVERAGE(K1567,O1566)</f>
        <v>0.22550000000000001</v>
      </c>
      <c r="V1567" s="17">
        <f>Q1567*Q1566/'Advanced - Road'!$S$33</f>
        <v>97.985975678185667</v>
      </c>
      <c r="W1567" s="17">
        <f t="shared" ref="W1567" si="15429">W1566</f>
        <v>97.989296779051614</v>
      </c>
      <c r="X1567" s="17">
        <f t="shared" si="15416"/>
        <v>0</v>
      </c>
      <c r="Y1567" s="19">
        <f>ROUND(Regression!$B$17+Regression!$B$18*Games!R1567+Regression!$B$19*Games!T1567+Regression!$B$20*Games!U1567+Regression!$B$21*Games!S1567+Regression!$B$22*Games!W1567,0)</f>
        <v>106</v>
      </c>
      <c r="Z1567" s="19">
        <f t="shared" ref="Z1567" si="15430">-Z1566</f>
        <v>2</v>
      </c>
      <c r="AA1567" s="19">
        <f t="shared" ref="AA1567" si="15431">AA1566</f>
        <v>214</v>
      </c>
      <c r="AB1567" s="4"/>
      <c r="AC1567" s="4"/>
      <c r="AD1567" s="4">
        <f t="shared" si="15421"/>
        <v>106</v>
      </c>
    </row>
    <row r="1568" spans="1:30" x14ac:dyDescent="0.3">
      <c r="A1568" s="11" t="s">
        <v>133</v>
      </c>
      <c r="B1568" s="14" t="s">
        <v>79</v>
      </c>
      <c r="C1568" s="11" t="str">
        <f>VLOOKUP(B1568,'Team Lookup'!A:B,2,FALSE)</f>
        <v>San Antonio Spurs</v>
      </c>
      <c r="D1568" s="12"/>
      <c r="E1568" s="12"/>
      <c r="F1568" s="13" t="str">
        <f>B1569</f>
        <v>CHO</v>
      </c>
      <c r="G1568" s="11" t="str">
        <f t="shared" ref="G1568" si="15432">C1569</f>
        <v>Charlotte Hornets</v>
      </c>
      <c r="H1568" s="32">
        <f>VLOOKUP($C1568,'Four Factors - Road'!$B:$O,7,FALSE)/100</f>
        <v>0.52500000000000002</v>
      </c>
      <c r="I1568" s="32">
        <f>VLOOKUP($C1568,'Four Factors - Road'!$B:$O,8,FALSE)</f>
        <v>0.26700000000000002</v>
      </c>
      <c r="J1568" s="32">
        <f>VLOOKUP($C1568,'Four Factors - Road'!$B:$O,9,FALSE)/100</f>
        <v>0.13800000000000001</v>
      </c>
      <c r="K1568" s="32">
        <f>VLOOKUP($C1568,'Four Factors - Road'!$B:$O,10,FALSE)/100</f>
        <v>0.245</v>
      </c>
      <c r="L1568" s="32">
        <f>VLOOKUP($C1568,'Four Factors - Road'!$B:$O,11,FALSE)/100</f>
        <v>0.495</v>
      </c>
      <c r="M1568" s="32">
        <f>VLOOKUP($C1568,'Four Factors - Road'!$B:$O,12,FALSE)</f>
        <v>0.26600000000000001</v>
      </c>
      <c r="N1568" s="32">
        <f>VLOOKUP($C1568,'Four Factors - Road'!$B:$O,13,FALSE)/100</f>
        <v>0.14599999999999999</v>
      </c>
      <c r="O1568" s="32">
        <f>VLOOKUP($C1568,'Four Factors - Road'!$B:$O,14,FALSE)/100</f>
        <v>0.22600000000000001</v>
      </c>
      <c r="P1568" s="21">
        <f>VLOOKUP($C1568,'Advanced - Road'!B:T,18,FALSE)</f>
        <v>96.26</v>
      </c>
      <c r="Q1568" s="21">
        <f>(P1568+'Advanced - Road'!$S$33)/2</f>
        <v>97.56026345933563</v>
      </c>
      <c r="R1568" s="32">
        <f t="shared" ref="R1568" si="15433">AVERAGE(H1568,L1569)</f>
        <v>0.51400000000000001</v>
      </c>
      <c r="S1568" s="32">
        <f t="shared" ref="S1568" si="15434">AVERAGE(I1568,M1569)</f>
        <v>0.23200000000000001</v>
      </c>
      <c r="T1568" s="32">
        <f t="shared" ref="T1568" si="15435">AVERAGE(J1568,N1569)</f>
        <v>0.13400000000000001</v>
      </c>
      <c r="U1568" s="32">
        <f t="shared" ref="U1568" si="15436">AVERAGE(K1568,O1569)</f>
        <v>0.2205</v>
      </c>
      <c r="V1568" s="21">
        <f>Q1568*Q1569/'Advanced - Home'!$S$33</f>
        <v>97.647197842765479</v>
      </c>
      <c r="W1568" s="21">
        <f t="shared" ref="W1568" si="15437">AVERAGE(V1568:V1569)</f>
        <v>97.643888448646521</v>
      </c>
      <c r="X1568" s="21">
        <f t="shared" si="15416"/>
        <v>0</v>
      </c>
      <c r="Y1568" s="23">
        <f>ROUND(Regression!$B$17+Regression!$B$18*Games!R1568+Regression!$B$19*Games!T1568+Regression!$B$20*Games!U1568+Regression!$B$21*Games!S1568+Regression!$B$22*Games!W1568,0)</f>
        <v>105</v>
      </c>
      <c r="Z1568" s="23">
        <f t="shared" ref="Z1568" si="15438">Y1569-Y1568</f>
        <v>0</v>
      </c>
      <c r="AA1568" s="23">
        <f t="shared" ref="AA1568" si="15439">Y1568+Y1569</f>
        <v>210</v>
      </c>
      <c r="AB1568" s="22">
        <f t="shared" ref="AB1568" si="15440">D1568-Z1568</f>
        <v>0</v>
      </c>
      <c r="AC1568" s="22">
        <f t="shared" ref="AC1568" si="15441">AA1568-E1568</f>
        <v>210</v>
      </c>
      <c r="AD1568" s="22">
        <f t="shared" si="15421"/>
        <v>105</v>
      </c>
    </row>
    <row r="1569" spans="1:30" x14ac:dyDescent="0.3">
      <c r="A1569" s="11" t="s">
        <v>134</v>
      </c>
      <c r="B1569" s="14" t="s">
        <v>59</v>
      </c>
      <c r="C1569" s="11" t="str">
        <f>VLOOKUP(B1569,'Team Lookup'!A:B,2,FALSE)</f>
        <v>Charlotte Hornets</v>
      </c>
      <c r="D1569" s="15">
        <f t="shared" ref="D1569" si="15442">D1568*-1</f>
        <v>0</v>
      </c>
      <c r="E1569" s="15">
        <f t="shared" ref="E1569" si="15443">E1568</f>
        <v>0</v>
      </c>
      <c r="F1569" s="11" t="str">
        <f>B1568</f>
        <v>SAS</v>
      </c>
      <c r="G1569" s="11" t="str">
        <f t="shared" ref="G1569" si="15444">C1568</f>
        <v>San Antonio Spurs</v>
      </c>
      <c r="H1569" s="32">
        <f>VLOOKUP($C1569,'Four Factors - Home'!$B:$O,7,FALSE)/100</f>
        <v>0.499</v>
      </c>
      <c r="I1569" s="32">
        <f>VLOOKUP($C1569,'Four Factors - Home'!$B:$O,8,FALSE)</f>
        <v>0.307</v>
      </c>
      <c r="J1569" s="32">
        <f>VLOOKUP($C1569,'Four Factors - Home'!$B:$O,9,FALSE)/100</f>
        <v>0.11900000000000001</v>
      </c>
      <c r="K1569" s="32">
        <f>VLOOKUP($C1569,'Four Factors - Home'!$B:$O,10,FALSE)/100</f>
        <v>0.20499999999999999</v>
      </c>
      <c r="L1569" s="32">
        <f>VLOOKUP($C1569,'Four Factors - Home'!$B:$O,11,FALSE)/100</f>
        <v>0.503</v>
      </c>
      <c r="M1569" s="32">
        <f>VLOOKUP($C1569,'Four Factors - Home'!$B:$O,12,FALSE)</f>
        <v>0.19700000000000001</v>
      </c>
      <c r="N1569" s="32">
        <f>VLOOKUP($C1569,'Four Factors - Home'!$B:$O,13,FALSE)/100</f>
        <v>0.13</v>
      </c>
      <c r="O1569" s="32">
        <f>VLOOKUP($C1569,'Four Factors - Home'!$B:$O,14,FALSE)/100</f>
        <v>0.19600000000000001</v>
      </c>
      <c r="P1569" s="21">
        <f>VLOOKUP($C1569,'Advanced - Home'!B:T,18,FALSE)</f>
        <v>99.03</v>
      </c>
      <c r="Q1569" s="21">
        <f>(P1569+'Advanced - Home'!$S$33)/2</f>
        <v>98.941912943871699</v>
      </c>
      <c r="R1569" s="32">
        <f t="shared" ref="R1569" si="15445">AVERAGE(H1569,L1568)</f>
        <v>0.497</v>
      </c>
      <c r="S1569" s="32">
        <f t="shared" ref="S1569" si="15446">AVERAGE(I1569,M1568)</f>
        <v>0.28649999999999998</v>
      </c>
      <c r="T1569" s="32">
        <f t="shared" ref="T1569" si="15447">AVERAGE(J1569,N1568)</f>
        <v>0.13250000000000001</v>
      </c>
      <c r="U1569" s="32">
        <f t="shared" ref="U1569" si="15448">AVERAGE(K1569,O1568)</f>
        <v>0.2155</v>
      </c>
      <c r="V1569" s="21">
        <f>Q1569*Q1568/'Advanced - Road'!$S$33</f>
        <v>97.640579054527578</v>
      </c>
      <c r="W1569" s="21">
        <f t="shared" ref="W1569" si="15449">W1568</f>
        <v>97.643888448646521</v>
      </c>
      <c r="X1569" s="21">
        <f t="shared" si="15416"/>
        <v>0</v>
      </c>
      <c r="Y1569" s="23">
        <f>ROUND(Regression!$B$17+Regression!$B$18*Games!R1569+Regression!$B$19*Games!T1569+Regression!$B$20*Games!U1569+Regression!$B$21*Games!S1569+Regression!$B$22*Games!W1569,0)</f>
        <v>105</v>
      </c>
      <c r="Z1569" s="23">
        <f t="shared" ref="Z1569" si="15450">-Z1568</f>
        <v>0</v>
      </c>
      <c r="AA1569" s="23">
        <f t="shared" ref="AA1569" si="15451">AA1568</f>
        <v>210</v>
      </c>
      <c r="AB1569" s="22"/>
      <c r="AC1569" s="22"/>
      <c r="AD1569" s="22">
        <f t="shared" si="15421"/>
        <v>105</v>
      </c>
    </row>
    <row r="1570" spans="1:30" x14ac:dyDescent="0.3">
      <c r="A1570" t="s">
        <v>133</v>
      </c>
      <c r="B1570" s="5" t="s">
        <v>79</v>
      </c>
      <c r="C1570" t="str">
        <f>VLOOKUP(B1570,'Team Lookup'!A:B,2,FALSE)</f>
        <v>San Antonio Spurs</v>
      </c>
      <c r="D1570" s="6"/>
      <c r="E1570" s="6"/>
      <c r="F1570" s="7" t="str">
        <f>B1571</f>
        <v>CHI</v>
      </c>
      <c r="G1570" t="str">
        <f t="shared" ref="G1570" si="15452">C1571</f>
        <v>Chicago Bulls</v>
      </c>
      <c r="H1570" s="31">
        <f>VLOOKUP($C1570,'Four Factors - Road'!$B:$O,7,FALSE)/100</f>
        <v>0.52500000000000002</v>
      </c>
      <c r="I1570" s="31">
        <f>VLOOKUP($C1570,'Four Factors - Road'!$B:$O,8,FALSE)</f>
        <v>0.26700000000000002</v>
      </c>
      <c r="J1570" s="31">
        <f>VLOOKUP($C1570,'Four Factors - Road'!$B:$O,9,FALSE)/100</f>
        <v>0.13800000000000001</v>
      </c>
      <c r="K1570" s="31">
        <f>VLOOKUP($C1570,'Four Factors - Road'!$B:$O,10,FALSE)/100</f>
        <v>0.245</v>
      </c>
      <c r="L1570" s="31">
        <f>VLOOKUP($C1570,'Four Factors - Road'!$B:$O,11,FALSE)/100</f>
        <v>0.495</v>
      </c>
      <c r="M1570" s="31">
        <f>VLOOKUP($C1570,'Four Factors - Road'!$B:$O,12,FALSE)</f>
        <v>0.26600000000000001</v>
      </c>
      <c r="N1570" s="31">
        <f>VLOOKUP($C1570,'Four Factors - Road'!$B:$O,13,FALSE)/100</f>
        <v>0.14599999999999999</v>
      </c>
      <c r="O1570" s="31">
        <f>VLOOKUP($C1570,'Four Factors - Road'!$B:$O,14,FALSE)/100</f>
        <v>0.22600000000000001</v>
      </c>
      <c r="P1570" s="17">
        <f>VLOOKUP($C1570,'Advanced - Road'!B:T,18,FALSE)</f>
        <v>96.26</v>
      </c>
      <c r="Q1570" s="17">
        <f>(P1570+'Advanced - Road'!$S$33)/2</f>
        <v>97.56026345933563</v>
      </c>
      <c r="R1570" s="31">
        <f t="shared" ref="R1570" si="15453">AVERAGE(H1570,L1571)</f>
        <v>0.52100000000000002</v>
      </c>
      <c r="S1570" s="31">
        <f t="shared" ref="S1570" si="15454">AVERAGE(I1570,M1571)</f>
        <v>0.24399999999999999</v>
      </c>
      <c r="T1570" s="31">
        <f t="shared" ref="T1570" si="15455">AVERAGE(J1570,N1571)</f>
        <v>0.13650000000000001</v>
      </c>
      <c r="U1570" s="31">
        <f t="shared" ref="U1570" si="15456">AVERAGE(K1570,O1571)</f>
        <v>0.22449999999999998</v>
      </c>
      <c r="V1570" s="17">
        <f>Q1570*Q1571/'Advanced - Home'!$S$33</f>
        <v>96.82312432555986</v>
      </c>
      <c r="W1570" s="17">
        <f t="shared" ref="W1570" si="15457">AVERAGE(V1570:V1571)</f>
        <v>96.819842860394445</v>
      </c>
      <c r="X1570" s="17">
        <f t="shared" si="15416"/>
        <v>0</v>
      </c>
      <c r="Y1570" s="19">
        <f>ROUND(Regression!$B$17+Regression!$B$18*Games!R1570+Regression!$B$19*Games!T1570+Regression!$B$20*Games!U1570+Regression!$B$21*Games!S1570+Regression!$B$22*Games!W1570,0)</f>
        <v>106</v>
      </c>
      <c r="Z1570" s="19">
        <f t="shared" ref="Z1570" si="15458">Y1571-Y1570</f>
        <v>-3</v>
      </c>
      <c r="AA1570" s="19">
        <f t="shared" ref="AA1570" si="15459">Y1570+Y1571</f>
        <v>209</v>
      </c>
      <c r="AB1570" s="4">
        <f t="shared" ref="AB1570" si="15460">D1570-Z1570</f>
        <v>3</v>
      </c>
      <c r="AC1570" s="4">
        <f t="shared" ref="AC1570" si="15461">AA1570-E1570</f>
        <v>209</v>
      </c>
      <c r="AD1570" s="4">
        <f t="shared" si="15421"/>
        <v>106</v>
      </c>
    </row>
    <row r="1571" spans="1:30" x14ac:dyDescent="0.3">
      <c r="A1571" t="s">
        <v>134</v>
      </c>
      <c r="B1571" s="8" t="s">
        <v>60</v>
      </c>
      <c r="C1571" t="str">
        <f>VLOOKUP(B1571,'Team Lookup'!A:B,2,FALSE)</f>
        <v>Chicago Bulls</v>
      </c>
      <c r="D1571" s="9">
        <f t="shared" ref="D1571" si="15462">D1570*-1</f>
        <v>0</v>
      </c>
      <c r="E1571" s="9">
        <f t="shared" ref="E1571" si="15463">E1570</f>
        <v>0</v>
      </c>
      <c r="F1571" t="str">
        <f>B1570</f>
        <v>SAS</v>
      </c>
      <c r="G1571" t="str">
        <f t="shared" ref="G1571" si="15464">C1570</f>
        <v>San Antonio Spurs</v>
      </c>
      <c r="H1571" s="31">
        <f>VLOOKUP($C1571,'Four Factors - Home'!$B:$O,7,FALSE)/100</f>
        <v>0.47100000000000003</v>
      </c>
      <c r="I1571" s="31">
        <f>VLOOKUP($C1571,'Four Factors - Home'!$B:$O,8,FALSE)</f>
        <v>0.29599999999999999</v>
      </c>
      <c r="J1571" s="31">
        <f>VLOOKUP($C1571,'Four Factors - Home'!$B:$O,9,FALSE)/100</f>
        <v>0.129</v>
      </c>
      <c r="K1571" s="31">
        <f>VLOOKUP($C1571,'Four Factors - Home'!$B:$O,10,FALSE)/100</f>
        <v>0.30199999999999999</v>
      </c>
      <c r="L1571" s="31">
        <f>VLOOKUP($C1571,'Four Factors - Home'!$B:$O,11,FALSE)/100</f>
        <v>0.51700000000000002</v>
      </c>
      <c r="M1571" s="31">
        <f>VLOOKUP($C1571,'Four Factors - Home'!$B:$O,12,FALSE)</f>
        <v>0.221</v>
      </c>
      <c r="N1571" s="31">
        <f>VLOOKUP($C1571,'Four Factors - Home'!$B:$O,13,FALSE)/100</f>
        <v>0.13500000000000001</v>
      </c>
      <c r="O1571" s="31">
        <f>VLOOKUP($C1571,'Four Factors - Home'!$B:$O,14,FALSE)/100</f>
        <v>0.20399999999999999</v>
      </c>
      <c r="P1571" s="17">
        <f>VLOOKUP($C1571,'Advanced - Home'!B:T,18,FALSE)</f>
        <v>97.36</v>
      </c>
      <c r="Q1571" s="17">
        <f>(P1571+'Advanced - Home'!$S$33)/2</f>
        <v>98.106912943871706</v>
      </c>
      <c r="R1571" s="31">
        <f t="shared" ref="R1571" si="15465">AVERAGE(H1571,L1570)</f>
        <v>0.48299999999999998</v>
      </c>
      <c r="S1571" s="31">
        <f t="shared" ref="S1571" si="15466">AVERAGE(I1571,M1570)</f>
        <v>0.28100000000000003</v>
      </c>
      <c r="T1571" s="31">
        <f t="shared" ref="T1571" si="15467">AVERAGE(J1571,N1570)</f>
        <v>0.13750000000000001</v>
      </c>
      <c r="U1571" s="31">
        <f t="shared" ref="U1571" si="15468">AVERAGE(K1571,O1570)</f>
        <v>0.26400000000000001</v>
      </c>
      <c r="V1571" s="17">
        <f>Q1571*Q1570/'Advanced - Road'!$S$33</f>
        <v>96.81656139522903</v>
      </c>
      <c r="W1571" s="17">
        <f t="shared" ref="W1571" si="15469">W1570</f>
        <v>96.819842860394445</v>
      </c>
      <c r="X1571" s="17">
        <f t="shared" si="15416"/>
        <v>0</v>
      </c>
      <c r="Y1571" s="19">
        <f>ROUND(Regression!$B$17+Regression!$B$18*Games!R1571+Regression!$B$19*Games!T1571+Regression!$B$20*Games!U1571+Regression!$B$21*Games!S1571+Regression!$B$22*Games!W1571,0)</f>
        <v>103</v>
      </c>
      <c r="Z1571" s="19">
        <f t="shared" ref="Z1571" si="15470">-Z1570</f>
        <v>3</v>
      </c>
      <c r="AA1571" s="19">
        <f t="shared" ref="AA1571" si="15471">AA1570</f>
        <v>209</v>
      </c>
      <c r="AB1571" s="4"/>
      <c r="AC1571" s="4"/>
      <c r="AD1571" s="4">
        <f t="shared" si="15421"/>
        <v>103</v>
      </c>
    </row>
    <row r="1572" spans="1:30" x14ac:dyDescent="0.3">
      <c r="A1572" s="11" t="s">
        <v>133</v>
      </c>
      <c r="B1572" s="10" t="s">
        <v>79</v>
      </c>
      <c r="C1572" s="11" t="str">
        <f>VLOOKUP(B1572,'Team Lookup'!A:B,2,FALSE)</f>
        <v>San Antonio Spurs</v>
      </c>
      <c r="D1572" s="12"/>
      <c r="E1572" s="12"/>
      <c r="F1572" s="13" t="str">
        <f>B1573</f>
        <v>CLE</v>
      </c>
      <c r="G1572" s="11" t="str">
        <f t="shared" ref="G1572" si="15472">C1573</f>
        <v>Cleveland Cavaliers</v>
      </c>
      <c r="H1572" s="32">
        <f>VLOOKUP($C1572,'Four Factors - Road'!$B:$O,7,FALSE)/100</f>
        <v>0.52500000000000002</v>
      </c>
      <c r="I1572" s="32">
        <f>VLOOKUP($C1572,'Four Factors - Road'!$B:$O,8,FALSE)</f>
        <v>0.26700000000000002</v>
      </c>
      <c r="J1572" s="32">
        <f>VLOOKUP($C1572,'Four Factors - Road'!$B:$O,9,FALSE)/100</f>
        <v>0.13800000000000001</v>
      </c>
      <c r="K1572" s="32">
        <f>VLOOKUP($C1572,'Four Factors - Road'!$B:$O,10,FALSE)/100</f>
        <v>0.245</v>
      </c>
      <c r="L1572" s="32">
        <f>VLOOKUP($C1572,'Four Factors - Road'!$B:$O,11,FALSE)/100</f>
        <v>0.495</v>
      </c>
      <c r="M1572" s="32">
        <f>VLOOKUP($C1572,'Four Factors - Road'!$B:$O,12,FALSE)</f>
        <v>0.26600000000000001</v>
      </c>
      <c r="N1572" s="32">
        <f>VLOOKUP($C1572,'Four Factors - Road'!$B:$O,13,FALSE)/100</f>
        <v>0.14599999999999999</v>
      </c>
      <c r="O1572" s="32">
        <f>VLOOKUP($C1572,'Four Factors - Road'!$B:$O,14,FALSE)/100</f>
        <v>0.22600000000000001</v>
      </c>
      <c r="P1572" s="21">
        <f>VLOOKUP($C1572,'Advanced - Road'!B:T,18,FALSE)</f>
        <v>96.26</v>
      </c>
      <c r="Q1572" s="21">
        <f>(P1572+'Advanced - Road'!$S$33)/2</f>
        <v>97.56026345933563</v>
      </c>
      <c r="R1572" s="32">
        <f t="shared" ref="R1572" si="15473">AVERAGE(H1572,L1573)</f>
        <v>0.51249999999999996</v>
      </c>
      <c r="S1572" s="32">
        <f t="shared" ref="S1572" si="15474">AVERAGE(I1572,M1573)</f>
        <v>0.24099999999999999</v>
      </c>
      <c r="T1572" s="32">
        <f t="shared" ref="T1572" si="15475">AVERAGE(J1572,N1573)</f>
        <v>0.13300000000000001</v>
      </c>
      <c r="U1572" s="32">
        <f t="shared" ref="U1572" si="15476">AVERAGE(K1572,O1573)</f>
        <v>0.24299999999999999</v>
      </c>
      <c r="V1572" s="21">
        <f>Q1572*Q1573/'Advanced - Home'!$S$33</f>
        <v>97.587982979253695</v>
      </c>
      <c r="W1572" s="21">
        <f t="shared" ref="W1572" si="15477">AVERAGE(V1572:V1573)</f>
        <v>97.584675592005652</v>
      </c>
      <c r="X1572" s="21">
        <f t="shared" si="15416"/>
        <v>0</v>
      </c>
      <c r="Y1572" s="23">
        <f>ROUND(Regression!$B$17+Regression!$B$18*Games!R1572+Regression!$B$19*Games!T1572+Regression!$B$20*Games!U1572+Regression!$B$21*Games!S1572+Regression!$B$22*Games!W1572,0)</f>
        <v>107</v>
      </c>
      <c r="Z1572" s="23">
        <f t="shared" ref="Z1572" si="15478">Y1573-Y1572</f>
        <v>2</v>
      </c>
      <c r="AA1572" s="23">
        <f t="shared" ref="AA1572" si="15479">Y1572+Y1573</f>
        <v>216</v>
      </c>
      <c r="AB1572" s="22">
        <f t="shared" ref="AB1572" si="15480">D1572-Z1572</f>
        <v>-2</v>
      </c>
      <c r="AC1572" s="22">
        <f t="shared" ref="AC1572" si="15481">AA1572-E1572</f>
        <v>216</v>
      </c>
      <c r="AD1572" s="22">
        <f t="shared" si="15421"/>
        <v>107</v>
      </c>
    </row>
    <row r="1573" spans="1:30" x14ac:dyDescent="0.3">
      <c r="A1573" s="11" t="s">
        <v>134</v>
      </c>
      <c r="B1573" s="14" t="s">
        <v>54</v>
      </c>
      <c r="C1573" s="11" t="str">
        <f>VLOOKUP(B1573,'Team Lookup'!A:B,2,FALSE)</f>
        <v>Cleveland Cavaliers</v>
      </c>
      <c r="D1573" s="15">
        <f t="shared" ref="D1573" si="15482">D1572*-1</f>
        <v>0</v>
      </c>
      <c r="E1573" s="15">
        <f t="shared" ref="E1573" si="15483">E1572</f>
        <v>0</v>
      </c>
      <c r="F1573" s="11" t="str">
        <f>B1572</f>
        <v>SAS</v>
      </c>
      <c r="G1573" s="11" t="str">
        <f t="shared" ref="G1573" si="15484">C1572</f>
        <v>San Antonio Spurs</v>
      </c>
      <c r="H1573" s="32">
        <f>VLOOKUP($C1573,'Four Factors - Home'!$B:$O,7,FALSE)/100</f>
        <v>0.55700000000000005</v>
      </c>
      <c r="I1573" s="32">
        <f>VLOOKUP($C1573,'Four Factors - Home'!$B:$O,8,FALSE)</f>
        <v>0.27700000000000002</v>
      </c>
      <c r="J1573" s="32">
        <f>VLOOKUP($C1573,'Four Factors - Home'!$B:$O,9,FALSE)/100</f>
        <v>0.129</v>
      </c>
      <c r="K1573" s="32">
        <f>VLOOKUP($C1573,'Four Factors - Home'!$B:$O,10,FALSE)/100</f>
        <v>0.23899999999999999</v>
      </c>
      <c r="L1573" s="32">
        <f>VLOOKUP($C1573,'Four Factors - Home'!$B:$O,11,FALSE)/100</f>
        <v>0.5</v>
      </c>
      <c r="M1573" s="32">
        <f>VLOOKUP($C1573,'Four Factors - Home'!$B:$O,12,FALSE)</f>
        <v>0.215</v>
      </c>
      <c r="N1573" s="32">
        <f>VLOOKUP($C1573,'Four Factors - Home'!$B:$O,13,FALSE)/100</f>
        <v>0.128</v>
      </c>
      <c r="O1573" s="32">
        <f>VLOOKUP($C1573,'Four Factors - Home'!$B:$O,14,FALSE)/100</f>
        <v>0.24100000000000002</v>
      </c>
      <c r="P1573" s="21">
        <f>VLOOKUP($C1573,'Advanced - Home'!B:T,18,FALSE)</f>
        <v>98.91</v>
      </c>
      <c r="Q1573" s="21">
        <f>(P1573+'Advanced - Home'!$S$33)/2</f>
        <v>98.881912943871697</v>
      </c>
      <c r="R1573" s="32">
        <f t="shared" ref="R1573" si="15485">AVERAGE(H1573,L1572)</f>
        <v>0.52600000000000002</v>
      </c>
      <c r="S1573" s="32">
        <f t="shared" ref="S1573" si="15486">AVERAGE(I1573,M1572)</f>
        <v>0.27150000000000002</v>
      </c>
      <c r="T1573" s="32">
        <f t="shared" ref="T1573" si="15487">AVERAGE(J1573,N1572)</f>
        <v>0.13750000000000001</v>
      </c>
      <c r="U1573" s="32">
        <f t="shared" ref="U1573" si="15488">AVERAGE(K1573,O1572)</f>
        <v>0.23249999999999998</v>
      </c>
      <c r="V1573" s="21">
        <f>Q1573*Q1572/'Advanced - Road'!$S$33</f>
        <v>97.581368204757624</v>
      </c>
      <c r="W1573" s="21">
        <f t="shared" ref="W1573" si="15489">W1572</f>
        <v>97.584675592005652</v>
      </c>
      <c r="X1573" s="21">
        <f t="shared" si="15416"/>
        <v>0</v>
      </c>
      <c r="Y1573" s="23">
        <f>ROUND(Regression!$B$17+Regression!$B$18*Games!R1573+Regression!$B$19*Games!T1573+Regression!$B$20*Games!U1573+Regression!$B$21*Games!S1573+Regression!$B$22*Games!W1573,0)</f>
        <v>109</v>
      </c>
      <c r="Z1573" s="23">
        <f t="shared" ref="Z1573" si="15490">-Z1572</f>
        <v>-2</v>
      </c>
      <c r="AA1573" s="23">
        <f t="shared" ref="AA1573" si="15491">AA1572</f>
        <v>216</v>
      </c>
      <c r="AB1573" s="22"/>
      <c r="AC1573" s="22"/>
      <c r="AD1573" s="22">
        <f t="shared" si="15421"/>
        <v>109</v>
      </c>
    </row>
    <row r="1574" spans="1:30" x14ac:dyDescent="0.3">
      <c r="A1574" t="s">
        <v>133</v>
      </c>
      <c r="B1574" s="5" t="s">
        <v>79</v>
      </c>
      <c r="C1574" t="str">
        <f>VLOOKUP(B1574,'Team Lookup'!A:B,2,FALSE)</f>
        <v>San Antonio Spurs</v>
      </c>
      <c r="D1574" s="6"/>
      <c r="E1574" s="6"/>
      <c r="F1574" s="7" t="str">
        <f>B1575</f>
        <v>DAL</v>
      </c>
      <c r="G1574" t="str">
        <f t="shared" ref="G1574" si="15492">C1575</f>
        <v>Dallas Mavericks</v>
      </c>
      <c r="H1574" s="31">
        <f>VLOOKUP($C1574,'Four Factors - Road'!$B:$O,7,FALSE)/100</f>
        <v>0.52500000000000002</v>
      </c>
      <c r="I1574" s="31">
        <f>VLOOKUP($C1574,'Four Factors - Road'!$B:$O,8,FALSE)</f>
        <v>0.26700000000000002</v>
      </c>
      <c r="J1574" s="31">
        <f>VLOOKUP($C1574,'Four Factors - Road'!$B:$O,9,FALSE)/100</f>
        <v>0.13800000000000001</v>
      </c>
      <c r="K1574" s="31">
        <f>VLOOKUP($C1574,'Four Factors - Road'!$B:$O,10,FALSE)/100</f>
        <v>0.245</v>
      </c>
      <c r="L1574" s="31">
        <f>VLOOKUP($C1574,'Four Factors - Road'!$B:$O,11,FALSE)/100</f>
        <v>0.495</v>
      </c>
      <c r="M1574" s="31">
        <f>VLOOKUP($C1574,'Four Factors - Road'!$B:$O,12,FALSE)</f>
        <v>0.26600000000000001</v>
      </c>
      <c r="N1574" s="31">
        <f>VLOOKUP($C1574,'Four Factors - Road'!$B:$O,13,FALSE)/100</f>
        <v>0.14599999999999999</v>
      </c>
      <c r="O1574" s="31">
        <f>VLOOKUP($C1574,'Four Factors - Road'!$B:$O,14,FALSE)/100</f>
        <v>0.22600000000000001</v>
      </c>
      <c r="P1574" s="17">
        <f>VLOOKUP($C1574,'Advanced - Road'!B:T,18,FALSE)</f>
        <v>96.26</v>
      </c>
      <c r="Q1574" s="17">
        <f>(P1574+'Advanced - Road'!$S$33)/2</f>
        <v>97.56026345933563</v>
      </c>
      <c r="R1574" s="31">
        <f t="shared" ref="R1574" si="15493">AVERAGE(H1574,L1575)</f>
        <v>0.51550000000000007</v>
      </c>
      <c r="S1574" s="31">
        <f t="shared" ref="S1574" si="15494">AVERAGE(I1574,M1575)</f>
        <v>0.27250000000000002</v>
      </c>
      <c r="T1574" s="31">
        <f t="shared" ref="T1574" si="15495">AVERAGE(J1574,N1575)</f>
        <v>0.15050000000000002</v>
      </c>
      <c r="U1574" s="31">
        <f t="shared" ref="U1574" si="15496">AVERAGE(K1574,O1575)</f>
        <v>0.23549999999999999</v>
      </c>
      <c r="V1574" s="17">
        <f>Q1574*Q1575/'Advanced - Home'!$S$33</f>
        <v>95.007201844531906</v>
      </c>
      <c r="W1574" s="17">
        <f t="shared" ref="W1574" si="15497">AVERAGE(V1574:V1575)</f>
        <v>95.003981923407821</v>
      </c>
      <c r="X1574" s="17">
        <f t="shared" si="15416"/>
        <v>0</v>
      </c>
      <c r="Y1574" s="19">
        <f>ROUND(Regression!$B$17+Regression!$B$18*Games!R1574+Regression!$B$19*Games!T1574+Regression!$B$20*Games!U1574+Regression!$B$21*Games!S1574+Regression!$B$22*Games!W1574,0)</f>
        <v>103</v>
      </c>
      <c r="Z1574" s="19">
        <f t="shared" ref="Z1574" si="15498">Y1575-Y1574</f>
        <v>-2</v>
      </c>
      <c r="AA1574" s="19">
        <f t="shared" ref="AA1574" si="15499">Y1574+Y1575</f>
        <v>204</v>
      </c>
      <c r="AB1574" s="4">
        <f t="shared" ref="AB1574" si="15500">D1574-Z1574</f>
        <v>2</v>
      </c>
      <c r="AC1574" s="4">
        <f t="shared" ref="AC1574" si="15501">AA1574-E1574</f>
        <v>204</v>
      </c>
      <c r="AD1574" s="4">
        <f t="shared" si="15421"/>
        <v>103</v>
      </c>
    </row>
    <row r="1575" spans="1:30" x14ac:dyDescent="0.3">
      <c r="A1575" t="s">
        <v>134</v>
      </c>
      <c r="B1575" s="8" t="s">
        <v>61</v>
      </c>
      <c r="C1575" t="str">
        <f>VLOOKUP(B1575,'Team Lookup'!A:B,2,FALSE)</f>
        <v>Dallas Mavericks</v>
      </c>
      <c r="D1575" s="9">
        <f t="shared" ref="D1575" si="15502">D1574*-1</f>
        <v>0</v>
      </c>
      <c r="E1575" s="9">
        <f t="shared" ref="E1575" si="15503">E1574</f>
        <v>0</v>
      </c>
      <c r="F1575" t="str">
        <f>B1574</f>
        <v>SAS</v>
      </c>
      <c r="G1575" t="str">
        <f t="shared" ref="G1575" si="15504">C1574</f>
        <v>San Antonio Spurs</v>
      </c>
      <c r="H1575" s="31">
        <f>VLOOKUP($C1575,'Four Factors - Home'!$B:$O,7,FALSE)/100</f>
        <v>0.51400000000000001</v>
      </c>
      <c r="I1575" s="31">
        <f>VLOOKUP($C1575,'Four Factors - Home'!$B:$O,8,FALSE)</f>
        <v>0.24299999999999999</v>
      </c>
      <c r="J1575" s="31">
        <f>VLOOKUP($C1575,'Four Factors - Home'!$B:$O,9,FALSE)/100</f>
        <v>0.129</v>
      </c>
      <c r="K1575" s="31">
        <f>VLOOKUP($C1575,'Four Factors - Home'!$B:$O,10,FALSE)/100</f>
        <v>0.188</v>
      </c>
      <c r="L1575" s="31">
        <f>VLOOKUP($C1575,'Four Factors - Home'!$B:$O,11,FALSE)/100</f>
        <v>0.50600000000000001</v>
      </c>
      <c r="M1575" s="31">
        <f>VLOOKUP($C1575,'Four Factors - Home'!$B:$O,12,FALSE)</f>
        <v>0.27800000000000002</v>
      </c>
      <c r="N1575" s="31">
        <f>VLOOKUP($C1575,'Four Factors - Home'!$B:$O,13,FALSE)/100</f>
        <v>0.16300000000000001</v>
      </c>
      <c r="O1575" s="31">
        <f>VLOOKUP($C1575,'Four Factors - Home'!$B:$O,14,FALSE)/100</f>
        <v>0.22600000000000001</v>
      </c>
      <c r="P1575" s="17">
        <f>VLOOKUP($C1575,'Advanced - Home'!B:T,18,FALSE)</f>
        <v>93.68</v>
      </c>
      <c r="Q1575" s="17">
        <f>(P1575+'Advanced - Home'!$S$33)/2</f>
        <v>96.266912943871716</v>
      </c>
      <c r="R1575" s="31">
        <f t="shared" ref="R1575" si="15505">AVERAGE(H1575,L1574)</f>
        <v>0.50449999999999995</v>
      </c>
      <c r="S1575" s="31">
        <f t="shared" ref="S1575" si="15506">AVERAGE(I1575,M1574)</f>
        <v>0.2545</v>
      </c>
      <c r="T1575" s="31">
        <f t="shared" ref="T1575" si="15507">AVERAGE(J1575,N1574)</f>
        <v>0.13750000000000001</v>
      </c>
      <c r="U1575" s="31">
        <f t="shared" ref="U1575" si="15508">AVERAGE(K1575,O1574)</f>
        <v>0.20700000000000002</v>
      </c>
      <c r="V1575" s="17">
        <f>Q1575*Q1574/'Advanced - Road'!$S$33</f>
        <v>95.000762002283736</v>
      </c>
      <c r="W1575" s="17">
        <f t="shared" ref="W1575" si="15509">W1574</f>
        <v>95.003981923407821</v>
      </c>
      <c r="X1575" s="17">
        <f t="shared" si="15416"/>
        <v>0</v>
      </c>
      <c r="Y1575" s="19">
        <f>ROUND(Regression!$B$17+Regression!$B$18*Games!R1575+Regression!$B$19*Games!T1575+Regression!$B$20*Games!U1575+Regression!$B$21*Games!S1575+Regression!$B$22*Games!W1575,0)</f>
        <v>101</v>
      </c>
      <c r="Z1575" s="19">
        <f t="shared" ref="Z1575" si="15510">-Z1574</f>
        <v>2</v>
      </c>
      <c r="AA1575" s="19">
        <f t="shared" ref="AA1575" si="15511">AA1574</f>
        <v>204</v>
      </c>
      <c r="AB1575" s="4"/>
      <c r="AC1575" s="4"/>
      <c r="AD1575" s="4">
        <f t="shared" si="15421"/>
        <v>101</v>
      </c>
    </row>
    <row r="1576" spans="1:30" x14ac:dyDescent="0.3">
      <c r="A1576" s="11" t="s">
        <v>133</v>
      </c>
      <c r="B1576" s="10" t="s">
        <v>79</v>
      </c>
      <c r="C1576" s="11" t="str">
        <f>VLOOKUP(B1576,'Team Lookup'!A:B,2,FALSE)</f>
        <v>San Antonio Spurs</v>
      </c>
      <c r="D1576" s="12"/>
      <c r="E1576" s="12"/>
      <c r="F1576" s="13" t="str">
        <f>B1577</f>
        <v>DEN</v>
      </c>
      <c r="G1576" s="11" t="str">
        <f t="shared" ref="G1576" si="15512">C1577</f>
        <v>Denver Nuggets</v>
      </c>
      <c r="H1576" s="32">
        <f>VLOOKUP($C1576,'Four Factors - Road'!$B:$O,7,FALSE)/100</f>
        <v>0.52500000000000002</v>
      </c>
      <c r="I1576" s="32">
        <f>VLOOKUP($C1576,'Four Factors - Road'!$B:$O,8,FALSE)</f>
        <v>0.26700000000000002</v>
      </c>
      <c r="J1576" s="32">
        <f>VLOOKUP($C1576,'Four Factors - Road'!$B:$O,9,FALSE)/100</f>
        <v>0.13800000000000001</v>
      </c>
      <c r="K1576" s="32">
        <f>VLOOKUP($C1576,'Four Factors - Road'!$B:$O,10,FALSE)/100</f>
        <v>0.245</v>
      </c>
      <c r="L1576" s="32">
        <f>VLOOKUP($C1576,'Four Factors - Road'!$B:$O,11,FALSE)/100</f>
        <v>0.495</v>
      </c>
      <c r="M1576" s="32">
        <f>VLOOKUP($C1576,'Four Factors - Road'!$B:$O,12,FALSE)</f>
        <v>0.26600000000000001</v>
      </c>
      <c r="N1576" s="32">
        <f>VLOOKUP($C1576,'Four Factors - Road'!$B:$O,13,FALSE)/100</f>
        <v>0.14599999999999999</v>
      </c>
      <c r="O1576" s="32">
        <f>VLOOKUP($C1576,'Four Factors - Road'!$B:$O,14,FALSE)/100</f>
        <v>0.22600000000000001</v>
      </c>
      <c r="P1576" s="21">
        <f>VLOOKUP($C1576,'Advanced - Road'!B:T,18,FALSE)</f>
        <v>96.26</v>
      </c>
      <c r="Q1576" s="21">
        <f>(P1576+'Advanced - Road'!$S$33)/2</f>
        <v>97.56026345933563</v>
      </c>
      <c r="R1576" s="32">
        <f t="shared" ref="R1576" si="15513">AVERAGE(H1576,L1577)</f>
        <v>0.52899999999999991</v>
      </c>
      <c r="S1576" s="32">
        <f t="shared" ref="S1576" si="15514">AVERAGE(I1576,M1577)</f>
        <v>0.26100000000000001</v>
      </c>
      <c r="T1576" s="32">
        <f t="shared" ref="T1576" si="15515">AVERAGE(J1576,N1577)</f>
        <v>0.1255</v>
      </c>
      <c r="U1576" s="32">
        <f t="shared" ref="U1576" si="15516">AVERAGE(K1576,O1577)</f>
        <v>0.224</v>
      </c>
      <c r="V1576" s="21">
        <f>Q1576*Q1577/'Advanced - Home'!$S$33</f>
        <v>98.367645348825491</v>
      </c>
      <c r="W1576" s="21">
        <f t="shared" ref="W1576" si="15517">AVERAGE(V1576:V1577)</f>
        <v>98.364311537777098</v>
      </c>
      <c r="X1576" s="21">
        <f t="shared" si="15416"/>
        <v>0</v>
      </c>
      <c r="Y1576" s="23">
        <f>ROUND(Regression!$B$17+Regression!$B$18*Games!R1576+Regression!$B$19*Games!T1576+Regression!$B$20*Games!U1576+Regression!$B$21*Games!S1576+Regression!$B$22*Games!W1576,0)</f>
        <v>111</v>
      </c>
      <c r="Z1576" s="23">
        <f t="shared" ref="Z1576" si="15518">Y1577-Y1576</f>
        <v>-3</v>
      </c>
      <c r="AA1576" s="23">
        <f t="shared" ref="AA1576" si="15519">Y1576+Y1577</f>
        <v>219</v>
      </c>
      <c r="AB1576" s="22">
        <f t="shared" ref="AB1576" si="15520">D1576-Z1576</f>
        <v>3</v>
      </c>
      <c r="AC1576" s="22">
        <f t="shared" ref="AC1576" si="15521">AA1576-E1576</f>
        <v>219</v>
      </c>
      <c r="AD1576" s="22">
        <f t="shared" si="15421"/>
        <v>111</v>
      </c>
    </row>
    <row r="1577" spans="1:30" x14ac:dyDescent="0.3">
      <c r="A1577" s="11" t="s">
        <v>134</v>
      </c>
      <c r="B1577" s="14" t="s">
        <v>62</v>
      </c>
      <c r="C1577" s="11" t="str">
        <f>VLOOKUP(B1577,'Team Lookup'!A:B,2,FALSE)</f>
        <v>Denver Nuggets</v>
      </c>
      <c r="D1577" s="15">
        <f t="shared" ref="D1577" si="15522">D1576*-1</f>
        <v>0</v>
      </c>
      <c r="E1577" s="15">
        <f t="shared" ref="E1577" si="15523">E1576</f>
        <v>0</v>
      </c>
      <c r="F1577" s="11" t="str">
        <f>B1576</f>
        <v>SAS</v>
      </c>
      <c r="G1577" s="11" t="str">
        <f t="shared" ref="G1577" si="15524">C1576</f>
        <v>San Antonio Spurs</v>
      </c>
      <c r="H1577" s="32">
        <f>VLOOKUP($C1577,'Four Factors - Home'!$B:$O,7,FALSE)/100</f>
        <v>0.53900000000000003</v>
      </c>
      <c r="I1577" s="32">
        <f>VLOOKUP($C1577,'Four Factors - Home'!$B:$O,8,FALSE)</f>
        <v>0.28799999999999998</v>
      </c>
      <c r="J1577" s="32">
        <f>VLOOKUP($C1577,'Four Factors - Home'!$B:$O,9,FALSE)/100</f>
        <v>0.14400000000000002</v>
      </c>
      <c r="K1577" s="32">
        <f>VLOOKUP($C1577,'Four Factors - Home'!$B:$O,10,FALSE)/100</f>
        <v>0.28399999999999997</v>
      </c>
      <c r="L1577" s="32">
        <f>VLOOKUP($C1577,'Four Factors - Home'!$B:$O,11,FALSE)/100</f>
        <v>0.53299999999999992</v>
      </c>
      <c r="M1577" s="32">
        <f>VLOOKUP($C1577,'Four Factors - Home'!$B:$O,12,FALSE)</f>
        <v>0.255</v>
      </c>
      <c r="N1577" s="32">
        <f>VLOOKUP($C1577,'Four Factors - Home'!$B:$O,13,FALSE)/100</f>
        <v>0.113</v>
      </c>
      <c r="O1577" s="32">
        <f>VLOOKUP($C1577,'Four Factors - Home'!$B:$O,14,FALSE)/100</f>
        <v>0.20300000000000001</v>
      </c>
      <c r="P1577" s="21">
        <f>VLOOKUP($C1577,'Advanced - Home'!B:T,18,FALSE)</f>
        <v>100.49</v>
      </c>
      <c r="Q1577" s="21">
        <f>(P1577+'Advanced - Home'!$S$33)/2</f>
        <v>99.671912943871703</v>
      </c>
      <c r="R1577" s="32">
        <f t="shared" ref="R1577" si="15525">AVERAGE(H1577,L1576)</f>
        <v>0.51700000000000002</v>
      </c>
      <c r="S1577" s="32">
        <f t="shared" ref="S1577" si="15526">AVERAGE(I1577,M1576)</f>
        <v>0.27700000000000002</v>
      </c>
      <c r="T1577" s="32">
        <f t="shared" ref="T1577" si="15527">AVERAGE(J1577,N1576)</f>
        <v>0.14500000000000002</v>
      </c>
      <c r="U1577" s="32">
        <f t="shared" ref="U1577" si="15528">AVERAGE(K1577,O1576)</f>
        <v>0.255</v>
      </c>
      <c r="V1577" s="21">
        <f>Q1577*Q1576/'Advanced - Road'!$S$33</f>
        <v>98.36097772672872</v>
      </c>
      <c r="W1577" s="21">
        <f t="shared" ref="W1577" si="15529">W1576</f>
        <v>98.364311537777098</v>
      </c>
      <c r="X1577" s="21">
        <f t="shared" si="15416"/>
        <v>0</v>
      </c>
      <c r="Y1577" s="23">
        <f>ROUND(Regression!$B$17+Regression!$B$18*Games!R1577+Regression!$B$19*Games!T1577+Regression!$B$20*Games!U1577+Regression!$B$21*Games!S1577+Regression!$B$22*Games!W1577,0)</f>
        <v>108</v>
      </c>
      <c r="Z1577" s="23">
        <f t="shared" ref="Z1577" si="15530">-Z1576</f>
        <v>3</v>
      </c>
      <c r="AA1577" s="23">
        <f t="shared" ref="AA1577" si="15531">AA1576</f>
        <v>219</v>
      </c>
      <c r="AB1577" s="22"/>
      <c r="AC1577" s="22"/>
      <c r="AD1577" s="22">
        <f t="shared" si="15421"/>
        <v>108</v>
      </c>
    </row>
    <row r="1578" spans="1:30" x14ac:dyDescent="0.3">
      <c r="A1578" t="s">
        <v>133</v>
      </c>
      <c r="B1578" s="8" t="s">
        <v>79</v>
      </c>
      <c r="C1578" t="str">
        <f>VLOOKUP(B1578,'Team Lookup'!A:B,2,FALSE)</f>
        <v>San Antonio Spurs</v>
      </c>
      <c r="D1578" s="6"/>
      <c r="E1578" s="6"/>
      <c r="F1578" s="7" t="str">
        <f>B1579</f>
        <v>DET</v>
      </c>
      <c r="G1578" t="str">
        <f t="shared" ref="G1578" si="15532">C1579</f>
        <v>Detroit Pistons</v>
      </c>
      <c r="H1578" s="31">
        <f>VLOOKUP($C1578,'Four Factors - Road'!$B:$O,7,FALSE)/100</f>
        <v>0.52500000000000002</v>
      </c>
      <c r="I1578" s="31">
        <f>VLOOKUP($C1578,'Four Factors - Road'!$B:$O,8,FALSE)</f>
        <v>0.26700000000000002</v>
      </c>
      <c r="J1578" s="31">
        <f>VLOOKUP($C1578,'Four Factors - Road'!$B:$O,9,FALSE)/100</f>
        <v>0.13800000000000001</v>
      </c>
      <c r="K1578" s="31">
        <f>VLOOKUP($C1578,'Four Factors - Road'!$B:$O,10,FALSE)/100</f>
        <v>0.245</v>
      </c>
      <c r="L1578" s="31">
        <f>VLOOKUP($C1578,'Four Factors - Road'!$B:$O,11,FALSE)/100</f>
        <v>0.495</v>
      </c>
      <c r="M1578" s="31">
        <f>VLOOKUP($C1578,'Four Factors - Road'!$B:$O,12,FALSE)</f>
        <v>0.26600000000000001</v>
      </c>
      <c r="N1578" s="31">
        <f>VLOOKUP($C1578,'Four Factors - Road'!$B:$O,13,FALSE)/100</f>
        <v>0.14599999999999999</v>
      </c>
      <c r="O1578" s="31">
        <f>VLOOKUP($C1578,'Four Factors - Road'!$B:$O,14,FALSE)/100</f>
        <v>0.22600000000000001</v>
      </c>
      <c r="P1578" s="17">
        <f>VLOOKUP($C1578,'Advanced - Road'!B:T,18,FALSE)</f>
        <v>96.26</v>
      </c>
      <c r="Q1578" s="17">
        <f>(P1578+'Advanced - Road'!$S$33)/2</f>
        <v>97.56026345933563</v>
      </c>
      <c r="R1578" s="31">
        <f t="shared" ref="R1578" si="15533">AVERAGE(H1578,L1579)</f>
        <v>0.50700000000000001</v>
      </c>
      <c r="S1578" s="31">
        <f t="shared" ref="S1578" si="15534">AVERAGE(I1578,M1579)</f>
        <v>0.26900000000000002</v>
      </c>
      <c r="T1578" s="31">
        <f t="shared" ref="T1578" si="15535">AVERAGE(J1578,N1579)</f>
        <v>0.13650000000000001</v>
      </c>
      <c r="U1578" s="31">
        <f t="shared" ref="U1578" si="15536">AVERAGE(K1578,O1579)</f>
        <v>0.21699999999999997</v>
      </c>
      <c r="V1578" s="17">
        <f>Q1578*Q1579/'Advanced - Home'!$S$33</f>
        <v>97.173478934671238</v>
      </c>
      <c r="W1578" s="17">
        <f t="shared" ref="W1578" si="15537">AVERAGE(V1578:V1579)</f>
        <v>97.170185595519598</v>
      </c>
      <c r="X1578" s="17">
        <f t="shared" si="15416"/>
        <v>0</v>
      </c>
      <c r="Y1578" s="19">
        <f>ROUND(Regression!$B$17+Regression!$B$18*Games!R1578+Regression!$B$19*Games!T1578+Regression!$B$20*Games!U1578+Regression!$B$21*Games!S1578+Regression!$B$22*Games!W1578,0)</f>
        <v>105</v>
      </c>
      <c r="Z1578" s="19">
        <f t="shared" ref="Z1578" si="15538">Y1579-Y1578</f>
        <v>-1</v>
      </c>
      <c r="AA1578" s="19">
        <f t="shared" ref="AA1578" si="15539">Y1578+Y1579</f>
        <v>209</v>
      </c>
      <c r="AB1578" s="4">
        <f t="shared" ref="AB1578" si="15540">D1578-Z1578</f>
        <v>1</v>
      </c>
      <c r="AC1578" s="4">
        <f t="shared" ref="AC1578" si="15541">AA1578-E1578</f>
        <v>209</v>
      </c>
      <c r="AD1578" s="4">
        <f t="shared" si="15421"/>
        <v>105</v>
      </c>
    </row>
    <row r="1579" spans="1:30" x14ac:dyDescent="0.3">
      <c r="A1579" t="s">
        <v>134</v>
      </c>
      <c r="B1579" s="8" t="s">
        <v>63</v>
      </c>
      <c r="C1579" t="str">
        <f>VLOOKUP(B1579,'Team Lookup'!A:B,2,FALSE)</f>
        <v>Detroit Pistons</v>
      </c>
      <c r="D1579" s="9">
        <f t="shared" ref="D1579" si="15542">D1578*-1</f>
        <v>0</v>
      </c>
      <c r="E1579" s="9">
        <f t="shared" ref="E1579" si="15543">E1578</f>
        <v>0</v>
      </c>
      <c r="F1579" t="str">
        <f>B1578</f>
        <v>SAS</v>
      </c>
      <c r="G1579" t="str">
        <f t="shared" ref="G1579" si="15544">C1578</f>
        <v>San Antonio Spurs</v>
      </c>
      <c r="H1579" s="31">
        <f>VLOOKUP($C1579,'Four Factors - Home'!$B:$O,7,FALSE)/100</f>
        <v>0.505</v>
      </c>
      <c r="I1579" s="31">
        <f>VLOOKUP($C1579,'Four Factors - Home'!$B:$O,8,FALSE)</f>
        <v>0.217</v>
      </c>
      <c r="J1579" s="31">
        <f>VLOOKUP($C1579,'Four Factors - Home'!$B:$O,9,FALSE)/100</f>
        <v>0.124</v>
      </c>
      <c r="K1579" s="31">
        <f>VLOOKUP($C1579,'Four Factors - Home'!$B:$O,10,FALSE)/100</f>
        <v>0.24299999999999999</v>
      </c>
      <c r="L1579" s="31">
        <f>VLOOKUP($C1579,'Four Factors - Home'!$B:$O,11,FALSE)/100</f>
        <v>0.48899999999999999</v>
      </c>
      <c r="M1579" s="31">
        <f>VLOOKUP($C1579,'Four Factors - Home'!$B:$O,12,FALSE)</f>
        <v>0.27100000000000002</v>
      </c>
      <c r="N1579" s="31">
        <f>VLOOKUP($C1579,'Four Factors - Home'!$B:$O,13,FALSE)/100</f>
        <v>0.13500000000000001</v>
      </c>
      <c r="O1579" s="31">
        <f>VLOOKUP($C1579,'Four Factors - Home'!$B:$O,14,FALSE)/100</f>
        <v>0.18899999999999997</v>
      </c>
      <c r="P1579" s="17">
        <f>VLOOKUP($C1579,'Advanced - Home'!B:T,18,FALSE)</f>
        <v>98.07</v>
      </c>
      <c r="Q1579" s="17">
        <f>(P1579+'Advanced - Home'!$S$33)/2</f>
        <v>98.46191294387171</v>
      </c>
      <c r="R1579" s="31">
        <f t="shared" ref="R1579" si="15545">AVERAGE(H1579,L1578)</f>
        <v>0.5</v>
      </c>
      <c r="S1579" s="31">
        <f t="shared" ref="S1579" si="15546">AVERAGE(I1579,M1578)</f>
        <v>0.24149999999999999</v>
      </c>
      <c r="T1579" s="31">
        <f t="shared" ref="T1579" si="15547">AVERAGE(J1579,N1578)</f>
        <v>0.13500000000000001</v>
      </c>
      <c r="U1579" s="31">
        <f t="shared" ref="U1579" si="15548">AVERAGE(K1579,O1578)</f>
        <v>0.23449999999999999</v>
      </c>
      <c r="V1579" s="17">
        <f>Q1579*Q1578/'Advanced - Road'!$S$33</f>
        <v>97.166892256367944</v>
      </c>
      <c r="W1579" s="17">
        <f t="shared" ref="W1579" si="15549">W1578</f>
        <v>97.170185595519598</v>
      </c>
      <c r="X1579" s="17">
        <f t="shared" si="15416"/>
        <v>0</v>
      </c>
      <c r="Y1579" s="19">
        <f>ROUND(Regression!$B$17+Regression!$B$18*Games!R1579+Regression!$B$19*Games!T1579+Regression!$B$20*Games!U1579+Regression!$B$21*Games!S1579+Regression!$B$22*Games!W1579,0)</f>
        <v>104</v>
      </c>
      <c r="Z1579" s="19">
        <f t="shared" ref="Z1579" si="15550">-Z1578</f>
        <v>1</v>
      </c>
      <c r="AA1579" s="19">
        <f t="shared" ref="AA1579" si="15551">AA1578</f>
        <v>209</v>
      </c>
      <c r="AB1579" s="4"/>
      <c r="AC1579" s="4"/>
      <c r="AD1579" s="4">
        <f t="shared" si="15421"/>
        <v>104</v>
      </c>
    </row>
    <row r="1580" spans="1:30" x14ac:dyDescent="0.3">
      <c r="A1580" s="11" t="s">
        <v>133</v>
      </c>
      <c r="B1580" s="14" t="s">
        <v>79</v>
      </c>
      <c r="C1580" s="11" t="str">
        <f>VLOOKUP(B1580,'Team Lookup'!A:B,2,FALSE)</f>
        <v>San Antonio Spurs</v>
      </c>
      <c r="D1580" s="12"/>
      <c r="E1580" s="12"/>
      <c r="F1580" s="13" t="str">
        <f>B1581</f>
        <v>GSW</v>
      </c>
      <c r="G1580" s="11" t="str">
        <f t="shared" ref="G1580" si="15552">C1581</f>
        <v>Golden State Warriors</v>
      </c>
      <c r="H1580" s="32">
        <f>VLOOKUP($C1580,'Four Factors - Road'!$B:$O,7,FALSE)/100</f>
        <v>0.52500000000000002</v>
      </c>
      <c r="I1580" s="32">
        <f>VLOOKUP($C1580,'Four Factors - Road'!$B:$O,8,FALSE)</f>
        <v>0.26700000000000002</v>
      </c>
      <c r="J1580" s="32">
        <f>VLOOKUP($C1580,'Four Factors - Road'!$B:$O,9,FALSE)/100</f>
        <v>0.13800000000000001</v>
      </c>
      <c r="K1580" s="32">
        <f>VLOOKUP($C1580,'Four Factors - Road'!$B:$O,10,FALSE)/100</f>
        <v>0.245</v>
      </c>
      <c r="L1580" s="32">
        <f>VLOOKUP($C1580,'Four Factors - Road'!$B:$O,11,FALSE)/100</f>
        <v>0.495</v>
      </c>
      <c r="M1580" s="32">
        <f>VLOOKUP($C1580,'Four Factors - Road'!$B:$O,12,FALSE)</f>
        <v>0.26600000000000001</v>
      </c>
      <c r="N1580" s="32">
        <f>VLOOKUP($C1580,'Four Factors - Road'!$B:$O,13,FALSE)/100</f>
        <v>0.14599999999999999</v>
      </c>
      <c r="O1580" s="32">
        <f>VLOOKUP($C1580,'Four Factors - Road'!$B:$O,14,FALSE)/100</f>
        <v>0.22600000000000001</v>
      </c>
      <c r="P1580" s="21">
        <f>VLOOKUP($C1580,'Advanced - Road'!B:T,18,FALSE)</f>
        <v>96.26</v>
      </c>
      <c r="Q1580" s="21">
        <f>(P1580+'Advanced - Road'!$S$33)/2</f>
        <v>97.56026345933563</v>
      </c>
      <c r="R1580" s="32">
        <f t="shared" ref="R1580" si="15553">AVERAGE(H1580,L1581)</f>
        <v>0.501</v>
      </c>
      <c r="S1580" s="32">
        <f t="shared" ref="S1580" si="15554">AVERAGE(I1580,M1581)</f>
        <v>0.26050000000000001</v>
      </c>
      <c r="T1580" s="32">
        <f t="shared" ref="T1580" si="15555">AVERAGE(J1580,N1581)</f>
        <v>0.14000000000000001</v>
      </c>
      <c r="U1580" s="32">
        <f t="shared" ref="U1580" si="15556">AVERAGE(K1580,O1581)</f>
        <v>0.24</v>
      </c>
      <c r="V1580" s="21">
        <f>Q1580*Q1581/'Advanced - Home'!$S$33</f>
        <v>99.463120323793461</v>
      </c>
      <c r="W1580" s="21">
        <f t="shared" ref="W1580" si="15557">AVERAGE(V1580:V1581)</f>
        <v>99.459749385633188</v>
      </c>
      <c r="X1580" s="21">
        <f t="shared" si="15416"/>
        <v>0</v>
      </c>
      <c r="Y1580" s="23">
        <f>ROUND(Regression!$B$17+Regression!$B$18*Games!R1580+Regression!$B$19*Games!T1580+Regression!$B$20*Games!U1580+Regression!$B$21*Games!S1580+Regression!$B$22*Games!W1580,0)</f>
        <v>106</v>
      </c>
      <c r="Z1580" s="23">
        <f t="shared" ref="Z1580" si="15558">Y1581-Y1580</f>
        <v>5</v>
      </c>
      <c r="AA1580" s="23">
        <f t="shared" ref="AA1580" si="15559">Y1580+Y1581</f>
        <v>217</v>
      </c>
      <c r="AB1580" s="22">
        <f t="shared" ref="AB1580" si="15560">D1580-Z1580</f>
        <v>-5</v>
      </c>
      <c r="AC1580" s="22">
        <f t="shared" ref="AC1580" si="15561">AA1580-E1580</f>
        <v>217</v>
      </c>
      <c r="AD1580" s="22">
        <f t="shared" si="15421"/>
        <v>106</v>
      </c>
    </row>
    <row r="1581" spans="1:30" x14ac:dyDescent="0.3">
      <c r="A1581" s="11" t="s">
        <v>134</v>
      </c>
      <c r="B1581" s="14" t="s">
        <v>55</v>
      </c>
      <c r="C1581" s="11" t="str">
        <f>VLOOKUP(B1581,'Team Lookup'!A:B,2,FALSE)</f>
        <v>Golden State Warriors</v>
      </c>
      <c r="D1581" s="15">
        <f t="shared" ref="D1581" si="15562">D1580*-1</f>
        <v>0</v>
      </c>
      <c r="E1581" s="15">
        <f t="shared" ref="E1581" si="15563">E1580</f>
        <v>0</v>
      </c>
      <c r="F1581" s="11" t="str">
        <f>B1580</f>
        <v>SAS</v>
      </c>
      <c r="G1581" s="11" t="str">
        <f t="shared" ref="G1581" si="15564">C1580</f>
        <v>San Antonio Spurs</v>
      </c>
      <c r="H1581" s="32">
        <f>VLOOKUP($C1581,'Four Factors - Home'!$B:$O,7,FALSE)/100</f>
        <v>0.59099999999999997</v>
      </c>
      <c r="I1581" s="32">
        <f>VLOOKUP($C1581,'Four Factors - Home'!$B:$O,8,FALSE)</f>
        <v>0.255</v>
      </c>
      <c r="J1581" s="32">
        <f>VLOOKUP($C1581,'Four Factors - Home'!$B:$O,9,FALSE)/100</f>
        <v>0.14099999999999999</v>
      </c>
      <c r="K1581" s="32">
        <f>VLOOKUP($C1581,'Four Factors - Home'!$B:$O,10,FALSE)/100</f>
        <v>0.22600000000000001</v>
      </c>
      <c r="L1581" s="32">
        <f>VLOOKUP($C1581,'Four Factors - Home'!$B:$O,11,FALSE)/100</f>
        <v>0.47700000000000004</v>
      </c>
      <c r="M1581" s="32">
        <f>VLOOKUP($C1581,'Four Factors - Home'!$B:$O,12,FALSE)</f>
        <v>0.254</v>
      </c>
      <c r="N1581" s="32">
        <f>VLOOKUP($C1581,'Four Factors - Home'!$B:$O,13,FALSE)/100</f>
        <v>0.14199999999999999</v>
      </c>
      <c r="O1581" s="32">
        <f>VLOOKUP($C1581,'Four Factors - Home'!$B:$O,14,FALSE)/100</f>
        <v>0.23499999999999999</v>
      </c>
      <c r="P1581" s="21">
        <f>VLOOKUP($C1581,'Advanced - Home'!B:T,18,FALSE)</f>
        <v>102.71</v>
      </c>
      <c r="Q1581" s="21">
        <f>(P1581+'Advanced - Home'!$S$33)/2</f>
        <v>100.7819129438717</v>
      </c>
      <c r="R1581" s="32">
        <f t="shared" ref="R1581" si="15565">AVERAGE(H1581,L1580)</f>
        <v>0.54299999999999993</v>
      </c>
      <c r="S1581" s="32">
        <f t="shared" ref="S1581" si="15566">AVERAGE(I1581,M1580)</f>
        <v>0.26050000000000001</v>
      </c>
      <c r="T1581" s="32">
        <f t="shared" ref="T1581" si="15567">AVERAGE(J1581,N1580)</f>
        <v>0.14349999999999999</v>
      </c>
      <c r="U1581" s="32">
        <f t="shared" ref="U1581" si="15568">AVERAGE(K1581,O1580)</f>
        <v>0.22600000000000001</v>
      </c>
      <c r="V1581" s="21">
        <f>Q1581*Q1580/'Advanced - Road'!$S$33</f>
        <v>99.456378447472915</v>
      </c>
      <c r="W1581" s="21">
        <f t="shared" ref="W1581" si="15569">W1580</f>
        <v>99.459749385633188</v>
      </c>
      <c r="X1581" s="21">
        <f t="shared" si="15416"/>
        <v>0</v>
      </c>
      <c r="Y1581" s="23">
        <f>ROUND(Regression!$B$17+Regression!$B$18*Games!R1581+Regression!$B$19*Games!T1581+Regression!$B$20*Games!U1581+Regression!$B$21*Games!S1581+Regression!$B$22*Games!W1581,0)</f>
        <v>111</v>
      </c>
      <c r="Z1581" s="23">
        <f t="shared" ref="Z1581" si="15570">-Z1580</f>
        <v>-5</v>
      </c>
      <c r="AA1581" s="23">
        <f t="shared" ref="AA1581" si="15571">AA1580</f>
        <v>217</v>
      </c>
      <c r="AB1581" s="22"/>
      <c r="AC1581" s="22"/>
      <c r="AD1581" s="22">
        <f t="shared" si="15421"/>
        <v>111</v>
      </c>
    </row>
    <row r="1582" spans="1:30" x14ac:dyDescent="0.3">
      <c r="A1582" t="s">
        <v>133</v>
      </c>
      <c r="B1582" s="8" t="s">
        <v>79</v>
      </c>
      <c r="C1582" t="str">
        <f>VLOOKUP(B1582,'Team Lookup'!A:B,2,FALSE)</f>
        <v>San Antonio Spurs</v>
      </c>
      <c r="D1582" s="6"/>
      <c r="E1582" s="6"/>
      <c r="F1582" s="7" t="str">
        <f>B1583</f>
        <v>HOU</v>
      </c>
      <c r="G1582" t="str">
        <f t="shared" ref="G1582" si="15572">C1583</f>
        <v>Houston Rockets</v>
      </c>
      <c r="H1582" s="31">
        <f>VLOOKUP($C1582,'Four Factors - Road'!$B:$O,7,FALSE)/100</f>
        <v>0.52500000000000002</v>
      </c>
      <c r="I1582" s="31">
        <f>VLOOKUP($C1582,'Four Factors - Road'!$B:$O,8,FALSE)</f>
        <v>0.26700000000000002</v>
      </c>
      <c r="J1582" s="31">
        <f>VLOOKUP($C1582,'Four Factors - Road'!$B:$O,9,FALSE)/100</f>
        <v>0.13800000000000001</v>
      </c>
      <c r="K1582" s="31">
        <f>VLOOKUP($C1582,'Four Factors - Road'!$B:$O,10,FALSE)/100</f>
        <v>0.245</v>
      </c>
      <c r="L1582" s="31">
        <f>VLOOKUP($C1582,'Four Factors - Road'!$B:$O,11,FALSE)/100</f>
        <v>0.495</v>
      </c>
      <c r="M1582" s="31">
        <f>VLOOKUP($C1582,'Four Factors - Road'!$B:$O,12,FALSE)</f>
        <v>0.26600000000000001</v>
      </c>
      <c r="N1582" s="31">
        <f>VLOOKUP($C1582,'Four Factors - Road'!$B:$O,13,FALSE)/100</f>
        <v>0.14599999999999999</v>
      </c>
      <c r="O1582" s="31">
        <f>VLOOKUP($C1582,'Four Factors - Road'!$B:$O,14,FALSE)/100</f>
        <v>0.22600000000000001</v>
      </c>
      <c r="P1582" s="17">
        <f>VLOOKUP($C1582,'Advanced - Road'!B:T,18,FALSE)</f>
        <v>96.26</v>
      </c>
      <c r="Q1582" s="17">
        <f>(P1582+'Advanced - Road'!$S$33)/2</f>
        <v>97.56026345933563</v>
      </c>
      <c r="R1582" s="31">
        <f t="shared" ref="R1582" si="15573">AVERAGE(H1582,L1583)</f>
        <v>0.51700000000000002</v>
      </c>
      <c r="S1582" s="31">
        <f t="shared" ref="S1582" si="15574">AVERAGE(I1582,M1583)</f>
        <v>0.2515</v>
      </c>
      <c r="T1582" s="31">
        <f t="shared" ref="T1582" si="15575">AVERAGE(J1582,N1583)</f>
        <v>0.14400000000000002</v>
      </c>
      <c r="U1582" s="31">
        <f t="shared" ref="U1582" si="15576">AVERAGE(K1582,O1583)</f>
        <v>0.24199999999999999</v>
      </c>
      <c r="V1582" s="17">
        <f>Q1582*Q1583/'Advanced - Home'!$S$33</f>
        <v>99.310148593054677</v>
      </c>
      <c r="W1582" s="17">
        <f t="shared" ref="W1582" si="15577">AVERAGE(V1582:V1583)</f>
        <v>99.306782839310927</v>
      </c>
      <c r="X1582" s="17">
        <f t="shared" si="15416"/>
        <v>0</v>
      </c>
      <c r="Y1582" s="19">
        <f>ROUND(Regression!$B$17+Regression!$B$18*Games!R1582+Regression!$B$19*Games!T1582+Regression!$B$20*Games!U1582+Regression!$B$21*Games!S1582+Regression!$B$22*Games!W1582,0)</f>
        <v>108</v>
      </c>
      <c r="Z1582" s="19">
        <f t="shared" ref="Z1582" si="15578">Y1583-Y1582</f>
        <v>2</v>
      </c>
      <c r="AA1582" s="19">
        <f t="shared" ref="AA1582" si="15579">Y1582+Y1583</f>
        <v>218</v>
      </c>
      <c r="AB1582" s="4">
        <f t="shared" ref="AB1582" si="15580">D1582-Z1582</f>
        <v>-2</v>
      </c>
      <c r="AC1582" s="4">
        <f t="shared" ref="AC1582" si="15581">AA1582-E1582</f>
        <v>218</v>
      </c>
      <c r="AD1582" s="4">
        <f t="shared" si="15421"/>
        <v>108</v>
      </c>
    </row>
    <row r="1583" spans="1:30" x14ac:dyDescent="0.3">
      <c r="A1583" t="s">
        <v>134</v>
      </c>
      <c r="B1583" s="8" t="s">
        <v>64</v>
      </c>
      <c r="C1583" t="str">
        <f>VLOOKUP(B1583,'Team Lookup'!A:B,2,FALSE)</f>
        <v>Houston Rockets</v>
      </c>
      <c r="D1583" s="9">
        <f t="shared" ref="D1583" si="15582">D1582*-1</f>
        <v>0</v>
      </c>
      <c r="E1583" s="9">
        <f t="shared" ref="E1583" si="15583">E1582</f>
        <v>0</v>
      </c>
      <c r="F1583" t="str">
        <f>B1582</f>
        <v>SAS</v>
      </c>
      <c r="G1583" t="str">
        <f t="shared" ref="G1583" si="15584">C1582</f>
        <v>San Antonio Spurs</v>
      </c>
      <c r="H1583" s="31">
        <f>VLOOKUP($C1583,'Four Factors - Home'!$B:$O,7,FALSE)/100</f>
        <v>0.54799999999999993</v>
      </c>
      <c r="I1583" s="31">
        <f>VLOOKUP($C1583,'Four Factors - Home'!$B:$O,8,FALSE)</f>
        <v>0.30199999999999999</v>
      </c>
      <c r="J1583" s="31">
        <f>VLOOKUP($C1583,'Four Factors - Home'!$B:$O,9,FALSE)/100</f>
        <v>0.13900000000000001</v>
      </c>
      <c r="K1583" s="31">
        <f>VLOOKUP($C1583,'Four Factors - Home'!$B:$O,10,FALSE)/100</f>
        <v>0.252</v>
      </c>
      <c r="L1583" s="31">
        <f>VLOOKUP($C1583,'Four Factors - Home'!$B:$O,11,FALSE)/100</f>
        <v>0.50900000000000001</v>
      </c>
      <c r="M1583" s="31">
        <f>VLOOKUP($C1583,'Four Factors - Home'!$B:$O,12,FALSE)</f>
        <v>0.23599999999999999</v>
      </c>
      <c r="N1583" s="31">
        <f>VLOOKUP($C1583,'Four Factors - Home'!$B:$O,13,FALSE)/100</f>
        <v>0.15</v>
      </c>
      <c r="O1583" s="31">
        <f>VLOOKUP($C1583,'Four Factors - Home'!$B:$O,14,FALSE)/100</f>
        <v>0.23899999999999999</v>
      </c>
      <c r="P1583" s="17">
        <f>VLOOKUP($C1583,'Advanced - Home'!B:T,18,FALSE)</f>
        <v>102.4</v>
      </c>
      <c r="Q1583" s="17">
        <f>(P1583+'Advanced - Home'!$S$33)/2</f>
        <v>100.6269129438717</v>
      </c>
      <c r="R1583" s="31">
        <f t="shared" ref="R1583" si="15585">AVERAGE(H1583,L1582)</f>
        <v>0.52149999999999996</v>
      </c>
      <c r="S1583" s="31">
        <f t="shared" ref="S1583" si="15586">AVERAGE(I1583,M1582)</f>
        <v>0.28400000000000003</v>
      </c>
      <c r="T1583" s="31">
        <f t="shared" ref="T1583" si="15587">AVERAGE(J1583,N1582)</f>
        <v>0.14250000000000002</v>
      </c>
      <c r="U1583" s="31">
        <f t="shared" ref="U1583" si="15588">AVERAGE(K1583,O1582)</f>
        <v>0.23899999999999999</v>
      </c>
      <c r="V1583" s="17">
        <f>Q1583*Q1582/'Advanced - Road'!$S$33</f>
        <v>99.303417085567176</v>
      </c>
      <c r="W1583" s="17">
        <f t="shared" ref="W1583" si="15589">W1582</f>
        <v>99.306782839310927</v>
      </c>
      <c r="X1583" s="17">
        <f t="shared" si="15416"/>
        <v>0</v>
      </c>
      <c r="Y1583" s="19">
        <f>ROUND(Regression!$B$17+Regression!$B$18*Games!R1583+Regression!$B$19*Games!T1583+Regression!$B$20*Games!U1583+Regression!$B$21*Games!S1583+Regression!$B$22*Games!W1583,0)</f>
        <v>110</v>
      </c>
      <c r="Z1583" s="19">
        <f t="shared" ref="Z1583" si="15590">-Z1582</f>
        <v>-2</v>
      </c>
      <c r="AA1583" s="19">
        <f t="shared" ref="AA1583" si="15591">AA1582</f>
        <v>218</v>
      </c>
      <c r="AB1583" s="4"/>
      <c r="AC1583" s="4"/>
      <c r="AD1583" s="4">
        <f t="shared" si="15421"/>
        <v>110</v>
      </c>
    </row>
    <row r="1584" spans="1:30" x14ac:dyDescent="0.3">
      <c r="A1584" s="11" t="s">
        <v>133</v>
      </c>
      <c r="B1584" s="14" t="s">
        <v>79</v>
      </c>
      <c r="C1584" s="11" t="str">
        <f>VLOOKUP(B1584,'Team Lookup'!A:B,2,FALSE)</f>
        <v>San Antonio Spurs</v>
      </c>
      <c r="D1584" s="12"/>
      <c r="E1584" s="12"/>
      <c r="F1584" s="13" t="str">
        <f>B1585</f>
        <v>IND</v>
      </c>
      <c r="G1584" s="11" t="str">
        <f t="shared" ref="G1584" si="15592">C1585</f>
        <v>Indiana Pacers</v>
      </c>
      <c r="H1584" s="32">
        <f>VLOOKUP($C1584,'Four Factors - Road'!$B:$O,7,FALSE)/100</f>
        <v>0.52500000000000002</v>
      </c>
      <c r="I1584" s="32">
        <f>VLOOKUP($C1584,'Four Factors - Road'!$B:$O,8,FALSE)</f>
        <v>0.26700000000000002</v>
      </c>
      <c r="J1584" s="32">
        <f>VLOOKUP($C1584,'Four Factors - Road'!$B:$O,9,FALSE)/100</f>
        <v>0.13800000000000001</v>
      </c>
      <c r="K1584" s="32">
        <f>VLOOKUP($C1584,'Four Factors - Road'!$B:$O,10,FALSE)/100</f>
        <v>0.245</v>
      </c>
      <c r="L1584" s="32">
        <f>VLOOKUP($C1584,'Four Factors - Road'!$B:$O,11,FALSE)/100</f>
        <v>0.495</v>
      </c>
      <c r="M1584" s="32">
        <f>VLOOKUP($C1584,'Four Factors - Road'!$B:$O,12,FALSE)</f>
        <v>0.26600000000000001</v>
      </c>
      <c r="N1584" s="32">
        <f>VLOOKUP($C1584,'Four Factors - Road'!$B:$O,13,FALSE)/100</f>
        <v>0.14599999999999999</v>
      </c>
      <c r="O1584" s="32">
        <f>VLOOKUP($C1584,'Four Factors - Road'!$B:$O,14,FALSE)/100</f>
        <v>0.22600000000000001</v>
      </c>
      <c r="P1584" s="21">
        <f>VLOOKUP($C1584,'Advanced - Road'!B:T,18,FALSE)</f>
        <v>96.26</v>
      </c>
      <c r="Q1584" s="21">
        <f>(P1584+'Advanced - Road'!$S$33)/2</f>
        <v>97.56026345933563</v>
      </c>
      <c r="R1584" s="32">
        <f t="shared" ref="R1584" si="15593">AVERAGE(H1584,L1585)</f>
        <v>0.51100000000000001</v>
      </c>
      <c r="S1584" s="32">
        <f t="shared" ref="S1584" si="15594">AVERAGE(I1584,M1585)</f>
        <v>0.27400000000000002</v>
      </c>
      <c r="T1584" s="32">
        <f t="shared" ref="T1584" si="15595">AVERAGE(J1584,N1585)</f>
        <v>0.14400000000000002</v>
      </c>
      <c r="U1584" s="32">
        <f t="shared" ref="U1584" si="15596">AVERAGE(K1584,O1585)</f>
        <v>0.24199999999999999</v>
      </c>
      <c r="V1584" s="21">
        <f>Q1584*Q1585/'Advanced - Home'!$S$33</f>
        <v>97.459684108311521</v>
      </c>
      <c r="W1584" s="21">
        <f t="shared" ref="W1584" si="15597">AVERAGE(V1584:V1585)</f>
        <v>97.456381069283793</v>
      </c>
      <c r="X1584" s="21">
        <f t="shared" si="15416"/>
        <v>0</v>
      </c>
      <c r="Y1584" s="23">
        <f>ROUND(Regression!$B$17+Regression!$B$18*Games!R1584+Regression!$B$19*Games!T1584+Regression!$B$20*Games!U1584+Regression!$B$21*Games!S1584+Regression!$B$22*Games!W1584,0)</f>
        <v>106</v>
      </c>
      <c r="Z1584" s="23">
        <f t="shared" ref="Z1584" si="15598">Y1585-Y1584</f>
        <v>-2</v>
      </c>
      <c r="AA1584" s="23">
        <f t="shared" ref="AA1584" si="15599">Y1584+Y1585</f>
        <v>210</v>
      </c>
      <c r="AB1584" s="22">
        <f t="shared" ref="AB1584" si="15600">D1584-Z1584</f>
        <v>2</v>
      </c>
      <c r="AC1584" s="22">
        <f t="shared" ref="AC1584" si="15601">AA1584-E1584</f>
        <v>210</v>
      </c>
      <c r="AD1584" s="22">
        <f t="shared" si="15421"/>
        <v>106</v>
      </c>
    </row>
    <row r="1585" spans="1:30" x14ac:dyDescent="0.3">
      <c r="A1585" s="11" t="s">
        <v>134</v>
      </c>
      <c r="B1585" s="14" t="s">
        <v>65</v>
      </c>
      <c r="C1585" s="11" t="str">
        <f>VLOOKUP(B1585,'Team Lookup'!A:B,2,FALSE)</f>
        <v>Indiana Pacers</v>
      </c>
      <c r="D1585" s="15">
        <f t="shared" ref="D1585" si="15602">D1584*-1</f>
        <v>0</v>
      </c>
      <c r="E1585" s="15">
        <f t="shared" ref="E1585" si="15603">E1584</f>
        <v>0</v>
      </c>
      <c r="F1585" s="11" t="str">
        <f>B1584</f>
        <v>SAS</v>
      </c>
      <c r="G1585" s="11" t="str">
        <f t="shared" ref="G1585" si="15604">C1584</f>
        <v>San Antonio Spurs</v>
      </c>
      <c r="H1585" s="32">
        <f>VLOOKUP($C1585,'Four Factors - Home'!$B:$O,7,FALSE)/100</f>
        <v>0.52400000000000002</v>
      </c>
      <c r="I1585" s="32">
        <f>VLOOKUP($C1585,'Four Factors - Home'!$B:$O,8,FALSE)</f>
        <v>0.251</v>
      </c>
      <c r="J1585" s="32">
        <f>VLOOKUP($C1585,'Four Factors - Home'!$B:$O,9,FALSE)/100</f>
        <v>0.13200000000000001</v>
      </c>
      <c r="K1585" s="32">
        <f>VLOOKUP($C1585,'Four Factors - Home'!$B:$O,10,FALSE)/100</f>
        <v>0.19600000000000001</v>
      </c>
      <c r="L1585" s="32">
        <f>VLOOKUP($C1585,'Four Factors - Home'!$B:$O,11,FALSE)/100</f>
        <v>0.49700000000000005</v>
      </c>
      <c r="M1585" s="32">
        <f>VLOOKUP($C1585,'Four Factors - Home'!$B:$O,12,FALSE)</f>
        <v>0.28100000000000003</v>
      </c>
      <c r="N1585" s="32">
        <f>VLOOKUP($C1585,'Four Factors - Home'!$B:$O,13,FALSE)/100</f>
        <v>0.15</v>
      </c>
      <c r="O1585" s="32">
        <f>VLOOKUP($C1585,'Four Factors - Home'!$B:$O,14,FALSE)/100</f>
        <v>0.23899999999999999</v>
      </c>
      <c r="P1585" s="21">
        <f>VLOOKUP($C1585,'Advanced - Home'!B:T,18,FALSE)</f>
        <v>98.65</v>
      </c>
      <c r="Q1585" s="21">
        <f>(P1585+'Advanced - Home'!$S$33)/2</f>
        <v>98.751912943871702</v>
      </c>
      <c r="R1585" s="32">
        <f t="shared" ref="R1585" si="15605">AVERAGE(H1585,L1584)</f>
        <v>0.50950000000000006</v>
      </c>
      <c r="S1585" s="32">
        <f t="shared" ref="S1585" si="15606">AVERAGE(I1585,M1584)</f>
        <v>0.25850000000000001</v>
      </c>
      <c r="T1585" s="32">
        <f t="shared" ref="T1585" si="15607">AVERAGE(J1585,N1584)</f>
        <v>0.13900000000000001</v>
      </c>
      <c r="U1585" s="32">
        <f t="shared" ref="U1585" si="15608">AVERAGE(K1585,O1584)</f>
        <v>0.21100000000000002</v>
      </c>
      <c r="V1585" s="21">
        <f>Q1585*Q1584/'Advanced - Road'!$S$33</f>
        <v>97.453078030256066</v>
      </c>
      <c r="W1585" s="21">
        <f t="shared" ref="W1585" si="15609">W1584</f>
        <v>97.456381069283793</v>
      </c>
      <c r="X1585" s="21">
        <f t="shared" si="15416"/>
        <v>0</v>
      </c>
      <c r="Y1585" s="23">
        <f>ROUND(Regression!$B$17+Regression!$B$18*Games!R1585+Regression!$B$19*Games!T1585+Regression!$B$20*Games!U1585+Regression!$B$21*Games!S1585+Regression!$B$22*Games!W1585,0)</f>
        <v>104</v>
      </c>
      <c r="Z1585" s="23">
        <f t="shared" ref="Z1585" si="15610">-Z1584</f>
        <v>2</v>
      </c>
      <c r="AA1585" s="23">
        <f t="shared" ref="AA1585" si="15611">AA1584</f>
        <v>210</v>
      </c>
      <c r="AB1585" s="22"/>
      <c r="AC1585" s="22"/>
      <c r="AD1585" s="22">
        <f t="shared" si="15421"/>
        <v>104</v>
      </c>
    </row>
    <row r="1586" spans="1:30" x14ac:dyDescent="0.3">
      <c r="A1586" t="s">
        <v>133</v>
      </c>
      <c r="B1586" s="8" t="s">
        <v>79</v>
      </c>
      <c r="C1586" t="str">
        <f>VLOOKUP(B1586,'Team Lookup'!A:B,2,FALSE)</f>
        <v>San Antonio Spurs</v>
      </c>
      <c r="D1586" s="6"/>
      <c r="E1586" s="6"/>
      <c r="F1586" s="7" t="str">
        <f>B1587</f>
        <v>LAC</v>
      </c>
      <c r="G1586" t="str">
        <f t="shared" ref="G1586" si="15612">C1587</f>
        <v>LA Clippers</v>
      </c>
      <c r="H1586" s="31">
        <f>VLOOKUP($C1586,'Four Factors - Road'!$B:$O,7,FALSE)/100</f>
        <v>0.52500000000000002</v>
      </c>
      <c r="I1586" s="31">
        <f>VLOOKUP($C1586,'Four Factors - Road'!$B:$O,8,FALSE)</f>
        <v>0.26700000000000002</v>
      </c>
      <c r="J1586" s="31">
        <f>VLOOKUP($C1586,'Four Factors - Road'!$B:$O,9,FALSE)/100</f>
        <v>0.13800000000000001</v>
      </c>
      <c r="K1586" s="31">
        <f>VLOOKUP($C1586,'Four Factors - Road'!$B:$O,10,FALSE)/100</f>
        <v>0.245</v>
      </c>
      <c r="L1586" s="31">
        <f>VLOOKUP($C1586,'Four Factors - Road'!$B:$O,11,FALSE)/100</f>
        <v>0.495</v>
      </c>
      <c r="M1586" s="31">
        <f>VLOOKUP($C1586,'Four Factors - Road'!$B:$O,12,FALSE)</f>
        <v>0.26600000000000001</v>
      </c>
      <c r="N1586" s="31">
        <f>VLOOKUP($C1586,'Four Factors - Road'!$B:$O,13,FALSE)/100</f>
        <v>0.14599999999999999</v>
      </c>
      <c r="O1586" s="31">
        <f>VLOOKUP($C1586,'Four Factors - Road'!$B:$O,14,FALSE)/100</f>
        <v>0.22600000000000001</v>
      </c>
      <c r="P1586" s="17">
        <f>VLOOKUP($C1586,'Advanced - Road'!B:T,18,FALSE)</f>
        <v>96.26</v>
      </c>
      <c r="Q1586" s="17">
        <f>(P1586+'Advanced - Road'!$S$33)/2</f>
        <v>97.56026345933563</v>
      </c>
      <c r="R1586" s="31">
        <f t="shared" ref="R1586" si="15613">AVERAGE(H1586,L1587)</f>
        <v>0.504</v>
      </c>
      <c r="S1586" s="31">
        <f t="shared" ref="S1586" si="15614">AVERAGE(I1586,M1587)</f>
        <v>0.27050000000000002</v>
      </c>
      <c r="T1586" s="31">
        <f t="shared" ref="T1586" si="15615">AVERAGE(J1586,N1587)</f>
        <v>0.14400000000000002</v>
      </c>
      <c r="U1586" s="31">
        <f t="shared" ref="U1586" si="15616">AVERAGE(K1586,O1587)</f>
        <v>0.245</v>
      </c>
      <c r="V1586" s="17">
        <f>Q1586*Q1587/'Advanced - Home'!$S$33</f>
        <v>97.420207532637008</v>
      </c>
      <c r="W1586" s="17">
        <f t="shared" ref="W1586" si="15617">AVERAGE(V1586:V1587)</f>
        <v>97.416905831523223</v>
      </c>
      <c r="X1586" s="17">
        <f t="shared" si="15416"/>
        <v>0</v>
      </c>
      <c r="Y1586" s="19">
        <f>ROUND(Regression!$B$17+Regression!$B$18*Games!R1586+Regression!$B$19*Games!T1586+Regression!$B$20*Games!U1586+Regression!$B$21*Games!S1586+Regression!$B$22*Games!W1586,0)</f>
        <v>105</v>
      </c>
      <c r="Z1586" s="19">
        <f t="shared" ref="Z1586" si="15618">Y1587-Y1586</f>
        <v>1</v>
      </c>
      <c r="AA1586" s="19">
        <f t="shared" ref="AA1586" si="15619">Y1586+Y1587</f>
        <v>211</v>
      </c>
      <c r="AB1586" s="4">
        <f t="shared" ref="AB1586" si="15620">D1586-Z1586</f>
        <v>-1</v>
      </c>
      <c r="AC1586" s="4">
        <f t="shared" ref="AC1586" si="15621">AA1586-E1586</f>
        <v>211</v>
      </c>
      <c r="AD1586" s="4">
        <f t="shared" si="15421"/>
        <v>105</v>
      </c>
    </row>
    <row r="1587" spans="1:30" x14ac:dyDescent="0.3">
      <c r="A1587" t="s">
        <v>134</v>
      </c>
      <c r="B1587" s="8" t="s">
        <v>66</v>
      </c>
      <c r="C1587" t="str">
        <f>VLOOKUP(B1587,'Team Lookup'!A:B,2,FALSE)</f>
        <v>LA Clippers</v>
      </c>
      <c r="D1587" s="9">
        <f t="shared" ref="D1587" si="15622">D1586*-1</f>
        <v>0</v>
      </c>
      <c r="E1587" s="9">
        <f t="shared" ref="E1587" si="15623">E1586</f>
        <v>0</v>
      </c>
      <c r="F1587" t="str">
        <f>B1586</f>
        <v>SAS</v>
      </c>
      <c r="G1587" t="str">
        <f t="shared" ref="G1587" si="15624">C1586</f>
        <v>San Antonio Spurs</v>
      </c>
      <c r="H1587" s="31">
        <f>VLOOKUP($C1587,'Four Factors - Home'!$B:$O,7,FALSE)/100</f>
        <v>0.54100000000000004</v>
      </c>
      <c r="I1587" s="31">
        <f>VLOOKUP($C1587,'Four Factors - Home'!$B:$O,8,FALSE)</f>
        <v>0.3</v>
      </c>
      <c r="J1587" s="31">
        <f>VLOOKUP($C1587,'Four Factors - Home'!$B:$O,9,FALSE)/100</f>
        <v>0.14099999999999999</v>
      </c>
      <c r="K1587" s="31">
        <f>VLOOKUP($C1587,'Four Factors - Home'!$B:$O,10,FALSE)/100</f>
        <v>0.22</v>
      </c>
      <c r="L1587" s="31">
        <f>VLOOKUP($C1587,'Four Factors - Home'!$B:$O,11,FALSE)/100</f>
        <v>0.48299999999999998</v>
      </c>
      <c r="M1587" s="31">
        <f>VLOOKUP($C1587,'Four Factors - Home'!$B:$O,12,FALSE)</f>
        <v>0.27400000000000002</v>
      </c>
      <c r="N1587" s="31">
        <f>VLOOKUP($C1587,'Four Factors - Home'!$B:$O,13,FALSE)/100</f>
        <v>0.15</v>
      </c>
      <c r="O1587" s="31">
        <f>VLOOKUP($C1587,'Four Factors - Home'!$B:$O,14,FALSE)/100</f>
        <v>0.245</v>
      </c>
      <c r="P1587" s="17">
        <f>VLOOKUP($C1587,'Advanced - Home'!B:T,18,FALSE)</f>
        <v>98.57</v>
      </c>
      <c r="Q1587" s="17">
        <f>(P1587+'Advanced - Home'!$S$33)/2</f>
        <v>98.71191294387171</v>
      </c>
      <c r="R1587" s="31">
        <f t="shared" ref="R1587" si="15625">AVERAGE(H1587,L1586)</f>
        <v>0.51800000000000002</v>
      </c>
      <c r="S1587" s="31">
        <f t="shared" ref="S1587" si="15626">AVERAGE(I1587,M1586)</f>
        <v>0.28300000000000003</v>
      </c>
      <c r="T1587" s="31">
        <f t="shared" ref="T1587" si="15627">AVERAGE(J1587,N1586)</f>
        <v>0.14349999999999999</v>
      </c>
      <c r="U1587" s="31">
        <f t="shared" ref="U1587" si="15628">AVERAGE(K1587,O1586)</f>
        <v>0.223</v>
      </c>
      <c r="V1587" s="17">
        <f>Q1587*Q1586/'Advanced - Road'!$S$33</f>
        <v>97.413604130409439</v>
      </c>
      <c r="W1587" s="17">
        <f t="shared" ref="W1587" si="15629">W1586</f>
        <v>97.416905831523223</v>
      </c>
      <c r="X1587" s="17">
        <f t="shared" si="15416"/>
        <v>0</v>
      </c>
      <c r="Y1587" s="19">
        <f>ROUND(Regression!$B$17+Regression!$B$18*Games!R1587+Regression!$B$19*Games!T1587+Regression!$B$20*Games!U1587+Regression!$B$21*Games!S1587+Regression!$B$22*Games!W1587,0)</f>
        <v>106</v>
      </c>
      <c r="Z1587" s="19">
        <f t="shared" ref="Z1587" si="15630">-Z1586</f>
        <v>-1</v>
      </c>
      <c r="AA1587" s="19">
        <f t="shared" ref="AA1587" si="15631">AA1586</f>
        <v>211</v>
      </c>
      <c r="AB1587" s="4"/>
      <c r="AC1587" s="4"/>
      <c r="AD1587" s="4">
        <f t="shared" si="15421"/>
        <v>106</v>
      </c>
    </row>
    <row r="1588" spans="1:30" x14ac:dyDescent="0.3">
      <c r="A1588" s="11" t="s">
        <v>133</v>
      </c>
      <c r="B1588" s="14" t="s">
        <v>79</v>
      </c>
      <c r="C1588" s="11" t="str">
        <f>VLOOKUP(B1588,'Team Lookup'!A:B,2,FALSE)</f>
        <v>San Antonio Spurs</v>
      </c>
      <c r="D1588" s="12"/>
      <c r="E1588" s="12"/>
      <c r="F1588" s="13" t="str">
        <f>B1589</f>
        <v>LAL</v>
      </c>
      <c r="G1588" s="11" t="str">
        <f t="shared" ref="G1588" si="15632">C1589</f>
        <v>Los Angeles Lakers</v>
      </c>
      <c r="H1588" s="32">
        <f>VLOOKUP($C1588,'Four Factors - Road'!$B:$O,7,FALSE)/100</f>
        <v>0.52500000000000002</v>
      </c>
      <c r="I1588" s="32">
        <f>VLOOKUP($C1588,'Four Factors - Road'!$B:$O,8,FALSE)</f>
        <v>0.26700000000000002</v>
      </c>
      <c r="J1588" s="32">
        <f>VLOOKUP($C1588,'Four Factors - Road'!$B:$O,9,FALSE)/100</f>
        <v>0.13800000000000001</v>
      </c>
      <c r="K1588" s="32">
        <f>VLOOKUP($C1588,'Four Factors - Road'!$B:$O,10,FALSE)/100</f>
        <v>0.245</v>
      </c>
      <c r="L1588" s="32">
        <f>VLOOKUP($C1588,'Four Factors - Road'!$B:$O,11,FALSE)/100</f>
        <v>0.495</v>
      </c>
      <c r="M1588" s="32">
        <f>VLOOKUP($C1588,'Four Factors - Road'!$B:$O,12,FALSE)</f>
        <v>0.26600000000000001</v>
      </c>
      <c r="N1588" s="32">
        <f>VLOOKUP($C1588,'Four Factors - Road'!$B:$O,13,FALSE)/100</f>
        <v>0.14599999999999999</v>
      </c>
      <c r="O1588" s="32">
        <f>VLOOKUP($C1588,'Four Factors - Road'!$B:$O,14,FALSE)/100</f>
        <v>0.22600000000000001</v>
      </c>
      <c r="P1588" s="21">
        <f>VLOOKUP($C1588,'Advanced - Road'!B:T,18,FALSE)</f>
        <v>96.26</v>
      </c>
      <c r="Q1588" s="21">
        <f>(P1588+'Advanced - Road'!$S$33)/2</f>
        <v>97.56026345933563</v>
      </c>
      <c r="R1588" s="32">
        <f t="shared" ref="R1588" si="15633">AVERAGE(H1588,L1589)</f>
        <v>0.52800000000000002</v>
      </c>
      <c r="S1588" s="32">
        <f t="shared" ref="S1588" si="15634">AVERAGE(I1588,M1589)</f>
        <v>0.26700000000000002</v>
      </c>
      <c r="T1588" s="32">
        <f t="shared" ref="T1588" si="15635">AVERAGE(J1588,N1589)</f>
        <v>0.14150000000000001</v>
      </c>
      <c r="U1588" s="32">
        <f t="shared" ref="U1588" si="15636">AVERAGE(K1588,O1589)</f>
        <v>0.23799999999999999</v>
      </c>
      <c r="V1588" s="21">
        <f>Q1588*Q1589/'Advanced - Home'!$S$33</f>
        <v>98.214673618086749</v>
      </c>
      <c r="W1588" s="21">
        <f t="shared" ref="W1588" si="15637">AVERAGE(V1588:V1589)</f>
        <v>98.211344991454894</v>
      </c>
      <c r="X1588" s="21">
        <f t="shared" si="15416"/>
        <v>0</v>
      </c>
      <c r="Y1588" s="23">
        <f>ROUND(Regression!$B$17+Regression!$B$18*Games!R1588+Regression!$B$19*Games!T1588+Regression!$B$20*Games!U1588+Regression!$B$21*Games!S1588+Regression!$B$22*Games!W1588,0)</f>
        <v>109</v>
      </c>
      <c r="Z1588" s="23">
        <f t="shared" ref="Z1588" si="15638">Y1589-Y1588</f>
        <v>-3</v>
      </c>
      <c r="AA1588" s="23">
        <f t="shared" ref="AA1588" si="15639">Y1588+Y1589</f>
        <v>215</v>
      </c>
      <c r="AB1588" s="22">
        <f t="shared" ref="AB1588" si="15640">D1588-Z1588</f>
        <v>3</v>
      </c>
      <c r="AC1588" s="22">
        <f t="shared" ref="AC1588" si="15641">AA1588-E1588</f>
        <v>215</v>
      </c>
      <c r="AD1588" s="22">
        <f t="shared" si="15421"/>
        <v>109</v>
      </c>
    </row>
    <row r="1589" spans="1:30" x14ac:dyDescent="0.3">
      <c r="A1589" s="11" t="s">
        <v>134</v>
      </c>
      <c r="B1589" s="14" t="s">
        <v>67</v>
      </c>
      <c r="C1589" s="11" t="str">
        <f>VLOOKUP(B1589,'Team Lookup'!A:B,2,FALSE)</f>
        <v>Los Angeles Lakers</v>
      </c>
      <c r="D1589" s="15">
        <f t="shared" ref="D1589" si="15642">D1588*-1</f>
        <v>0</v>
      </c>
      <c r="E1589" s="15">
        <f t="shared" ref="E1589" si="15643">E1588</f>
        <v>0</v>
      </c>
      <c r="F1589" s="11" t="str">
        <f>B1588</f>
        <v>SAS</v>
      </c>
      <c r="G1589" s="11" t="str">
        <f t="shared" ref="G1589" si="15644">C1588</f>
        <v>San Antonio Spurs</v>
      </c>
      <c r="H1589" s="32">
        <f>VLOOKUP($C1589,'Four Factors - Home'!$B:$O,7,FALSE)/100</f>
        <v>0.51600000000000001</v>
      </c>
      <c r="I1589" s="32">
        <f>VLOOKUP($C1589,'Four Factors - Home'!$B:$O,8,FALSE)</f>
        <v>0.27200000000000002</v>
      </c>
      <c r="J1589" s="32">
        <f>VLOOKUP($C1589,'Four Factors - Home'!$B:$O,9,FALSE)/100</f>
        <v>0.14300000000000002</v>
      </c>
      <c r="K1589" s="32">
        <f>VLOOKUP($C1589,'Four Factors - Home'!$B:$O,10,FALSE)/100</f>
        <v>0.27300000000000002</v>
      </c>
      <c r="L1589" s="32">
        <f>VLOOKUP($C1589,'Four Factors - Home'!$B:$O,11,FALSE)/100</f>
        <v>0.53100000000000003</v>
      </c>
      <c r="M1589" s="32">
        <f>VLOOKUP($C1589,'Four Factors - Home'!$B:$O,12,FALSE)</f>
        <v>0.26700000000000002</v>
      </c>
      <c r="N1589" s="32">
        <f>VLOOKUP($C1589,'Four Factors - Home'!$B:$O,13,FALSE)/100</f>
        <v>0.14499999999999999</v>
      </c>
      <c r="O1589" s="32">
        <f>VLOOKUP($C1589,'Four Factors - Home'!$B:$O,14,FALSE)/100</f>
        <v>0.23100000000000001</v>
      </c>
      <c r="P1589" s="21">
        <f>VLOOKUP($C1589,'Advanced - Home'!B:T,18,FALSE)</f>
        <v>100.18</v>
      </c>
      <c r="Q1589" s="21">
        <f>(P1589+'Advanced - Home'!$S$33)/2</f>
        <v>99.516912943871716</v>
      </c>
      <c r="R1589" s="32">
        <f t="shared" ref="R1589" si="15645">AVERAGE(H1589,L1588)</f>
        <v>0.50550000000000006</v>
      </c>
      <c r="S1589" s="32">
        <f t="shared" ref="S1589" si="15646">AVERAGE(I1589,M1588)</f>
        <v>0.26900000000000002</v>
      </c>
      <c r="T1589" s="32">
        <f t="shared" ref="T1589" si="15647">AVERAGE(J1589,N1588)</f>
        <v>0.14450000000000002</v>
      </c>
      <c r="U1589" s="32">
        <f t="shared" ref="U1589" si="15648">AVERAGE(K1589,O1588)</f>
        <v>0.2495</v>
      </c>
      <c r="V1589" s="21">
        <f>Q1589*Q1588/'Advanced - Road'!$S$33</f>
        <v>98.208016364823024</v>
      </c>
      <c r="W1589" s="21">
        <f t="shared" ref="W1589" si="15649">W1588</f>
        <v>98.211344991454894</v>
      </c>
      <c r="X1589" s="21">
        <f t="shared" si="15416"/>
        <v>0</v>
      </c>
      <c r="Y1589" s="23">
        <f>ROUND(Regression!$B$17+Regression!$B$18*Games!R1589+Regression!$B$19*Games!T1589+Regression!$B$20*Games!U1589+Regression!$B$21*Games!S1589+Regression!$B$22*Games!W1589,0)</f>
        <v>106</v>
      </c>
      <c r="Z1589" s="23">
        <f t="shared" ref="Z1589" si="15650">-Z1588</f>
        <v>3</v>
      </c>
      <c r="AA1589" s="23">
        <f t="shared" ref="AA1589" si="15651">AA1588</f>
        <v>215</v>
      </c>
      <c r="AB1589" s="22"/>
      <c r="AC1589" s="22"/>
      <c r="AD1589" s="22">
        <f t="shared" si="15421"/>
        <v>106</v>
      </c>
    </row>
    <row r="1590" spans="1:30" x14ac:dyDescent="0.3">
      <c r="A1590" t="s">
        <v>133</v>
      </c>
      <c r="B1590" s="8" t="s">
        <v>79</v>
      </c>
      <c r="C1590" t="str">
        <f>VLOOKUP(B1590,'Team Lookup'!A:B,2,FALSE)</f>
        <v>San Antonio Spurs</v>
      </c>
      <c r="D1590" s="6"/>
      <c r="E1590" s="6"/>
      <c r="F1590" s="7" t="str">
        <f>B1591</f>
        <v>MEM</v>
      </c>
      <c r="G1590" t="str">
        <f t="shared" ref="G1590" si="15652">C1591</f>
        <v>Memphis Grizzlies</v>
      </c>
      <c r="H1590" s="31">
        <f>VLOOKUP($C1590,'Four Factors - Road'!$B:$O,7,FALSE)/100</f>
        <v>0.52500000000000002</v>
      </c>
      <c r="I1590" s="31">
        <f>VLOOKUP($C1590,'Four Factors - Road'!$B:$O,8,FALSE)</f>
        <v>0.26700000000000002</v>
      </c>
      <c r="J1590" s="31">
        <f>VLOOKUP($C1590,'Four Factors - Road'!$B:$O,9,FALSE)/100</f>
        <v>0.13800000000000001</v>
      </c>
      <c r="K1590" s="31">
        <f>VLOOKUP($C1590,'Four Factors - Road'!$B:$O,10,FALSE)/100</f>
        <v>0.245</v>
      </c>
      <c r="L1590" s="31">
        <f>VLOOKUP($C1590,'Four Factors - Road'!$B:$O,11,FALSE)/100</f>
        <v>0.495</v>
      </c>
      <c r="M1590" s="31">
        <f>VLOOKUP($C1590,'Four Factors - Road'!$B:$O,12,FALSE)</f>
        <v>0.26600000000000001</v>
      </c>
      <c r="N1590" s="31">
        <f>VLOOKUP($C1590,'Four Factors - Road'!$B:$O,13,FALSE)/100</f>
        <v>0.14599999999999999</v>
      </c>
      <c r="O1590" s="31">
        <f>VLOOKUP($C1590,'Four Factors - Road'!$B:$O,14,FALSE)/100</f>
        <v>0.22600000000000001</v>
      </c>
      <c r="P1590" s="17">
        <f>VLOOKUP($C1590,'Advanced - Road'!B:T,18,FALSE)</f>
        <v>96.26</v>
      </c>
      <c r="Q1590" s="17">
        <f>(P1590+'Advanced - Road'!$S$33)/2</f>
        <v>97.56026345933563</v>
      </c>
      <c r="R1590" s="31">
        <f t="shared" ref="R1590" si="15653">AVERAGE(H1590,L1591)</f>
        <v>0.4995</v>
      </c>
      <c r="S1590" s="31">
        <f t="shared" ref="S1590" si="15654">AVERAGE(I1590,M1591)</f>
        <v>0.3105</v>
      </c>
      <c r="T1590" s="31">
        <f t="shared" ref="T1590" si="15655">AVERAGE(J1590,N1591)</f>
        <v>0.14500000000000002</v>
      </c>
      <c r="U1590" s="31">
        <f t="shared" ref="U1590" si="15656">AVERAGE(K1590,O1591)</f>
        <v>0.22800000000000001</v>
      </c>
      <c r="V1590" s="17">
        <f>Q1590*Q1591/'Advanced - Home'!$S$33</f>
        <v>96.073069387743956</v>
      </c>
      <c r="W1590" s="17">
        <f t="shared" ref="W1590" si="15657">AVERAGE(V1590:V1591)</f>
        <v>96.069813342943434</v>
      </c>
      <c r="X1590" s="17">
        <f t="shared" si="15416"/>
        <v>0</v>
      </c>
      <c r="Y1590" s="19">
        <f>ROUND(Regression!$B$17+Regression!$B$18*Games!R1590+Regression!$B$19*Games!T1590+Regression!$B$20*Games!U1590+Regression!$B$21*Games!S1590+Regression!$B$22*Games!W1590,0)</f>
        <v>103</v>
      </c>
      <c r="Z1590" s="19">
        <f t="shared" ref="Z1590" si="15658">Y1591-Y1590</f>
        <v>-3</v>
      </c>
      <c r="AA1590" s="19">
        <f t="shared" ref="AA1590" si="15659">Y1590+Y1591</f>
        <v>203</v>
      </c>
      <c r="AB1590" s="4">
        <f t="shared" ref="AB1590" si="15660">D1590-Z1590</f>
        <v>3</v>
      </c>
      <c r="AC1590" s="4">
        <f t="shared" ref="AC1590" si="15661">AA1590-E1590</f>
        <v>203</v>
      </c>
      <c r="AD1590" s="4">
        <f t="shared" si="15421"/>
        <v>103</v>
      </c>
    </row>
    <row r="1591" spans="1:30" x14ac:dyDescent="0.3">
      <c r="A1591" t="s">
        <v>134</v>
      </c>
      <c r="B1591" s="8" t="s">
        <v>68</v>
      </c>
      <c r="C1591" t="str">
        <f>VLOOKUP(B1591,'Team Lookup'!A:B,2,FALSE)</f>
        <v>Memphis Grizzlies</v>
      </c>
      <c r="D1591" s="9">
        <f t="shared" ref="D1591" si="15662">D1590*-1</f>
        <v>0</v>
      </c>
      <c r="E1591" s="9">
        <f t="shared" ref="E1591" si="15663">E1590</f>
        <v>0</v>
      </c>
      <c r="F1591" t="str">
        <f>B1590</f>
        <v>SAS</v>
      </c>
      <c r="G1591" t="str">
        <f t="shared" ref="G1591" si="15664">C1590</f>
        <v>San Antonio Spurs</v>
      </c>
      <c r="H1591" s="31">
        <f>VLOOKUP($C1591,'Four Factors - Home'!$B:$O,7,FALSE)/100</f>
        <v>0.46299999999999997</v>
      </c>
      <c r="I1591" s="31">
        <f>VLOOKUP($C1591,'Four Factors - Home'!$B:$O,8,FALSE)</f>
        <v>0.29599999999999999</v>
      </c>
      <c r="J1591" s="31">
        <f>VLOOKUP($C1591,'Four Factors - Home'!$B:$O,9,FALSE)/100</f>
        <v>0.14400000000000002</v>
      </c>
      <c r="K1591" s="31">
        <f>VLOOKUP($C1591,'Four Factors - Home'!$B:$O,10,FALSE)/100</f>
        <v>0.27300000000000002</v>
      </c>
      <c r="L1591" s="31">
        <f>VLOOKUP($C1591,'Four Factors - Home'!$B:$O,11,FALSE)/100</f>
        <v>0.47399999999999998</v>
      </c>
      <c r="M1591" s="31">
        <f>VLOOKUP($C1591,'Four Factors - Home'!$B:$O,12,FALSE)</f>
        <v>0.35399999999999998</v>
      </c>
      <c r="N1591" s="31">
        <f>VLOOKUP($C1591,'Four Factors - Home'!$B:$O,13,FALSE)/100</f>
        <v>0.152</v>
      </c>
      <c r="O1591" s="31">
        <f>VLOOKUP($C1591,'Four Factors - Home'!$B:$O,14,FALSE)/100</f>
        <v>0.21100000000000002</v>
      </c>
      <c r="P1591" s="17">
        <f>VLOOKUP($C1591,'Advanced - Home'!B:T,18,FALSE)</f>
        <v>95.84</v>
      </c>
      <c r="Q1591" s="17">
        <f>(P1591+'Advanced - Home'!$S$33)/2</f>
        <v>97.3469129438717</v>
      </c>
      <c r="R1591" s="31">
        <f t="shared" ref="R1591" si="15665">AVERAGE(H1591,L1590)</f>
        <v>0.47899999999999998</v>
      </c>
      <c r="S1591" s="31">
        <f t="shared" ref="S1591" si="15666">AVERAGE(I1591,M1590)</f>
        <v>0.28100000000000003</v>
      </c>
      <c r="T1591" s="31">
        <f t="shared" ref="T1591" si="15667">AVERAGE(J1591,N1590)</f>
        <v>0.14500000000000002</v>
      </c>
      <c r="U1591" s="31">
        <f t="shared" ref="U1591" si="15668">AVERAGE(K1591,O1590)</f>
        <v>0.2495</v>
      </c>
      <c r="V1591" s="17">
        <f>Q1591*Q1590/'Advanced - Road'!$S$33</f>
        <v>96.066557298142925</v>
      </c>
      <c r="W1591" s="17">
        <f t="shared" ref="W1591" si="15669">W1590</f>
        <v>96.069813342943434</v>
      </c>
      <c r="X1591" s="17">
        <f t="shared" si="15416"/>
        <v>0</v>
      </c>
      <c r="Y1591" s="19">
        <f>ROUND(Regression!$B$17+Regression!$B$18*Games!R1591+Regression!$B$19*Games!T1591+Regression!$B$20*Games!U1591+Regression!$B$21*Games!S1591+Regression!$B$22*Games!W1591,0)</f>
        <v>100</v>
      </c>
      <c r="Z1591" s="19">
        <f t="shared" ref="Z1591" si="15670">-Z1590</f>
        <v>3</v>
      </c>
      <c r="AA1591" s="19">
        <f t="shared" ref="AA1591" si="15671">AA1590</f>
        <v>203</v>
      </c>
      <c r="AB1591" s="4"/>
      <c r="AC1591" s="4"/>
      <c r="AD1591" s="4">
        <f t="shared" si="15421"/>
        <v>100</v>
      </c>
    </row>
    <row r="1592" spans="1:30" x14ac:dyDescent="0.3">
      <c r="A1592" s="11" t="s">
        <v>133</v>
      </c>
      <c r="B1592" s="14" t="s">
        <v>79</v>
      </c>
      <c r="C1592" s="11" t="str">
        <f>VLOOKUP(B1592,'Team Lookup'!A:B,2,FALSE)</f>
        <v>San Antonio Spurs</v>
      </c>
      <c r="D1592" s="12"/>
      <c r="E1592" s="12"/>
      <c r="F1592" s="13" t="str">
        <f>B1593</f>
        <v>MIA</v>
      </c>
      <c r="G1592" s="11" t="str">
        <f t="shared" ref="G1592" si="15672">C1593</f>
        <v>Miami Heat</v>
      </c>
      <c r="H1592" s="32">
        <f>VLOOKUP($C1592,'Four Factors - Road'!$B:$O,7,FALSE)/100</f>
        <v>0.52500000000000002</v>
      </c>
      <c r="I1592" s="32">
        <f>VLOOKUP($C1592,'Four Factors - Road'!$B:$O,8,FALSE)</f>
        <v>0.26700000000000002</v>
      </c>
      <c r="J1592" s="32">
        <f>VLOOKUP($C1592,'Four Factors - Road'!$B:$O,9,FALSE)/100</f>
        <v>0.13800000000000001</v>
      </c>
      <c r="K1592" s="32">
        <f>VLOOKUP($C1592,'Four Factors - Road'!$B:$O,10,FALSE)/100</f>
        <v>0.245</v>
      </c>
      <c r="L1592" s="32">
        <f>VLOOKUP($C1592,'Four Factors - Road'!$B:$O,11,FALSE)/100</f>
        <v>0.495</v>
      </c>
      <c r="M1592" s="32">
        <f>VLOOKUP($C1592,'Four Factors - Road'!$B:$O,12,FALSE)</f>
        <v>0.26600000000000001</v>
      </c>
      <c r="N1592" s="32">
        <f>VLOOKUP($C1592,'Four Factors - Road'!$B:$O,13,FALSE)/100</f>
        <v>0.14599999999999999</v>
      </c>
      <c r="O1592" s="32">
        <f>VLOOKUP($C1592,'Four Factors - Road'!$B:$O,14,FALSE)/100</f>
        <v>0.22600000000000001</v>
      </c>
      <c r="P1592" s="21">
        <f>VLOOKUP($C1592,'Advanced - Road'!B:T,18,FALSE)</f>
        <v>96.26</v>
      </c>
      <c r="Q1592" s="21">
        <f>(P1592+'Advanced - Road'!$S$33)/2</f>
        <v>97.56026345933563</v>
      </c>
      <c r="R1592" s="32">
        <f t="shared" ref="R1592" si="15673">AVERAGE(H1592,L1593)</f>
        <v>0.50649999999999995</v>
      </c>
      <c r="S1592" s="32">
        <f t="shared" ref="S1592" si="15674">AVERAGE(I1592,M1593)</f>
        <v>0.26450000000000001</v>
      </c>
      <c r="T1592" s="32">
        <f t="shared" ref="T1592" si="15675">AVERAGE(J1592,N1593)</f>
        <v>0.13450000000000001</v>
      </c>
      <c r="U1592" s="32">
        <f t="shared" ref="U1592" si="15676">AVERAGE(K1592,O1593)</f>
        <v>0.23399999999999999</v>
      </c>
      <c r="V1592" s="21">
        <f>Q1592*Q1593/'Advanced - Home'!$S$33</f>
        <v>97.291908661694805</v>
      </c>
      <c r="W1592" s="21">
        <f t="shared" ref="W1592" si="15677">AVERAGE(V1592:V1593)</f>
        <v>97.288611308801336</v>
      </c>
      <c r="X1592" s="21">
        <f t="shared" si="15416"/>
        <v>0</v>
      </c>
      <c r="Y1592" s="23">
        <f>ROUND(Regression!$B$17+Regression!$B$18*Games!R1592+Regression!$B$19*Games!T1592+Regression!$B$20*Games!U1592+Regression!$B$21*Games!S1592+Regression!$B$22*Games!W1592,0)</f>
        <v>106</v>
      </c>
      <c r="Z1592" s="23">
        <f t="shared" ref="Z1592" si="15678">Y1593-Y1592</f>
        <v>-1</v>
      </c>
      <c r="AA1592" s="23">
        <f t="shared" ref="AA1592" si="15679">Y1592+Y1593</f>
        <v>211</v>
      </c>
      <c r="AB1592" s="22">
        <f t="shared" ref="AB1592" si="15680">D1592-Z1592</f>
        <v>1</v>
      </c>
      <c r="AC1592" s="22">
        <f t="shared" ref="AC1592" si="15681">AA1592-E1592</f>
        <v>211</v>
      </c>
      <c r="AD1592" s="22">
        <f t="shared" si="15421"/>
        <v>106</v>
      </c>
    </row>
    <row r="1593" spans="1:30" x14ac:dyDescent="0.3">
      <c r="A1593" s="11" t="s">
        <v>134</v>
      </c>
      <c r="B1593" s="14" t="s">
        <v>69</v>
      </c>
      <c r="C1593" s="11" t="str">
        <f>VLOOKUP(B1593,'Team Lookup'!A:B,2,FALSE)</f>
        <v>Miami Heat</v>
      </c>
      <c r="D1593" s="15">
        <f t="shared" ref="D1593" si="15682">D1592*-1</f>
        <v>0</v>
      </c>
      <c r="E1593" s="15">
        <f t="shared" ref="E1593" si="15683">E1592</f>
        <v>0</v>
      </c>
      <c r="F1593" s="11" t="str">
        <f>B1592</f>
        <v>SAS</v>
      </c>
      <c r="G1593" s="11" t="str">
        <f t="shared" ref="G1593" si="15684">C1592</f>
        <v>San Antonio Spurs</v>
      </c>
      <c r="H1593" s="32">
        <f>VLOOKUP($C1593,'Four Factors - Home'!$B:$O,7,FALSE)/100</f>
        <v>0.52500000000000002</v>
      </c>
      <c r="I1593" s="32">
        <f>VLOOKUP($C1593,'Four Factors - Home'!$B:$O,8,FALSE)</f>
        <v>0.27700000000000002</v>
      </c>
      <c r="J1593" s="32">
        <f>VLOOKUP($C1593,'Four Factors - Home'!$B:$O,9,FALSE)/100</f>
        <v>0.14000000000000001</v>
      </c>
      <c r="K1593" s="32">
        <f>VLOOKUP($C1593,'Four Factors - Home'!$B:$O,10,FALSE)/100</f>
        <v>0.217</v>
      </c>
      <c r="L1593" s="32">
        <f>VLOOKUP($C1593,'Four Factors - Home'!$B:$O,11,FALSE)/100</f>
        <v>0.48799999999999999</v>
      </c>
      <c r="M1593" s="32">
        <f>VLOOKUP($C1593,'Four Factors - Home'!$B:$O,12,FALSE)</f>
        <v>0.26200000000000001</v>
      </c>
      <c r="N1593" s="32">
        <f>VLOOKUP($C1593,'Four Factors - Home'!$B:$O,13,FALSE)/100</f>
        <v>0.13100000000000001</v>
      </c>
      <c r="O1593" s="32">
        <f>VLOOKUP($C1593,'Four Factors - Home'!$B:$O,14,FALSE)/100</f>
        <v>0.223</v>
      </c>
      <c r="P1593" s="21">
        <f>VLOOKUP($C1593,'Advanced - Home'!B:T,18,FALSE)</f>
        <v>98.31</v>
      </c>
      <c r="Q1593" s="21">
        <f>(P1593+'Advanced - Home'!$S$33)/2</f>
        <v>98.581912943871714</v>
      </c>
      <c r="R1593" s="32">
        <f t="shared" ref="R1593" si="15685">AVERAGE(H1593,L1592)</f>
        <v>0.51</v>
      </c>
      <c r="S1593" s="32">
        <f t="shared" ref="S1593" si="15686">AVERAGE(I1593,M1592)</f>
        <v>0.27150000000000002</v>
      </c>
      <c r="T1593" s="32">
        <f t="shared" ref="T1593" si="15687">AVERAGE(J1593,N1592)</f>
        <v>0.14300000000000002</v>
      </c>
      <c r="U1593" s="32">
        <f t="shared" ref="U1593" si="15688">AVERAGE(K1593,O1592)</f>
        <v>0.2215</v>
      </c>
      <c r="V1593" s="21">
        <f>Q1593*Q1592/'Advanced - Road'!$S$33</f>
        <v>97.285313955907867</v>
      </c>
      <c r="W1593" s="21">
        <f t="shared" ref="W1593" si="15689">W1592</f>
        <v>97.288611308801336</v>
      </c>
      <c r="X1593" s="21">
        <f t="shared" si="15416"/>
        <v>0</v>
      </c>
      <c r="Y1593" s="23">
        <f>ROUND(Regression!$B$17+Regression!$B$18*Games!R1593+Regression!$B$19*Games!T1593+Regression!$B$20*Games!U1593+Regression!$B$21*Games!S1593+Regression!$B$22*Games!W1593,0)</f>
        <v>105</v>
      </c>
      <c r="Z1593" s="23">
        <f t="shared" ref="Z1593" si="15690">-Z1592</f>
        <v>1</v>
      </c>
      <c r="AA1593" s="23">
        <f t="shared" ref="AA1593" si="15691">AA1592</f>
        <v>211</v>
      </c>
      <c r="AB1593" s="22"/>
      <c r="AC1593" s="22"/>
      <c r="AD1593" s="22">
        <f t="shared" si="15421"/>
        <v>105</v>
      </c>
    </row>
    <row r="1594" spans="1:30" x14ac:dyDescent="0.3">
      <c r="A1594" t="s">
        <v>133</v>
      </c>
      <c r="B1594" s="8" t="s">
        <v>79</v>
      </c>
      <c r="C1594" t="str">
        <f>VLOOKUP(B1594,'Team Lookup'!A:B,2,FALSE)</f>
        <v>San Antonio Spurs</v>
      </c>
      <c r="D1594" s="6"/>
      <c r="E1594" s="6"/>
      <c r="F1594" s="7" t="str">
        <f>B1595</f>
        <v>MIL</v>
      </c>
      <c r="G1594" t="str">
        <f t="shared" ref="G1594" si="15692">C1595</f>
        <v>Milwaukee Bucks</v>
      </c>
      <c r="H1594" s="31">
        <f>VLOOKUP($C1594,'Four Factors - Road'!$B:$O,7,FALSE)/100</f>
        <v>0.52500000000000002</v>
      </c>
      <c r="I1594" s="31">
        <f>VLOOKUP($C1594,'Four Factors - Road'!$B:$O,8,FALSE)</f>
        <v>0.26700000000000002</v>
      </c>
      <c r="J1594" s="31">
        <f>VLOOKUP($C1594,'Four Factors - Road'!$B:$O,9,FALSE)/100</f>
        <v>0.13800000000000001</v>
      </c>
      <c r="K1594" s="31">
        <f>VLOOKUP($C1594,'Four Factors - Road'!$B:$O,10,FALSE)/100</f>
        <v>0.245</v>
      </c>
      <c r="L1594" s="31">
        <f>VLOOKUP($C1594,'Four Factors - Road'!$B:$O,11,FALSE)/100</f>
        <v>0.495</v>
      </c>
      <c r="M1594" s="31">
        <f>VLOOKUP($C1594,'Four Factors - Road'!$B:$O,12,FALSE)</f>
        <v>0.26600000000000001</v>
      </c>
      <c r="N1594" s="31">
        <f>VLOOKUP($C1594,'Four Factors - Road'!$B:$O,13,FALSE)/100</f>
        <v>0.14599999999999999</v>
      </c>
      <c r="O1594" s="31">
        <f>VLOOKUP($C1594,'Four Factors - Road'!$B:$O,14,FALSE)/100</f>
        <v>0.22600000000000001</v>
      </c>
      <c r="P1594" s="17">
        <f>VLOOKUP($C1594,'Advanced - Road'!B:T,18,FALSE)</f>
        <v>96.26</v>
      </c>
      <c r="Q1594" s="17">
        <f>(P1594+'Advanced - Road'!$S$33)/2</f>
        <v>97.56026345933563</v>
      </c>
      <c r="R1594" s="31">
        <f t="shared" ref="R1594" si="15693">AVERAGE(H1594,L1595)</f>
        <v>0.52300000000000002</v>
      </c>
      <c r="S1594" s="31">
        <f t="shared" ref="S1594" si="15694">AVERAGE(I1594,M1595)</f>
        <v>0.28500000000000003</v>
      </c>
      <c r="T1594" s="31">
        <f t="shared" ref="T1594" si="15695">AVERAGE(J1594,N1595)</f>
        <v>0.14850000000000002</v>
      </c>
      <c r="U1594" s="31">
        <f t="shared" ref="U1594" si="15696">AVERAGE(K1594,O1595)</f>
        <v>0.23849999999999999</v>
      </c>
      <c r="V1594" s="17">
        <f>Q1594*Q1595/'Advanced - Home'!$S$33</f>
        <v>97.499160683986048</v>
      </c>
      <c r="W1594" s="17">
        <f t="shared" ref="W1594" si="15697">AVERAGE(V1594:V1595)</f>
        <v>97.495856307044377</v>
      </c>
      <c r="X1594" s="17">
        <f t="shared" si="15416"/>
        <v>0</v>
      </c>
      <c r="Y1594" s="19">
        <f>ROUND(Regression!$B$17+Regression!$B$18*Games!R1594+Regression!$B$19*Games!T1594+Regression!$B$20*Games!U1594+Regression!$B$21*Games!S1594+Regression!$B$22*Games!W1594,0)</f>
        <v>107</v>
      </c>
      <c r="Z1594" s="19">
        <f t="shared" ref="Z1594" si="15698">Y1595-Y1594</f>
        <v>-1</v>
      </c>
      <c r="AA1594" s="19">
        <f t="shared" ref="AA1594" si="15699">Y1594+Y1595</f>
        <v>213</v>
      </c>
      <c r="AB1594" s="4">
        <f t="shared" ref="AB1594" si="15700">D1594-Z1594</f>
        <v>1</v>
      </c>
      <c r="AC1594" s="4">
        <f t="shared" ref="AC1594" si="15701">AA1594-E1594</f>
        <v>213</v>
      </c>
      <c r="AD1594" s="4">
        <f t="shared" si="15421"/>
        <v>107</v>
      </c>
    </row>
    <row r="1595" spans="1:30" x14ac:dyDescent="0.3">
      <c r="A1595" t="s">
        <v>134</v>
      </c>
      <c r="B1595" s="8" t="s">
        <v>70</v>
      </c>
      <c r="C1595" t="str">
        <f>VLOOKUP(B1595,'Team Lookup'!A:B,2,FALSE)</f>
        <v>Milwaukee Bucks</v>
      </c>
      <c r="D1595" s="9">
        <f t="shared" ref="D1595" si="15702">D1594*-1</f>
        <v>0</v>
      </c>
      <c r="E1595" s="9">
        <f t="shared" ref="E1595" si="15703">E1594</f>
        <v>0</v>
      </c>
      <c r="F1595" t="str">
        <f>B1594</f>
        <v>SAS</v>
      </c>
      <c r="G1595" t="str">
        <f t="shared" ref="G1595" si="15704">C1594</f>
        <v>San Antonio Spurs</v>
      </c>
      <c r="H1595" s="31">
        <f>VLOOKUP($C1595,'Four Factors - Home'!$B:$O,7,FALSE)/100</f>
        <v>0.53500000000000003</v>
      </c>
      <c r="I1595" s="31">
        <f>VLOOKUP($C1595,'Four Factors - Home'!$B:$O,8,FALSE)</f>
        <v>0.307</v>
      </c>
      <c r="J1595" s="31">
        <f>VLOOKUP($C1595,'Four Factors - Home'!$B:$O,9,FALSE)/100</f>
        <v>0.14199999999999999</v>
      </c>
      <c r="K1595" s="31">
        <f>VLOOKUP($C1595,'Four Factors - Home'!$B:$O,10,FALSE)/100</f>
        <v>0.21600000000000003</v>
      </c>
      <c r="L1595" s="31">
        <f>VLOOKUP($C1595,'Four Factors - Home'!$B:$O,11,FALSE)/100</f>
        <v>0.52100000000000002</v>
      </c>
      <c r="M1595" s="31">
        <f>VLOOKUP($C1595,'Four Factors - Home'!$B:$O,12,FALSE)</f>
        <v>0.30299999999999999</v>
      </c>
      <c r="N1595" s="31">
        <f>VLOOKUP($C1595,'Four Factors - Home'!$B:$O,13,FALSE)/100</f>
        <v>0.159</v>
      </c>
      <c r="O1595" s="31">
        <f>VLOOKUP($C1595,'Four Factors - Home'!$B:$O,14,FALSE)/100</f>
        <v>0.23199999999999998</v>
      </c>
      <c r="P1595" s="17">
        <f>VLOOKUP($C1595,'Advanced - Home'!B:T,18,FALSE)</f>
        <v>98.73</v>
      </c>
      <c r="Q1595" s="17">
        <f>(P1595+'Advanced - Home'!$S$33)/2</f>
        <v>98.791912943871708</v>
      </c>
      <c r="R1595" s="31">
        <f t="shared" ref="R1595" si="15705">AVERAGE(H1595,L1594)</f>
        <v>0.51500000000000001</v>
      </c>
      <c r="S1595" s="31">
        <f t="shared" ref="S1595" si="15706">AVERAGE(I1595,M1594)</f>
        <v>0.28649999999999998</v>
      </c>
      <c r="T1595" s="31">
        <f t="shared" ref="T1595" si="15707">AVERAGE(J1595,N1594)</f>
        <v>0.14399999999999999</v>
      </c>
      <c r="U1595" s="31">
        <f t="shared" ref="U1595" si="15708">AVERAGE(K1595,O1594)</f>
        <v>0.22100000000000003</v>
      </c>
      <c r="V1595" s="17">
        <f>Q1595*Q1594/'Advanced - Road'!$S$33</f>
        <v>97.492551930102707</v>
      </c>
      <c r="W1595" s="17">
        <f t="shared" ref="W1595" si="15709">W1594</f>
        <v>97.495856307044377</v>
      </c>
      <c r="X1595" s="17">
        <f t="shared" si="15416"/>
        <v>0</v>
      </c>
      <c r="Y1595" s="19">
        <f>ROUND(Regression!$B$17+Regression!$B$18*Games!R1595+Regression!$B$19*Games!T1595+Regression!$B$20*Games!U1595+Regression!$B$21*Games!S1595+Regression!$B$22*Games!W1595,0)</f>
        <v>106</v>
      </c>
      <c r="Z1595" s="19">
        <f t="shared" ref="Z1595" si="15710">-Z1594</f>
        <v>1</v>
      </c>
      <c r="AA1595" s="19">
        <f t="shared" ref="AA1595" si="15711">AA1594</f>
        <v>213</v>
      </c>
      <c r="AB1595" s="4"/>
      <c r="AC1595" s="4"/>
      <c r="AD1595" s="4">
        <f t="shared" si="15421"/>
        <v>106</v>
      </c>
    </row>
    <row r="1596" spans="1:30" x14ac:dyDescent="0.3">
      <c r="A1596" s="11" t="s">
        <v>133</v>
      </c>
      <c r="B1596" s="14" t="s">
        <v>79</v>
      </c>
      <c r="C1596" s="11" t="str">
        <f>VLOOKUP(B1596,'Team Lookup'!A:B,2,FALSE)</f>
        <v>San Antonio Spurs</v>
      </c>
      <c r="D1596" s="12"/>
      <c r="E1596" s="12"/>
      <c r="F1596" s="13" t="str">
        <f>B1597</f>
        <v>MIN</v>
      </c>
      <c r="G1596" s="11" t="str">
        <f t="shared" ref="G1596" si="15712">C1597</f>
        <v>Minnesota Timberwolves</v>
      </c>
      <c r="H1596" s="32">
        <f>VLOOKUP($C1596,'Four Factors - Road'!$B:$O,7,FALSE)/100</f>
        <v>0.52500000000000002</v>
      </c>
      <c r="I1596" s="32">
        <f>VLOOKUP($C1596,'Four Factors - Road'!$B:$O,8,FALSE)</f>
        <v>0.26700000000000002</v>
      </c>
      <c r="J1596" s="32">
        <f>VLOOKUP($C1596,'Four Factors - Road'!$B:$O,9,FALSE)/100</f>
        <v>0.13800000000000001</v>
      </c>
      <c r="K1596" s="32">
        <f>VLOOKUP($C1596,'Four Factors - Road'!$B:$O,10,FALSE)/100</f>
        <v>0.245</v>
      </c>
      <c r="L1596" s="32">
        <f>VLOOKUP($C1596,'Four Factors - Road'!$B:$O,11,FALSE)/100</f>
        <v>0.495</v>
      </c>
      <c r="M1596" s="32">
        <f>VLOOKUP($C1596,'Four Factors - Road'!$B:$O,12,FALSE)</f>
        <v>0.26600000000000001</v>
      </c>
      <c r="N1596" s="32">
        <f>VLOOKUP($C1596,'Four Factors - Road'!$B:$O,13,FALSE)/100</f>
        <v>0.14599999999999999</v>
      </c>
      <c r="O1596" s="32">
        <f>VLOOKUP($C1596,'Four Factors - Road'!$B:$O,14,FALSE)/100</f>
        <v>0.22600000000000001</v>
      </c>
      <c r="P1596" s="21">
        <f>VLOOKUP($C1596,'Advanced - Road'!B:T,18,FALSE)</f>
        <v>96.26</v>
      </c>
      <c r="Q1596" s="21">
        <f>(P1596+'Advanced - Road'!$S$33)/2</f>
        <v>97.56026345933563</v>
      </c>
      <c r="R1596" s="32">
        <f t="shared" ref="R1596" si="15713">AVERAGE(H1596,L1597)</f>
        <v>0.52750000000000008</v>
      </c>
      <c r="S1596" s="32">
        <f t="shared" ref="S1596" si="15714">AVERAGE(I1596,M1597)</f>
        <v>0.27</v>
      </c>
      <c r="T1596" s="32">
        <f t="shared" ref="T1596" si="15715">AVERAGE(J1596,N1597)</f>
        <v>0.14500000000000002</v>
      </c>
      <c r="U1596" s="32">
        <f t="shared" ref="U1596" si="15716">AVERAGE(K1596,O1597)</f>
        <v>0.23099999999999998</v>
      </c>
      <c r="V1596" s="21">
        <f>Q1596*Q1597/'Advanced - Home'!$S$33</f>
        <v>96.467835144489172</v>
      </c>
      <c r="W1596" s="21">
        <f t="shared" ref="W1596" si="15717">AVERAGE(V1596:V1597)</f>
        <v>96.464565720549245</v>
      </c>
      <c r="X1596" s="21">
        <f t="shared" si="15416"/>
        <v>0</v>
      </c>
      <c r="Y1596" s="23">
        <f>ROUND(Regression!$B$17+Regression!$B$18*Games!R1596+Regression!$B$19*Games!T1596+Regression!$B$20*Games!U1596+Regression!$B$21*Games!S1596+Regression!$B$22*Games!W1596,0)</f>
        <v>107</v>
      </c>
      <c r="Z1596" s="23">
        <f t="shared" ref="Z1596" si="15718">Y1597-Y1596</f>
        <v>-2</v>
      </c>
      <c r="AA1596" s="23">
        <f t="shared" ref="AA1596" si="15719">Y1596+Y1597</f>
        <v>212</v>
      </c>
      <c r="AB1596" s="22">
        <f t="shared" ref="AB1596" si="15720">D1596-Z1596</f>
        <v>2</v>
      </c>
      <c r="AC1596" s="22">
        <f t="shared" ref="AC1596" si="15721">AA1596-E1596</f>
        <v>212</v>
      </c>
      <c r="AD1596" s="22">
        <f t="shared" si="15421"/>
        <v>107</v>
      </c>
    </row>
    <row r="1597" spans="1:30" x14ac:dyDescent="0.3">
      <c r="A1597" s="11" t="s">
        <v>134</v>
      </c>
      <c r="B1597" s="14" t="s">
        <v>34</v>
      </c>
      <c r="C1597" s="11" t="str">
        <f>VLOOKUP(B1597,'Team Lookup'!A:B,2,FALSE)</f>
        <v>Minnesota Timberwolves</v>
      </c>
      <c r="D1597" s="15">
        <f t="shared" ref="D1597" si="15722">D1596*-1</f>
        <v>0</v>
      </c>
      <c r="E1597" s="15">
        <f t="shared" ref="E1597" si="15723">E1596</f>
        <v>0</v>
      </c>
      <c r="F1597" s="11" t="str">
        <f>B1596</f>
        <v>SAS</v>
      </c>
      <c r="G1597" s="11" t="str">
        <f t="shared" ref="G1597" si="15724">C1596</f>
        <v>San Antonio Spurs</v>
      </c>
      <c r="H1597" s="32">
        <f>VLOOKUP($C1597,'Four Factors - Home'!$B:$O,7,FALSE)/100</f>
        <v>0.52400000000000002</v>
      </c>
      <c r="I1597" s="32">
        <f>VLOOKUP($C1597,'Four Factors - Home'!$B:$O,8,FALSE)</f>
        <v>0.29599999999999999</v>
      </c>
      <c r="J1597" s="32">
        <f>VLOOKUP($C1597,'Four Factors - Home'!$B:$O,9,FALSE)/100</f>
        <v>0.15</v>
      </c>
      <c r="K1597" s="32">
        <f>VLOOKUP($C1597,'Four Factors - Home'!$B:$O,10,FALSE)/100</f>
        <v>0.26899999999999996</v>
      </c>
      <c r="L1597" s="32">
        <f>VLOOKUP($C1597,'Four Factors - Home'!$B:$O,11,FALSE)/100</f>
        <v>0.53</v>
      </c>
      <c r="M1597" s="32">
        <f>VLOOKUP($C1597,'Four Factors - Home'!$B:$O,12,FALSE)</f>
        <v>0.27300000000000002</v>
      </c>
      <c r="N1597" s="32">
        <f>VLOOKUP($C1597,'Four Factors - Home'!$B:$O,13,FALSE)/100</f>
        <v>0.152</v>
      </c>
      <c r="O1597" s="32">
        <f>VLOOKUP($C1597,'Four Factors - Home'!$B:$O,14,FALSE)/100</f>
        <v>0.217</v>
      </c>
      <c r="P1597" s="21">
        <f>VLOOKUP($C1597,'Advanced - Home'!B:T,18,FALSE)</f>
        <v>96.64</v>
      </c>
      <c r="Q1597" s="21">
        <f>(P1597+'Advanced - Home'!$S$33)/2</f>
        <v>97.746912943871706</v>
      </c>
      <c r="R1597" s="32">
        <f t="shared" ref="R1597" si="15725">AVERAGE(H1597,L1596)</f>
        <v>0.50950000000000006</v>
      </c>
      <c r="S1597" s="32">
        <f t="shared" ref="S1597" si="15726">AVERAGE(I1597,M1596)</f>
        <v>0.28100000000000003</v>
      </c>
      <c r="T1597" s="32">
        <f t="shared" ref="T1597" si="15727">AVERAGE(J1597,N1596)</f>
        <v>0.14799999999999999</v>
      </c>
      <c r="U1597" s="32">
        <f t="shared" ref="U1597" si="15728">AVERAGE(K1597,O1596)</f>
        <v>0.2475</v>
      </c>
      <c r="V1597" s="21">
        <f>Q1597*Q1596/'Advanced - Road'!$S$33</f>
        <v>96.461296296609305</v>
      </c>
      <c r="W1597" s="21">
        <f t="shared" ref="W1597" si="15729">W1596</f>
        <v>96.464565720549245</v>
      </c>
      <c r="X1597" s="21">
        <f t="shared" si="15416"/>
        <v>0</v>
      </c>
      <c r="Y1597" s="23">
        <f>ROUND(Regression!$B$17+Regression!$B$18*Games!R1597+Regression!$B$19*Games!T1597+Regression!$B$20*Games!U1597+Regression!$B$21*Games!S1597+Regression!$B$22*Games!W1597,0)</f>
        <v>105</v>
      </c>
      <c r="Z1597" s="23">
        <f t="shared" ref="Z1597" si="15730">-Z1596</f>
        <v>2</v>
      </c>
      <c r="AA1597" s="23">
        <f t="shared" ref="AA1597" si="15731">AA1596</f>
        <v>212</v>
      </c>
      <c r="AB1597" s="22"/>
      <c r="AC1597" s="22"/>
      <c r="AD1597" s="22">
        <f t="shared" si="15421"/>
        <v>105</v>
      </c>
    </row>
    <row r="1598" spans="1:30" x14ac:dyDescent="0.3">
      <c r="A1598" t="s">
        <v>133</v>
      </c>
      <c r="B1598" s="5" t="s">
        <v>79</v>
      </c>
      <c r="C1598" t="str">
        <f>VLOOKUP(B1598,'Team Lookup'!A:B,2,FALSE)</f>
        <v>San Antonio Spurs</v>
      </c>
      <c r="D1598" s="6"/>
      <c r="E1598" s="6"/>
      <c r="F1598" s="7" t="str">
        <f>B1599</f>
        <v>NOP</v>
      </c>
      <c r="G1598" t="str">
        <f t="shared" ref="G1598" si="15732">C1599</f>
        <v>New Orleans Pelicans</v>
      </c>
      <c r="H1598" s="31">
        <f>VLOOKUP($C1598,'Four Factors - Road'!$B:$O,7,FALSE)/100</f>
        <v>0.52500000000000002</v>
      </c>
      <c r="I1598" s="31">
        <f>VLOOKUP($C1598,'Four Factors - Road'!$B:$O,8,FALSE)</f>
        <v>0.26700000000000002</v>
      </c>
      <c r="J1598" s="31">
        <f>VLOOKUP($C1598,'Four Factors - Road'!$B:$O,9,FALSE)/100</f>
        <v>0.13800000000000001</v>
      </c>
      <c r="K1598" s="31">
        <f>VLOOKUP($C1598,'Four Factors - Road'!$B:$O,10,FALSE)/100</f>
        <v>0.245</v>
      </c>
      <c r="L1598" s="31">
        <f>VLOOKUP($C1598,'Four Factors - Road'!$B:$O,11,FALSE)/100</f>
        <v>0.495</v>
      </c>
      <c r="M1598" s="31">
        <f>VLOOKUP($C1598,'Four Factors - Road'!$B:$O,12,FALSE)</f>
        <v>0.26600000000000001</v>
      </c>
      <c r="N1598" s="31">
        <f>VLOOKUP($C1598,'Four Factors - Road'!$B:$O,13,FALSE)/100</f>
        <v>0.14599999999999999</v>
      </c>
      <c r="O1598" s="31">
        <f>VLOOKUP($C1598,'Four Factors - Road'!$B:$O,14,FALSE)/100</f>
        <v>0.22600000000000001</v>
      </c>
      <c r="P1598" s="17">
        <f>VLOOKUP($C1598,'Advanced - Road'!B:T,18,FALSE)</f>
        <v>96.26</v>
      </c>
      <c r="Q1598" s="17">
        <f>(P1598+'Advanced - Road'!$S$33)/2</f>
        <v>97.56026345933563</v>
      </c>
      <c r="R1598" s="31">
        <f t="shared" ref="R1598" si="15733">AVERAGE(H1598,L1599)</f>
        <v>0.51700000000000002</v>
      </c>
      <c r="S1598" s="31">
        <f t="shared" ref="S1598" si="15734">AVERAGE(I1598,M1599)</f>
        <v>0.2545</v>
      </c>
      <c r="T1598" s="31">
        <f t="shared" ref="T1598" si="15735">AVERAGE(J1598,N1599)</f>
        <v>0.13600000000000001</v>
      </c>
      <c r="U1598" s="31">
        <f t="shared" ref="U1598" si="15736">AVERAGE(K1598,O1599)</f>
        <v>0.23349999999999999</v>
      </c>
      <c r="V1598" s="17">
        <f>Q1598*Q1599/'Advanced - Home'!$S$33</f>
        <v>98.653850522465774</v>
      </c>
      <c r="W1598" s="17">
        <f t="shared" ref="W1598" si="15737">AVERAGE(V1598:V1599)</f>
        <v>98.650507011541322</v>
      </c>
      <c r="X1598" s="17">
        <f t="shared" si="15416"/>
        <v>0</v>
      </c>
      <c r="Y1598" s="19">
        <f>ROUND(Regression!$B$17+Regression!$B$18*Games!R1598+Regression!$B$19*Games!T1598+Regression!$B$20*Games!U1598+Regression!$B$21*Games!S1598+Regression!$B$22*Games!W1598,0)</f>
        <v>108</v>
      </c>
      <c r="Z1598" s="19">
        <f t="shared" ref="Z1598" si="15738">Y1599-Y1598</f>
        <v>-3</v>
      </c>
      <c r="AA1598" s="19">
        <f t="shared" ref="AA1598" si="15739">Y1598+Y1599</f>
        <v>213</v>
      </c>
      <c r="AB1598" s="4">
        <f t="shared" ref="AB1598" si="15740">D1598-Z1598</f>
        <v>3</v>
      </c>
      <c r="AC1598" s="4">
        <f t="shared" ref="AC1598" si="15741">AA1598-E1598</f>
        <v>213</v>
      </c>
      <c r="AD1598" s="4">
        <f t="shared" si="15421"/>
        <v>108</v>
      </c>
    </row>
    <row r="1599" spans="1:30" x14ac:dyDescent="0.3">
      <c r="A1599" t="s">
        <v>134</v>
      </c>
      <c r="B1599" s="8" t="s">
        <v>71</v>
      </c>
      <c r="C1599" t="str">
        <f>VLOOKUP(B1599,'Team Lookup'!A:B,2,FALSE)</f>
        <v>New Orleans Pelicans</v>
      </c>
      <c r="D1599" s="9">
        <f t="shared" ref="D1599" si="15742">D1598*-1</f>
        <v>0</v>
      </c>
      <c r="E1599" s="9">
        <f t="shared" ref="E1599" si="15743">E1598</f>
        <v>0</v>
      </c>
      <c r="F1599" t="str">
        <f>B1598</f>
        <v>SAS</v>
      </c>
      <c r="G1599" t="str">
        <f t="shared" ref="G1599" si="15744">C1598</f>
        <v>San Antonio Spurs</v>
      </c>
      <c r="H1599" s="31">
        <f>VLOOKUP($C1599,'Four Factors - Home'!$B:$O,7,FALSE)/100</f>
        <v>0.504</v>
      </c>
      <c r="I1599" s="31">
        <f>VLOOKUP($C1599,'Four Factors - Home'!$B:$O,8,FALSE)</f>
        <v>0.26200000000000001</v>
      </c>
      <c r="J1599" s="31">
        <f>VLOOKUP($C1599,'Four Factors - Home'!$B:$O,9,FALSE)/100</f>
        <v>0.121</v>
      </c>
      <c r="K1599" s="31">
        <f>VLOOKUP($C1599,'Four Factors - Home'!$B:$O,10,FALSE)/100</f>
        <v>0.184</v>
      </c>
      <c r="L1599" s="31">
        <f>VLOOKUP($C1599,'Four Factors - Home'!$B:$O,11,FALSE)/100</f>
        <v>0.50900000000000001</v>
      </c>
      <c r="M1599" s="31">
        <f>VLOOKUP($C1599,'Four Factors - Home'!$B:$O,12,FALSE)</f>
        <v>0.24199999999999999</v>
      </c>
      <c r="N1599" s="31">
        <f>VLOOKUP($C1599,'Four Factors - Home'!$B:$O,13,FALSE)/100</f>
        <v>0.13400000000000001</v>
      </c>
      <c r="O1599" s="31">
        <f>VLOOKUP($C1599,'Four Factors - Home'!$B:$O,14,FALSE)/100</f>
        <v>0.222</v>
      </c>
      <c r="P1599" s="17">
        <f>VLOOKUP($C1599,'Advanced - Home'!B:T,18,FALSE)</f>
        <v>101.07</v>
      </c>
      <c r="Q1599" s="17">
        <f>(P1599+'Advanced - Home'!$S$33)/2</f>
        <v>99.96191294387171</v>
      </c>
      <c r="R1599" s="31">
        <f t="shared" ref="R1599" si="15745">AVERAGE(H1599,L1598)</f>
        <v>0.4995</v>
      </c>
      <c r="S1599" s="31">
        <f t="shared" ref="S1599" si="15746">AVERAGE(I1599,M1598)</f>
        <v>0.26400000000000001</v>
      </c>
      <c r="T1599" s="31">
        <f t="shared" ref="T1599" si="15747">AVERAGE(J1599,N1598)</f>
        <v>0.13350000000000001</v>
      </c>
      <c r="U1599" s="31">
        <f t="shared" ref="U1599" si="15748">AVERAGE(K1599,O1598)</f>
        <v>0.20500000000000002</v>
      </c>
      <c r="V1599" s="17">
        <f>Q1599*Q1598/'Advanced - Road'!$S$33</f>
        <v>98.647163500616855</v>
      </c>
      <c r="W1599" s="17">
        <f t="shared" ref="W1599" si="15749">W1598</f>
        <v>98.650507011541322</v>
      </c>
      <c r="X1599" s="17">
        <f t="shared" si="15416"/>
        <v>0</v>
      </c>
      <c r="Y1599" s="19">
        <f>ROUND(Regression!$B$17+Regression!$B$18*Games!R1599+Regression!$B$19*Games!T1599+Regression!$B$20*Games!U1599+Regression!$B$21*Games!S1599+Regression!$B$22*Games!W1599,0)</f>
        <v>105</v>
      </c>
      <c r="Z1599" s="19">
        <f t="shared" ref="Z1599" si="15750">-Z1598</f>
        <v>3</v>
      </c>
      <c r="AA1599" s="19">
        <f t="shared" ref="AA1599" si="15751">AA1598</f>
        <v>213</v>
      </c>
      <c r="AB1599" s="4"/>
      <c r="AC1599" s="4"/>
      <c r="AD1599" s="4">
        <f t="shared" si="15421"/>
        <v>105</v>
      </c>
    </row>
    <row r="1600" spans="1:30" x14ac:dyDescent="0.3">
      <c r="A1600" s="11" t="s">
        <v>133</v>
      </c>
      <c r="B1600" s="10" t="s">
        <v>79</v>
      </c>
      <c r="C1600" s="11" t="str">
        <f>VLOOKUP(B1600,'Team Lookup'!A:B,2,FALSE)</f>
        <v>San Antonio Spurs</v>
      </c>
      <c r="D1600" s="12"/>
      <c r="E1600" s="12"/>
      <c r="F1600" s="13" t="str">
        <f>B1601</f>
        <v>NYK</v>
      </c>
      <c r="G1600" s="11" t="str">
        <f t="shared" ref="G1600" si="15752">C1601</f>
        <v>New York Knicks</v>
      </c>
      <c r="H1600" s="32">
        <f>VLOOKUP($C1600,'Four Factors - Road'!$B:$O,7,FALSE)/100</f>
        <v>0.52500000000000002</v>
      </c>
      <c r="I1600" s="32">
        <f>VLOOKUP($C1600,'Four Factors - Road'!$B:$O,8,FALSE)</f>
        <v>0.26700000000000002</v>
      </c>
      <c r="J1600" s="32">
        <f>VLOOKUP($C1600,'Four Factors - Road'!$B:$O,9,FALSE)/100</f>
        <v>0.13800000000000001</v>
      </c>
      <c r="K1600" s="32">
        <f>VLOOKUP($C1600,'Four Factors - Road'!$B:$O,10,FALSE)/100</f>
        <v>0.245</v>
      </c>
      <c r="L1600" s="32">
        <f>VLOOKUP($C1600,'Four Factors - Road'!$B:$O,11,FALSE)/100</f>
        <v>0.495</v>
      </c>
      <c r="M1600" s="32">
        <f>VLOOKUP($C1600,'Four Factors - Road'!$B:$O,12,FALSE)</f>
        <v>0.26600000000000001</v>
      </c>
      <c r="N1600" s="32">
        <f>VLOOKUP($C1600,'Four Factors - Road'!$B:$O,13,FALSE)/100</f>
        <v>0.14599999999999999</v>
      </c>
      <c r="O1600" s="32">
        <f>VLOOKUP($C1600,'Four Factors - Road'!$B:$O,14,FALSE)/100</f>
        <v>0.22600000000000001</v>
      </c>
      <c r="P1600" s="21">
        <f>VLOOKUP($C1600,'Advanced - Road'!B:T,18,FALSE)</f>
        <v>96.26</v>
      </c>
      <c r="Q1600" s="21">
        <f>(P1600+'Advanced - Road'!$S$33)/2</f>
        <v>97.56026345933563</v>
      </c>
      <c r="R1600" s="32">
        <f t="shared" ref="R1600" si="15753">AVERAGE(H1600,L1601)</f>
        <v>0.51700000000000002</v>
      </c>
      <c r="S1600" s="32">
        <f t="shared" ref="S1600" si="15754">AVERAGE(I1600,M1601)</f>
        <v>0.26450000000000001</v>
      </c>
      <c r="T1600" s="32">
        <f t="shared" ref="T1600" si="15755">AVERAGE(J1600,N1601)</f>
        <v>0.13400000000000001</v>
      </c>
      <c r="U1600" s="32">
        <f t="shared" ref="U1600" si="15756">AVERAGE(K1600,O1601)</f>
        <v>0.25750000000000001</v>
      </c>
      <c r="V1600" s="21">
        <f>Q1600*Q1601/'Advanced - Home'!$S$33</f>
        <v>97.360992669125224</v>
      </c>
      <c r="W1600" s="21">
        <f t="shared" ref="W1600" si="15757">AVERAGE(V1600:V1601)</f>
        <v>97.357692974882355</v>
      </c>
      <c r="X1600" s="21">
        <f t="shared" si="15416"/>
        <v>0</v>
      </c>
      <c r="Y1600" s="23">
        <f>ROUND(Regression!$B$17+Regression!$B$18*Games!R1600+Regression!$B$19*Games!T1600+Regression!$B$20*Games!U1600+Regression!$B$21*Games!S1600+Regression!$B$22*Games!W1600,0)</f>
        <v>108</v>
      </c>
      <c r="Z1600" s="23">
        <f t="shared" ref="Z1600" si="15758">Y1601-Y1600</f>
        <v>-3</v>
      </c>
      <c r="AA1600" s="23">
        <f t="shared" ref="AA1600" si="15759">Y1600+Y1601</f>
        <v>213</v>
      </c>
      <c r="AB1600" s="22">
        <f t="shared" ref="AB1600" si="15760">D1600-Z1600</f>
        <v>3</v>
      </c>
      <c r="AC1600" s="22">
        <f t="shared" ref="AC1600" si="15761">AA1600-E1600</f>
        <v>213</v>
      </c>
      <c r="AD1600" s="22">
        <f t="shared" si="15421"/>
        <v>108</v>
      </c>
    </row>
    <row r="1601" spans="1:30" x14ac:dyDescent="0.3">
      <c r="A1601" s="11" t="s">
        <v>134</v>
      </c>
      <c r="B1601" s="14" t="s">
        <v>72</v>
      </c>
      <c r="C1601" s="11" t="str">
        <f>VLOOKUP(B1601,'Team Lookup'!A:B,2,FALSE)</f>
        <v>New York Knicks</v>
      </c>
      <c r="D1601" s="15">
        <f t="shared" ref="D1601" si="15762">D1600*-1</f>
        <v>0</v>
      </c>
      <c r="E1601" s="15">
        <f t="shared" ref="E1601" si="15763">E1600</f>
        <v>0</v>
      </c>
      <c r="F1601" s="11" t="str">
        <f>B1600</f>
        <v>SAS</v>
      </c>
      <c r="G1601" s="11" t="str">
        <f t="shared" ref="G1601" si="15764">C1600</f>
        <v>San Antonio Spurs</v>
      </c>
      <c r="H1601" s="32">
        <f>VLOOKUP($C1601,'Four Factors - Home'!$B:$O,7,FALSE)/100</f>
        <v>0.52</v>
      </c>
      <c r="I1601" s="32">
        <f>VLOOKUP($C1601,'Four Factors - Home'!$B:$O,8,FALSE)</f>
        <v>0.22700000000000001</v>
      </c>
      <c r="J1601" s="32">
        <f>VLOOKUP($C1601,'Four Factors - Home'!$B:$O,9,FALSE)/100</f>
        <v>0.14300000000000002</v>
      </c>
      <c r="K1601" s="32">
        <f>VLOOKUP($C1601,'Four Factors - Home'!$B:$O,10,FALSE)/100</f>
        <v>0.27399999999999997</v>
      </c>
      <c r="L1601" s="32">
        <f>VLOOKUP($C1601,'Four Factors - Home'!$B:$O,11,FALSE)/100</f>
        <v>0.50900000000000001</v>
      </c>
      <c r="M1601" s="32">
        <f>VLOOKUP($C1601,'Four Factors - Home'!$B:$O,12,FALSE)</f>
        <v>0.26200000000000001</v>
      </c>
      <c r="N1601" s="32">
        <f>VLOOKUP($C1601,'Four Factors - Home'!$B:$O,13,FALSE)/100</f>
        <v>0.13</v>
      </c>
      <c r="O1601" s="32">
        <f>VLOOKUP($C1601,'Four Factors - Home'!$B:$O,14,FALSE)/100</f>
        <v>0.27</v>
      </c>
      <c r="P1601" s="21">
        <f>VLOOKUP($C1601,'Advanced - Home'!B:T,18,FALSE)</f>
        <v>98.45</v>
      </c>
      <c r="Q1601" s="21">
        <f>(P1601+'Advanced - Home'!$S$33)/2</f>
        <v>98.651912943871707</v>
      </c>
      <c r="R1601" s="32">
        <f t="shared" ref="R1601" si="15765">AVERAGE(H1601,L1600)</f>
        <v>0.50750000000000006</v>
      </c>
      <c r="S1601" s="32">
        <f t="shared" ref="S1601" si="15766">AVERAGE(I1601,M1600)</f>
        <v>0.2465</v>
      </c>
      <c r="T1601" s="32">
        <f t="shared" ref="T1601" si="15767">AVERAGE(J1601,N1600)</f>
        <v>0.14450000000000002</v>
      </c>
      <c r="U1601" s="32">
        <f t="shared" ref="U1601" si="15768">AVERAGE(K1601,O1600)</f>
        <v>0.25</v>
      </c>
      <c r="V1601" s="21">
        <f>Q1601*Q1600/'Advanced - Road'!$S$33</f>
        <v>97.354393280639485</v>
      </c>
      <c r="W1601" s="21">
        <f t="shared" ref="W1601" si="15769">W1600</f>
        <v>97.357692974882355</v>
      </c>
      <c r="X1601" s="21">
        <f t="shared" si="15416"/>
        <v>0</v>
      </c>
      <c r="Y1601" s="23">
        <f>ROUND(Regression!$B$17+Regression!$B$18*Games!R1601+Regression!$B$19*Games!T1601+Regression!$B$20*Games!U1601+Regression!$B$21*Games!S1601+Regression!$B$22*Games!W1601,0)</f>
        <v>105</v>
      </c>
      <c r="Z1601" s="23">
        <f t="shared" ref="Z1601" si="15770">-Z1600</f>
        <v>3</v>
      </c>
      <c r="AA1601" s="23">
        <f t="shared" ref="AA1601" si="15771">AA1600</f>
        <v>213</v>
      </c>
      <c r="AB1601" s="22"/>
      <c r="AC1601" s="22"/>
      <c r="AD1601" s="22">
        <f t="shared" si="15421"/>
        <v>105</v>
      </c>
    </row>
    <row r="1602" spans="1:30" x14ac:dyDescent="0.3">
      <c r="A1602" t="s">
        <v>133</v>
      </c>
      <c r="B1602" s="5" t="s">
        <v>79</v>
      </c>
      <c r="C1602" t="str">
        <f>VLOOKUP(B1602,'Team Lookup'!A:B,2,FALSE)</f>
        <v>San Antonio Spurs</v>
      </c>
      <c r="D1602" s="6"/>
      <c r="E1602" s="6"/>
      <c r="F1602" s="7" t="str">
        <f>B1603</f>
        <v>OKC</v>
      </c>
      <c r="G1602" t="str">
        <f t="shared" ref="G1602" si="15772">C1603</f>
        <v>Oklahoma City Thunder</v>
      </c>
      <c r="H1602" s="31">
        <f>VLOOKUP($C1602,'Four Factors - Road'!$B:$O,7,FALSE)/100</f>
        <v>0.52500000000000002</v>
      </c>
      <c r="I1602" s="31">
        <f>VLOOKUP($C1602,'Four Factors - Road'!$B:$O,8,FALSE)</f>
        <v>0.26700000000000002</v>
      </c>
      <c r="J1602" s="31">
        <f>VLOOKUP($C1602,'Four Factors - Road'!$B:$O,9,FALSE)/100</f>
        <v>0.13800000000000001</v>
      </c>
      <c r="K1602" s="31">
        <f>VLOOKUP($C1602,'Four Factors - Road'!$B:$O,10,FALSE)/100</f>
        <v>0.245</v>
      </c>
      <c r="L1602" s="31">
        <f>VLOOKUP($C1602,'Four Factors - Road'!$B:$O,11,FALSE)/100</f>
        <v>0.495</v>
      </c>
      <c r="M1602" s="31">
        <f>VLOOKUP($C1602,'Four Factors - Road'!$B:$O,12,FALSE)</f>
        <v>0.26600000000000001</v>
      </c>
      <c r="N1602" s="31">
        <f>VLOOKUP($C1602,'Four Factors - Road'!$B:$O,13,FALSE)/100</f>
        <v>0.14599999999999999</v>
      </c>
      <c r="O1602" s="31">
        <f>VLOOKUP($C1602,'Four Factors - Road'!$B:$O,14,FALSE)/100</f>
        <v>0.22600000000000001</v>
      </c>
      <c r="P1602" s="17">
        <f>VLOOKUP($C1602,'Advanced - Road'!B:T,18,FALSE)</f>
        <v>96.26</v>
      </c>
      <c r="Q1602" s="17">
        <f>(P1602+'Advanced - Road'!$S$33)/2</f>
        <v>97.56026345933563</v>
      </c>
      <c r="R1602" s="31">
        <f t="shared" ref="R1602" si="15773">AVERAGE(H1602,L1603)</f>
        <v>0.51049999999999995</v>
      </c>
      <c r="S1602" s="31">
        <f t="shared" ref="S1602" si="15774">AVERAGE(I1602,M1603)</f>
        <v>0.26600000000000001</v>
      </c>
      <c r="T1602" s="31">
        <f t="shared" ref="T1602" si="15775">AVERAGE(J1602,N1603)</f>
        <v>0.13750000000000001</v>
      </c>
      <c r="U1602" s="31">
        <f t="shared" ref="U1602" si="15776">AVERAGE(K1602,O1603)</f>
        <v>0.23449999999999999</v>
      </c>
      <c r="V1602" s="17">
        <f>Q1602*Q1603/'Advanced - Home'!$S$33</f>
        <v>98.619308518750586</v>
      </c>
      <c r="W1602" s="17">
        <f t="shared" ref="W1602" si="15777">AVERAGE(V1602:V1603)</f>
        <v>98.615966178500827</v>
      </c>
      <c r="X1602" s="17">
        <f t="shared" si="15416"/>
        <v>0</v>
      </c>
      <c r="Y1602" s="19">
        <f>ROUND(Regression!$B$17+Regression!$B$18*Games!R1602+Regression!$B$19*Games!T1602+Regression!$B$20*Games!U1602+Regression!$B$21*Games!S1602+Regression!$B$22*Games!W1602,0)</f>
        <v>107</v>
      </c>
      <c r="Z1602" s="19">
        <f t="shared" ref="Z1602" si="15778">Y1603-Y1602</f>
        <v>-1</v>
      </c>
      <c r="AA1602" s="19">
        <f t="shared" ref="AA1602" si="15779">Y1602+Y1603</f>
        <v>213</v>
      </c>
      <c r="AB1602" s="4">
        <f t="shared" ref="AB1602" si="15780">D1602-Z1602</f>
        <v>1</v>
      </c>
      <c r="AC1602" s="4">
        <f t="shared" ref="AC1602" si="15781">AA1602-E1602</f>
        <v>213</v>
      </c>
      <c r="AD1602" s="4">
        <f t="shared" si="15421"/>
        <v>107</v>
      </c>
    </row>
    <row r="1603" spans="1:30" x14ac:dyDescent="0.3">
      <c r="A1603" t="s">
        <v>134</v>
      </c>
      <c r="B1603" s="8" t="s">
        <v>73</v>
      </c>
      <c r="C1603" t="str">
        <f>VLOOKUP(B1603,'Team Lookup'!A:B,2,FALSE)</f>
        <v>Oklahoma City Thunder</v>
      </c>
      <c r="D1603" s="9">
        <f t="shared" ref="D1603" si="15782">D1602*-1</f>
        <v>0</v>
      </c>
      <c r="E1603" s="9">
        <f t="shared" ref="E1603" si="15783">E1602</f>
        <v>0</v>
      </c>
      <c r="F1603" t="str">
        <f>B1602</f>
        <v>SAS</v>
      </c>
      <c r="G1603" t="str">
        <f t="shared" ref="G1603" si="15784">C1602</f>
        <v>San Antonio Spurs</v>
      </c>
      <c r="H1603" s="31">
        <f>VLOOKUP($C1603,'Four Factors - Home'!$B:$O,7,FALSE)/100</f>
        <v>0.51700000000000002</v>
      </c>
      <c r="I1603" s="31">
        <f>VLOOKUP($C1603,'Four Factors - Home'!$B:$O,8,FALSE)</f>
        <v>0.29799999999999999</v>
      </c>
      <c r="J1603" s="31">
        <f>VLOOKUP($C1603,'Four Factors - Home'!$B:$O,9,FALSE)/100</f>
        <v>0.14800000000000002</v>
      </c>
      <c r="K1603" s="31">
        <f>VLOOKUP($C1603,'Four Factors - Home'!$B:$O,10,FALSE)/100</f>
        <v>0.26600000000000001</v>
      </c>
      <c r="L1603" s="31">
        <f>VLOOKUP($C1603,'Four Factors - Home'!$B:$O,11,FALSE)/100</f>
        <v>0.496</v>
      </c>
      <c r="M1603" s="31">
        <f>VLOOKUP($C1603,'Four Factors - Home'!$B:$O,12,FALSE)</f>
        <v>0.26500000000000001</v>
      </c>
      <c r="N1603" s="31">
        <f>VLOOKUP($C1603,'Four Factors - Home'!$B:$O,13,FALSE)/100</f>
        <v>0.13699999999999998</v>
      </c>
      <c r="O1603" s="31">
        <f>VLOOKUP($C1603,'Four Factors - Home'!$B:$O,14,FALSE)/100</f>
        <v>0.22399999999999998</v>
      </c>
      <c r="P1603" s="17">
        <f>VLOOKUP($C1603,'Advanced - Home'!B:T,18,FALSE)</f>
        <v>101</v>
      </c>
      <c r="Q1603" s="17">
        <f>(P1603+'Advanced - Home'!$S$33)/2</f>
        <v>99.926912943871713</v>
      </c>
      <c r="R1603" s="31">
        <f t="shared" ref="R1603" si="15785">AVERAGE(H1603,L1602)</f>
        <v>0.50600000000000001</v>
      </c>
      <c r="S1603" s="31">
        <f t="shared" ref="S1603" si="15786">AVERAGE(I1603,M1602)</f>
        <v>0.28200000000000003</v>
      </c>
      <c r="T1603" s="31">
        <f t="shared" ref="T1603" si="15787">AVERAGE(J1603,N1602)</f>
        <v>0.14700000000000002</v>
      </c>
      <c r="U1603" s="31">
        <f t="shared" ref="U1603" si="15788">AVERAGE(K1603,O1602)</f>
        <v>0.246</v>
      </c>
      <c r="V1603" s="17">
        <f>Q1603*Q1602/'Advanced - Road'!$S$33</f>
        <v>98.612623838251054</v>
      </c>
      <c r="W1603" s="17">
        <f t="shared" ref="W1603" si="15789">W1602</f>
        <v>98.615966178500827</v>
      </c>
      <c r="X1603" s="17">
        <f t="shared" si="15416"/>
        <v>0</v>
      </c>
      <c r="Y1603" s="19">
        <f>ROUND(Regression!$B$17+Regression!$B$18*Games!R1603+Regression!$B$19*Games!T1603+Regression!$B$20*Games!U1603+Regression!$B$21*Games!S1603+Regression!$B$22*Games!W1603,0)</f>
        <v>106</v>
      </c>
      <c r="Z1603" s="19">
        <f t="shared" ref="Z1603" si="15790">-Z1602</f>
        <v>1</v>
      </c>
      <c r="AA1603" s="19">
        <f t="shared" ref="AA1603" si="15791">AA1602</f>
        <v>213</v>
      </c>
      <c r="AB1603" s="4"/>
      <c r="AC1603" s="4"/>
      <c r="AD1603" s="4">
        <f t="shared" si="15421"/>
        <v>106</v>
      </c>
    </row>
    <row r="1604" spans="1:30" x14ac:dyDescent="0.3">
      <c r="A1604" s="11" t="s">
        <v>133</v>
      </c>
      <c r="B1604" s="10" t="s">
        <v>79</v>
      </c>
      <c r="C1604" s="11" t="str">
        <f>VLOOKUP(B1604,'Team Lookup'!A:B,2,FALSE)</f>
        <v>San Antonio Spurs</v>
      </c>
      <c r="D1604" s="12"/>
      <c r="E1604" s="12"/>
      <c r="F1604" s="13" t="str">
        <f>B1605</f>
        <v>ORL</v>
      </c>
      <c r="G1604" s="11" t="str">
        <f t="shared" ref="G1604" si="15792">C1605</f>
        <v>Orlando Magic</v>
      </c>
      <c r="H1604" s="32">
        <f>VLOOKUP($C1604,'Four Factors - Road'!$B:$O,7,FALSE)/100</f>
        <v>0.52500000000000002</v>
      </c>
      <c r="I1604" s="32">
        <f>VLOOKUP($C1604,'Four Factors - Road'!$B:$O,8,FALSE)</f>
        <v>0.26700000000000002</v>
      </c>
      <c r="J1604" s="32">
        <f>VLOOKUP($C1604,'Four Factors - Road'!$B:$O,9,FALSE)/100</f>
        <v>0.13800000000000001</v>
      </c>
      <c r="K1604" s="32">
        <f>VLOOKUP($C1604,'Four Factors - Road'!$B:$O,10,FALSE)/100</f>
        <v>0.245</v>
      </c>
      <c r="L1604" s="32">
        <f>VLOOKUP($C1604,'Four Factors - Road'!$B:$O,11,FALSE)/100</f>
        <v>0.495</v>
      </c>
      <c r="M1604" s="32">
        <f>VLOOKUP($C1604,'Four Factors - Road'!$B:$O,12,FALSE)</f>
        <v>0.26600000000000001</v>
      </c>
      <c r="N1604" s="32">
        <f>VLOOKUP($C1604,'Four Factors - Road'!$B:$O,13,FALSE)/100</f>
        <v>0.14599999999999999</v>
      </c>
      <c r="O1604" s="32">
        <f>VLOOKUP($C1604,'Four Factors - Road'!$B:$O,14,FALSE)/100</f>
        <v>0.22600000000000001</v>
      </c>
      <c r="P1604" s="21">
        <f>VLOOKUP($C1604,'Advanced - Road'!B:T,18,FALSE)</f>
        <v>96.26</v>
      </c>
      <c r="Q1604" s="21">
        <f>(P1604+'Advanced - Road'!$S$33)/2</f>
        <v>97.56026345933563</v>
      </c>
      <c r="R1604" s="32">
        <f t="shared" ref="R1604" si="15793">AVERAGE(H1604,L1605)</f>
        <v>0.51900000000000002</v>
      </c>
      <c r="S1604" s="32">
        <f t="shared" ref="S1604" si="15794">AVERAGE(I1604,M1605)</f>
        <v>0.26800000000000002</v>
      </c>
      <c r="T1604" s="32">
        <f t="shared" ref="T1604" si="15795">AVERAGE(J1604,N1605)</f>
        <v>0.14000000000000001</v>
      </c>
      <c r="U1604" s="32">
        <f t="shared" ref="U1604" si="15796">AVERAGE(K1604,O1605)</f>
        <v>0.23499999999999999</v>
      </c>
      <c r="V1604" s="21">
        <f>Q1604*Q1605/'Advanced - Home'!$S$33</f>
        <v>96.91688119278686</v>
      </c>
      <c r="W1604" s="21">
        <f t="shared" ref="W1604" si="15797">AVERAGE(V1604:V1605)</f>
        <v>96.913596550075823</v>
      </c>
      <c r="X1604" s="21">
        <f t="shared" si="15416"/>
        <v>0</v>
      </c>
      <c r="Y1604" s="23">
        <f>ROUND(Regression!$B$17+Regression!$B$18*Games!R1604+Regression!$B$19*Games!T1604+Regression!$B$20*Games!U1604+Regression!$B$21*Games!S1604+Regression!$B$22*Games!W1604,0)</f>
        <v>107</v>
      </c>
      <c r="Z1604" s="23">
        <f t="shared" ref="Z1604" si="15798">Y1605-Y1604</f>
        <v>-6</v>
      </c>
      <c r="AA1604" s="23">
        <f t="shared" ref="AA1604" si="15799">Y1604+Y1605</f>
        <v>208</v>
      </c>
      <c r="AB1604" s="22">
        <f t="shared" ref="AB1604" si="15800">D1604-Z1604</f>
        <v>6</v>
      </c>
      <c r="AC1604" s="22">
        <f t="shared" ref="AC1604" si="15801">AA1604-E1604</f>
        <v>208</v>
      </c>
      <c r="AD1604" s="22">
        <f t="shared" si="15421"/>
        <v>107</v>
      </c>
    </row>
    <row r="1605" spans="1:30" x14ac:dyDescent="0.3">
      <c r="A1605" s="11" t="s">
        <v>134</v>
      </c>
      <c r="B1605" s="14" t="s">
        <v>74</v>
      </c>
      <c r="C1605" s="11" t="str">
        <f>VLOOKUP(B1605,'Team Lookup'!A:B,2,FALSE)</f>
        <v>Orlando Magic</v>
      </c>
      <c r="D1605" s="15">
        <f t="shared" ref="D1605" si="15802">D1604*-1</f>
        <v>0</v>
      </c>
      <c r="E1605" s="15">
        <f t="shared" ref="E1605" si="15803">E1604</f>
        <v>0</v>
      </c>
      <c r="F1605" s="11" t="str">
        <f>B1604</f>
        <v>SAS</v>
      </c>
      <c r="G1605" s="11" t="str">
        <f t="shared" ref="G1605" si="15804">C1604</f>
        <v>San Antonio Spurs</v>
      </c>
      <c r="H1605" s="32">
        <f>VLOOKUP($C1605,'Four Factors - Home'!$B:$O,7,FALSE)/100</f>
        <v>0.47799999999999998</v>
      </c>
      <c r="I1605" s="32">
        <f>VLOOKUP($C1605,'Four Factors - Home'!$B:$O,8,FALSE)</f>
        <v>0.26</v>
      </c>
      <c r="J1605" s="32">
        <f>VLOOKUP($C1605,'Four Factors - Home'!$B:$O,9,FALSE)/100</f>
        <v>0.13500000000000001</v>
      </c>
      <c r="K1605" s="32">
        <f>VLOOKUP($C1605,'Four Factors - Home'!$B:$O,10,FALSE)/100</f>
        <v>0.23</v>
      </c>
      <c r="L1605" s="32">
        <f>VLOOKUP($C1605,'Four Factors - Home'!$B:$O,11,FALSE)/100</f>
        <v>0.51300000000000001</v>
      </c>
      <c r="M1605" s="32">
        <f>VLOOKUP($C1605,'Four Factors - Home'!$B:$O,12,FALSE)</f>
        <v>0.26900000000000002</v>
      </c>
      <c r="N1605" s="32">
        <f>VLOOKUP($C1605,'Four Factors - Home'!$B:$O,13,FALSE)/100</f>
        <v>0.14199999999999999</v>
      </c>
      <c r="O1605" s="32">
        <f>VLOOKUP($C1605,'Four Factors - Home'!$B:$O,14,FALSE)/100</f>
        <v>0.22500000000000001</v>
      </c>
      <c r="P1605" s="21">
        <f>VLOOKUP($C1605,'Advanced - Home'!B:T,18,FALSE)</f>
        <v>97.55</v>
      </c>
      <c r="Q1605" s="21">
        <f>(P1605+'Advanced - Home'!$S$33)/2</f>
        <v>98.201912943871704</v>
      </c>
      <c r="R1605" s="32">
        <f t="shared" ref="R1605" si="15805">AVERAGE(H1605,L1604)</f>
        <v>0.48649999999999999</v>
      </c>
      <c r="S1605" s="32">
        <f t="shared" ref="S1605" si="15806">AVERAGE(I1605,M1604)</f>
        <v>0.26300000000000001</v>
      </c>
      <c r="T1605" s="32">
        <f t="shared" ref="T1605" si="15807">AVERAGE(J1605,N1604)</f>
        <v>0.14050000000000001</v>
      </c>
      <c r="U1605" s="32">
        <f t="shared" ref="U1605" si="15808">AVERAGE(K1605,O1604)</f>
        <v>0.22800000000000001</v>
      </c>
      <c r="V1605" s="21">
        <f>Q1605*Q1604/'Advanced - Road'!$S$33</f>
        <v>96.9103119073648</v>
      </c>
      <c r="W1605" s="21">
        <f t="shared" ref="W1605" si="15809">W1604</f>
        <v>96.913596550075823</v>
      </c>
      <c r="X1605" s="21">
        <f t="shared" si="15416"/>
        <v>0</v>
      </c>
      <c r="Y1605" s="23">
        <f>ROUND(Regression!$B$17+Regression!$B$18*Games!R1605+Regression!$B$19*Games!T1605+Regression!$B$20*Games!U1605+Regression!$B$21*Games!S1605+Regression!$B$22*Games!W1605,0)</f>
        <v>101</v>
      </c>
      <c r="Z1605" s="23">
        <f t="shared" ref="Z1605" si="15810">-Z1604</f>
        <v>6</v>
      </c>
      <c r="AA1605" s="23">
        <f t="shared" ref="AA1605" si="15811">AA1604</f>
        <v>208</v>
      </c>
      <c r="AB1605" s="22"/>
      <c r="AC1605" s="22"/>
      <c r="AD1605" s="22">
        <f t="shared" si="15421"/>
        <v>101</v>
      </c>
    </row>
    <row r="1606" spans="1:30" x14ac:dyDescent="0.3">
      <c r="A1606" t="s">
        <v>133</v>
      </c>
      <c r="B1606" s="8" t="s">
        <v>79</v>
      </c>
      <c r="C1606" t="str">
        <f>VLOOKUP(B1606,'Team Lookup'!A:B,2,FALSE)</f>
        <v>San Antonio Spurs</v>
      </c>
      <c r="D1606" s="6"/>
      <c r="E1606" s="6"/>
      <c r="F1606" s="7" t="str">
        <f>B1607</f>
        <v>PHI</v>
      </c>
      <c r="G1606" t="str">
        <f t="shared" ref="G1606" si="15812">C1607</f>
        <v>Philadelphia 76ers</v>
      </c>
      <c r="H1606" s="31">
        <f>VLOOKUP($C1606,'Four Factors - Road'!$B:$O,7,FALSE)/100</f>
        <v>0.52500000000000002</v>
      </c>
      <c r="I1606" s="31">
        <f>VLOOKUP($C1606,'Four Factors - Road'!$B:$O,8,FALSE)</f>
        <v>0.26700000000000002</v>
      </c>
      <c r="J1606" s="31">
        <f>VLOOKUP($C1606,'Four Factors - Road'!$B:$O,9,FALSE)/100</f>
        <v>0.13800000000000001</v>
      </c>
      <c r="K1606" s="31">
        <f>VLOOKUP($C1606,'Four Factors - Road'!$B:$O,10,FALSE)/100</f>
        <v>0.245</v>
      </c>
      <c r="L1606" s="31">
        <f>VLOOKUP($C1606,'Four Factors - Road'!$B:$O,11,FALSE)/100</f>
        <v>0.495</v>
      </c>
      <c r="M1606" s="31">
        <f>VLOOKUP($C1606,'Four Factors - Road'!$B:$O,12,FALSE)</f>
        <v>0.26600000000000001</v>
      </c>
      <c r="N1606" s="31">
        <f>VLOOKUP($C1606,'Four Factors - Road'!$B:$O,13,FALSE)/100</f>
        <v>0.14599999999999999</v>
      </c>
      <c r="O1606" s="31">
        <f>VLOOKUP($C1606,'Four Factors - Road'!$B:$O,14,FALSE)/100</f>
        <v>0.22600000000000001</v>
      </c>
      <c r="P1606" s="17">
        <f>VLOOKUP($C1606,'Advanced - Road'!B:T,18,FALSE)</f>
        <v>96.26</v>
      </c>
      <c r="Q1606" s="17">
        <f>(P1606+'Advanced - Road'!$S$33)/2</f>
        <v>97.56026345933563</v>
      </c>
      <c r="R1606" s="31">
        <f t="shared" ref="R1606" si="15813">AVERAGE(H1606,L1607)</f>
        <v>0.50950000000000006</v>
      </c>
      <c r="S1606" s="31">
        <f t="shared" ref="S1606" si="15814">AVERAGE(I1606,M1607)</f>
        <v>0.28949999999999998</v>
      </c>
      <c r="T1606" s="31">
        <f t="shared" ref="T1606" si="15815">AVERAGE(J1606,N1607)</f>
        <v>0.14200000000000002</v>
      </c>
      <c r="U1606" s="31">
        <f t="shared" ref="U1606" si="15816">AVERAGE(K1606,O1607)</f>
        <v>0.24</v>
      </c>
      <c r="V1606" s="17">
        <f>Q1606*Q1607/'Advanced - Home'!$S$33</f>
        <v>98.338037917069627</v>
      </c>
      <c r="W1606" s="17">
        <f t="shared" ref="W1606" si="15817">AVERAGE(V1606:V1607)</f>
        <v>98.334705109456692</v>
      </c>
      <c r="X1606" s="17">
        <f t="shared" si="15416"/>
        <v>0</v>
      </c>
      <c r="Y1606" s="19">
        <f>ROUND(Regression!$B$17+Regression!$B$18*Games!R1606+Regression!$B$19*Games!T1606+Regression!$B$20*Games!U1606+Regression!$B$21*Games!S1606+Regression!$B$22*Games!W1606,0)</f>
        <v>107</v>
      </c>
      <c r="Z1606" s="19">
        <f t="shared" ref="Z1606" si="15818">Y1607-Y1606</f>
        <v>-5</v>
      </c>
      <c r="AA1606" s="19">
        <f t="shared" ref="AA1606" si="15819">Y1606+Y1607</f>
        <v>209</v>
      </c>
      <c r="AB1606" s="4">
        <f t="shared" ref="AB1606" si="15820">D1606-Z1606</f>
        <v>5</v>
      </c>
      <c r="AC1606" s="4">
        <f t="shared" ref="AC1606" si="15821">AA1606-E1606</f>
        <v>209</v>
      </c>
      <c r="AD1606" s="4">
        <f t="shared" si="15421"/>
        <v>107</v>
      </c>
    </row>
    <row r="1607" spans="1:30" x14ac:dyDescent="0.3">
      <c r="A1607" t="s">
        <v>134</v>
      </c>
      <c r="B1607" s="8" t="s">
        <v>75</v>
      </c>
      <c r="C1607" t="str">
        <f>VLOOKUP(B1607,'Team Lookup'!A:B,2,FALSE)</f>
        <v>Philadelphia 76ers</v>
      </c>
      <c r="D1607" s="9">
        <f t="shared" ref="D1607" si="15822">D1606*-1</f>
        <v>0</v>
      </c>
      <c r="E1607" s="9">
        <f t="shared" ref="E1607" si="15823">E1606</f>
        <v>0</v>
      </c>
      <c r="F1607" t="str">
        <f>B1606</f>
        <v>SAS</v>
      </c>
      <c r="G1607" t="str">
        <f t="shared" ref="G1607" si="15824">C1606</f>
        <v>San Antonio Spurs</v>
      </c>
      <c r="H1607" s="31">
        <f>VLOOKUP($C1607,'Four Factors - Home'!$B:$O,7,FALSE)/100</f>
        <v>0.504</v>
      </c>
      <c r="I1607" s="31">
        <f>VLOOKUP($C1607,'Four Factors - Home'!$B:$O,8,FALSE)</f>
        <v>0.27</v>
      </c>
      <c r="J1607" s="31">
        <f>VLOOKUP($C1607,'Four Factors - Home'!$B:$O,9,FALSE)/100</f>
        <v>0.16300000000000001</v>
      </c>
      <c r="K1607" s="31">
        <f>VLOOKUP($C1607,'Four Factors - Home'!$B:$O,10,FALSE)/100</f>
        <v>0.21199999999999999</v>
      </c>
      <c r="L1607" s="31">
        <f>VLOOKUP($C1607,'Four Factors - Home'!$B:$O,11,FALSE)/100</f>
        <v>0.49399999999999999</v>
      </c>
      <c r="M1607" s="31">
        <f>VLOOKUP($C1607,'Four Factors - Home'!$B:$O,12,FALSE)</f>
        <v>0.312</v>
      </c>
      <c r="N1607" s="31">
        <f>VLOOKUP($C1607,'Four Factors - Home'!$B:$O,13,FALSE)/100</f>
        <v>0.14599999999999999</v>
      </c>
      <c r="O1607" s="31">
        <f>VLOOKUP($C1607,'Four Factors - Home'!$B:$O,14,FALSE)/100</f>
        <v>0.23499999999999999</v>
      </c>
      <c r="P1607" s="17">
        <f>VLOOKUP($C1607,'Advanced - Home'!B:T,18,FALSE)</f>
        <v>100.43</v>
      </c>
      <c r="Q1607" s="17">
        <f>(P1607+'Advanced - Home'!$S$33)/2</f>
        <v>99.641912943871716</v>
      </c>
      <c r="R1607" s="31">
        <f t="shared" ref="R1607" si="15825">AVERAGE(H1607,L1606)</f>
        <v>0.4995</v>
      </c>
      <c r="S1607" s="31">
        <f t="shared" ref="S1607" si="15826">AVERAGE(I1607,M1606)</f>
        <v>0.26800000000000002</v>
      </c>
      <c r="T1607" s="31">
        <f t="shared" ref="T1607" si="15827">AVERAGE(J1607,N1606)</f>
        <v>0.1545</v>
      </c>
      <c r="U1607" s="31">
        <f t="shared" ref="U1607" si="15828">AVERAGE(K1607,O1606)</f>
        <v>0.219</v>
      </c>
      <c r="V1607" s="17">
        <f>Q1607*Q1606/'Advanced - Road'!$S$33</f>
        <v>98.331372301843757</v>
      </c>
      <c r="W1607" s="17">
        <f t="shared" ref="W1607" si="15829">W1606</f>
        <v>98.334705109456692</v>
      </c>
      <c r="X1607" s="17">
        <f t="shared" si="15416"/>
        <v>0</v>
      </c>
      <c r="Y1607" s="19">
        <f>ROUND(Regression!$B$17+Regression!$B$18*Games!R1607+Regression!$B$19*Games!T1607+Regression!$B$20*Games!U1607+Regression!$B$21*Games!S1607+Regression!$B$22*Games!W1607,0)</f>
        <v>102</v>
      </c>
      <c r="Z1607" s="19">
        <f t="shared" ref="Z1607" si="15830">-Z1606</f>
        <v>5</v>
      </c>
      <c r="AA1607" s="19">
        <f t="shared" ref="AA1607" si="15831">AA1606</f>
        <v>209</v>
      </c>
      <c r="AB1607" s="4"/>
      <c r="AC1607" s="4"/>
      <c r="AD1607" s="4">
        <f t="shared" si="15421"/>
        <v>102</v>
      </c>
    </row>
    <row r="1608" spans="1:30" x14ac:dyDescent="0.3">
      <c r="A1608" s="11" t="s">
        <v>133</v>
      </c>
      <c r="B1608" s="14" t="s">
        <v>79</v>
      </c>
      <c r="C1608" s="11" t="str">
        <f>VLOOKUP(B1608,'Team Lookup'!A:B,2,FALSE)</f>
        <v>San Antonio Spurs</v>
      </c>
      <c r="D1608" s="12"/>
      <c r="E1608" s="12"/>
      <c r="F1608" s="13" t="str">
        <f>B1609</f>
        <v>PHO</v>
      </c>
      <c r="G1608" s="11" t="str">
        <f t="shared" ref="G1608" si="15832">C1609</f>
        <v>Phoenix Suns</v>
      </c>
      <c r="H1608" s="32">
        <f>VLOOKUP($C1608,'Four Factors - Road'!$B:$O,7,FALSE)/100</f>
        <v>0.52500000000000002</v>
      </c>
      <c r="I1608" s="32">
        <f>VLOOKUP($C1608,'Four Factors - Road'!$B:$O,8,FALSE)</f>
        <v>0.26700000000000002</v>
      </c>
      <c r="J1608" s="32">
        <f>VLOOKUP($C1608,'Four Factors - Road'!$B:$O,9,FALSE)/100</f>
        <v>0.13800000000000001</v>
      </c>
      <c r="K1608" s="32">
        <f>VLOOKUP($C1608,'Four Factors - Road'!$B:$O,10,FALSE)/100</f>
        <v>0.245</v>
      </c>
      <c r="L1608" s="32">
        <f>VLOOKUP($C1608,'Four Factors - Road'!$B:$O,11,FALSE)/100</f>
        <v>0.495</v>
      </c>
      <c r="M1608" s="32">
        <f>VLOOKUP($C1608,'Four Factors - Road'!$B:$O,12,FALSE)</f>
        <v>0.26600000000000001</v>
      </c>
      <c r="N1608" s="32">
        <f>VLOOKUP($C1608,'Four Factors - Road'!$B:$O,13,FALSE)/100</f>
        <v>0.14599999999999999</v>
      </c>
      <c r="O1608" s="32">
        <f>VLOOKUP($C1608,'Four Factors - Road'!$B:$O,14,FALSE)/100</f>
        <v>0.22600000000000001</v>
      </c>
      <c r="P1608" s="21">
        <f>VLOOKUP($C1608,'Advanced - Road'!B:T,18,FALSE)</f>
        <v>96.26</v>
      </c>
      <c r="Q1608" s="21">
        <f>(P1608+'Advanced - Road'!$S$33)/2</f>
        <v>97.56026345933563</v>
      </c>
      <c r="R1608" s="32">
        <f t="shared" ref="R1608" si="15833">AVERAGE(H1608,L1609)</f>
        <v>0.52249999999999996</v>
      </c>
      <c r="S1608" s="32">
        <f t="shared" ref="S1608" si="15834">AVERAGE(I1608,M1609)</f>
        <v>0.29800000000000004</v>
      </c>
      <c r="T1608" s="32">
        <f t="shared" ref="T1608" si="15835">AVERAGE(J1608,N1609)</f>
        <v>0.14200000000000002</v>
      </c>
      <c r="U1608" s="32">
        <f t="shared" ref="U1608" si="15836">AVERAGE(K1608,O1609)</f>
        <v>0.23349999999999999</v>
      </c>
      <c r="V1608" s="21">
        <f>Q1608*Q1609/'Advanced - Home'!$S$33</f>
        <v>98.875906260634949</v>
      </c>
      <c r="W1608" s="21">
        <f t="shared" ref="W1608" si="15837">AVERAGE(V1608:V1609)</f>
        <v>98.872555223944573</v>
      </c>
      <c r="X1608" s="21">
        <f t="shared" si="15416"/>
        <v>0</v>
      </c>
      <c r="Y1608" s="23">
        <f>ROUND(Regression!$B$17+Regression!$B$18*Games!R1608+Regression!$B$19*Games!T1608+Regression!$B$20*Games!U1608+Regression!$B$21*Games!S1608+Regression!$B$22*Games!W1608,0)</f>
        <v>110</v>
      </c>
      <c r="Z1608" s="23">
        <f t="shared" ref="Z1608" si="15838">Y1609-Y1608</f>
        <v>-5</v>
      </c>
      <c r="AA1608" s="23">
        <f t="shared" ref="AA1608" si="15839">Y1608+Y1609</f>
        <v>215</v>
      </c>
      <c r="AB1608" s="22">
        <f t="shared" ref="AB1608" si="15840">D1608-Z1608</f>
        <v>5</v>
      </c>
      <c r="AC1608" s="22">
        <f t="shared" ref="AC1608" si="15841">AA1608-E1608</f>
        <v>215</v>
      </c>
      <c r="AD1608" s="22">
        <f t="shared" si="15421"/>
        <v>110</v>
      </c>
    </row>
    <row r="1609" spans="1:30" x14ac:dyDescent="0.3">
      <c r="A1609" s="11" t="s">
        <v>134</v>
      </c>
      <c r="B1609" s="14" t="s">
        <v>76</v>
      </c>
      <c r="C1609" s="11" t="str">
        <f>VLOOKUP(B1609,'Team Lookup'!A:B,2,FALSE)</f>
        <v>Phoenix Suns</v>
      </c>
      <c r="D1609" s="15">
        <f t="shared" ref="D1609" si="15842">D1608*-1</f>
        <v>0</v>
      </c>
      <c r="E1609" s="15">
        <f t="shared" ref="E1609" si="15843">E1608</f>
        <v>0</v>
      </c>
      <c r="F1609" s="11" t="str">
        <f>B1608</f>
        <v>SAS</v>
      </c>
      <c r="G1609" s="11" t="str">
        <f t="shared" ref="G1609" si="15844">C1608</f>
        <v>San Antonio Spurs</v>
      </c>
      <c r="H1609" s="32">
        <f>VLOOKUP($C1609,'Four Factors - Home'!$B:$O,7,FALSE)/100</f>
        <v>0.496</v>
      </c>
      <c r="I1609" s="32">
        <f>VLOOKUP($C1609,'Four Factors - Home'!$B:$O,8,FALSE)</f>
        <v>0.30099999999999999</v>
      </c>
      <c r="J1609" s="32">
        <f>VLOOKUP($C1609,'Four Factors - Home'!$B:$O,9,FALSE)/100</f>
        <v>0.152</v>
      </c>
      <c r="K1609" s="32">
        <f>VLOOKUP($C1609,'Four Factors - Home'!$B:$O,10,FALSE)/100</f>
        <v>0.27500000000000002</v>
      </c>
      <c r="L1609" s="32">
        <f>VLOOKUP($C1609,'Four Factors - Home'!$B:$O,11,FALSE)/100</f>
        <v>0.52</v>
      </c>
      <c r="M1609" s="32">
        <f>VLOOKUP($C1609,'Four Factors - Home'!$B:$O,12,FALSE)</f>
        <v>0.32900000000000001</v>
      </c>
      <c r="N1609" s="32">
        <f>VLOOKUP($C1609,'Four Factors - Home'!$B:$O,13,FALSE)/100</f>
        <v>0.14599999999999999</v>
      </c>
      <c r="O1609" s="32">
        <f>VLOOKUP($C1609,'Four Factors - Home'!$B:$O,14,FALSE)/100</f>
        <v>0.222</v>
      </c>
      <c r="P1609" s="21">
        <f>VLOOKUP($C1609,'Advanced - Home'!B:T,18,FALSE)</f>
        <v>101.52</v>
      </c>
      <c r="Q1609" s="21">
        <f>(P1609+'Advanced - Home'!$S$33)/2</f>
        <v>100.1869129438717</v>
      </c>
      <c r="R1609" s="32">
        <f t="shared" ref="R1609" si="15845">AVERAGE(H1609,L1608)</f>
        <v>0.4955</v>
      </c>
      <c r="S1609" s="32">
        <f t="shared" ref="S1609" si="15846">AVERAGE(I1609,M1608)</f>
        <v>0.28349999999999997</v>
      </c>
      <c r="T1609" s="32">
        <f t="shared" ref="T1609" si="15847">AVERAGE(J1609,N1608)</f>
        <v>0.14899999999999999</v>
      </c>
      <c r="U1609" s="32">
        <f t="shared" ref="U1609" si="15848">AVERAGE(K1609,O1608)</f>
        <v>0.2505</v>
      </c>
      <c r="V1609" s="21">
        <f>Q1609*Q1608/'Advanced - Road'!$S$33</f>
        <v>98.869204187254184</v>
      </c>
      <c r="W1609" s="21">
        <f t="shared" ref="W1609" si="15849">W1608</f>
        <v>98.872555223944573</v>
      </c>
      <c r="X1609" s="21">
        <f t="shared" si="15416"/>
        <v>0</v>
      </c>
      <c r="Y1609" s="23">
        <f>ROUND(Regression!$B$17+Regression!$B$18*Games!R1609+Regression!$B$19*Games!T1609+Regression!$B$20*Games!U1609+Regression!$B$21*Games!S1609+Regression!$B$22*Games!W1609,0)</f>
        <v>105</v>
      </c>
      <c r="Z1609" s="23">
        <f t="shared" ref="Z1609" si="15850">-Z1608</f>
        <v>5</v>
      </c>
      <c r="AA1609" s="23">
        <f t="shared" ref="AA1609" si="15851">AA1608</f>
        <v>215</v>
      </c>
      <c r="AB1609" s="22"/>
      <c r="AC1609" s="22"/>
      <c r="AD1609" s="22">
        <f t="shared" si="15421"/>
        <v>105</v>
      </c>
    </row>
    <row r="1610" spans="1:30" x14ac:dyDescent="0.3">
      <c r="A1610" t="s">
        <v>133</v>
      </c>
      <c r="B1610" s="8" t="s">
        <v>79</v>
      </c>
      <c r="C1610" t="str">
        <f>VLOOKUP(B1610,'Team Lookup'!A:B,2,FALSE)</f>
        <v>San Antonio Spurs</v>
      </c>
      <c r="D1610" s="6"/>
      <c r="E1610" s="6"/>
      <c r="F1610" s="7" t="str">
        <f>B1611</f>
        <v>POR</v>
      </c>
      <c r="G1610" t="str">
        <f t="shared" ref="G1610" si="15852">C1611</f>
        <v>Portland Trail Blazers</v>
      </c>
      <c r="H1610" s="31">
        <f>VLOOKUP($C1610,'Four Factors - Road'!$B:$O,7,FALSE)/100</f>
        <v>0.52500000000000002</v>
      </c>
      <c r="I1610" s="31">
        <f>VLOOKUP($C1610,'Four Factors - Road'!$B:$O,8,FALSE)</f>
        <v>0.26700000000000002</v>
      </c>
      <c r="J1610" s="31">
        <f>VLOOKUP($C1610,'Four Factors - Road'!$B:$O,9,FALSE)/100</f>
        <v>0.13800000000000001</v>
      </c>
      <c r="K1610" s="31">
        <f>VLOOKUP($C1610,'Four Factors - Road'!$B:$O,10,FALSE)/100</f>
        <v>0.245</v>
      </c>
      <c r="L1610" s="31">
        <f>VLOOKUP($C1610,'Four Factors - Road'!$B:$O,11,FALSE)/100</f>
        <v>0.495</v>
      </c>
      <c r="M1610" s="31">
        <f>VLOOKUP($C1610,'Four Factors - Road'!$B:$O,12,FALSE)</f>
        <v>0.26600000000000001</v>
      </c>
      <c r="N1610" s="31">
        <f>VLOOKUP($C1610,'Four Factors - Road'!$B:$O,13,FALSE)/100</f>
        <v>0.14599999999999999</v>
      </c>
      <c r="O1610" s="31">
        <f>VLOOKUP($C1610,'Four Factors - Road'!$B:$O,14,FALSE)/100</f>
        <v>0.22600000000000001</v>
      </c>
      <c r="P1610" s="17">
        <f>VLOOKUP($C1610,'Advanced - Road'!B:T,18,FALSE)</f>
        <v>96.26</v>
      </c>
      <c r="Q1610" s="17">
        <f>(P1610+'Advanced - Road'!$S$33)/2</f>
        <v>97.56026345933563</v>
      </c>
      <c r="R1610" s="31">
        <f t="shared" ref="R1610" si="15853">AVERAGE(H1610,L1611)</f>
        <v>0.51400000000000001</v>
      </c>
      <c r="S1610" s="31">
        <f t="shared" ref="S1610" si="15854">AVERAGE(I1610,M1611)</f>
        <v>0.29500000000000004</v>
      </c>
      <c r="T1610" s="31">
        <f t="shared" ref="T1610" si="15855">AVERAGE(J1610,N1611)</f>
        <v>0.13350000000000001</v>
      </c>
      <c r="U1610" s="31">
        <f t="shared" ref="U1610" si="15856">AVERAGE(K1610,O1611)</f>
        <v>0.23699999999999999</v>
      </c>
      <c r="V1610" s="17">
        <f>Q1610*Q1611/'Advanced - Home'!$S$33</f>
        <v>97.652132414724804</v>
      </c>
      <c r="W1610" s="17">
        <f t="shared" ref="W1610" si="15857">AVERAGE(V1610:V1611)</f>
        <v>97.648822853366624</v>
      </c>
      <c r="X1610" s="17">
        <f t="shared" si="15416"/>
        <v>0</v>
      </c>
      <c r="Y1610" s="19">
        <f>ROUND(Regression!$B$17+Regression!$B$18*Games!R1610+Regression!$B$19*Games!T1610+Regression!$B$20*Games!U1610+Regression!$B$21*Games!S1610+Regression!$B$22*Games!W1610,0)</f>
        <v>108</v>
      </c>
      <c r="Z1610" s="19">
        <f t="shared" ref="Z1610" si="15858">Y1611-Y1610</f>
        <v>-3</v>
      </c>
      <c r="AA1610" s="19">
        <f t="shared" ref="AA1610" si="15859">Y1610+Y1611</f>
        <v>213</v>
      </c>
      <c r="AB1610" s="4">
        <f t="shared" ref="AB1610" si="15860">D1610-Z1610</f>
        <v>3</v>
      </c>
      <c r="AC1610" s="4">
        <f t="shared" ref="AC1610" si="15861">AA1610-E1610</f>
        <v>213</v>
      </c>
      <c r="AD1610" s="4">
        <f t="shared" si="15421"/>
        <v>108</v>
      </c>
    </row>
    <row r="1611" spans="1:30" x14ac:dyDescent="0.3">
      <c r="A1611" t="s">
        <v>134</v>
      </c>
      <c r="B1611" s="8" t="s">
        <v>77</v>
      </c>
      <c r="C1611" t="str">
        <f>VLOOKUP(B1611,'Team Lookup'!A:B,2,FALSE)</f>
        <v>Portland Trail Blazers</v>
      </c>
      <c r="D1611" s="9">
        <f t="shared" ref="D1611" si="15862">D1610*-1</f>
        <v>0</v>
      </c>
      <c r="E1611" s="9">
        <f t="shared" ref="E1611" si="15863">E1610</f>
        <v>0</v>
      </c>
      <c r="F1611" t="str">
        <f>B1610</f>
        <v>SAS</v>
      </c>
      <c r="G1611" t="str">
        <f t="shared" ref="G1611" si="15864">C1610</f>
        <v>San Antonio Spurs</v>
      </c>
      <c r="H1611" s="31">
        <f>VLOOKUP($C1611,'Four Factors - Home'!$B:$O,7,FALSE)/100</f>
        <v>0.52500000000000002</v>
      </c>
      <c r="I1611" s="31">
        <f>VLOOKUP($C1611,'Four Factors - Home'!$B:$O,8,FALSE)</f>
        <v>0.26100000000000001</v>
      </c>
      <c r="J1611" s="31">
        <f>VLOOKUP($C1611,'Four Factors - Home'!$B:$O,9,FALSE)/100</f>
        <v>0.13500000000000001</v>
      </c>
      <c r="K1611" s="31">
        <f>VLOOKUP($C1611,'Four Factors - Home'!$B:$O,10,FALSE)/100</f>
        <v>0.23</v>
      </c>
      <c r="L1611" s="31">
        <f>VLOOKUP($C1611,'Four Factors - Home'!$B:$O,11,FALSE)/100</f>
        <v>0.503</v>
      </c>
      <c r="M1611" s="31">
        <f>VLOOKUP($C1611,'Four Factors - Home'!$B:$O,12,FALSE)</f>
        <v>0.32300000000000001</v>
      </c>
      <c r="N1611" s="31">
        <f>VLOOKUP($C1611,'Four Factors - Home'!$B:$O,13,FALSE)/100</f>
        <v>0.129</v>
      </c>
      <c r="O1611" s="31">
        <f>VLOOKUP($C1611,'Four Factors - Home'!$B:$O,14,FALSE)/100</f>
        <v>0.22899999999999998</v>
      </c>
      <c r="P1611" s="17">
        <f>VLOOKUP($C1611,'Advanced - Home'!B:T,18,FALSE)</f>
        <v>99.04</v>
      </c>
      <c r="Q1611" s="17">
        <f>(P1611+'Advanced - Home'!$S$33)/2</f>
        <v>98.946912943871709</v>
      </c>
      <c r="R1611" s="31">
        <f t="shared" ref="R1611" si="15865">AVERAGE(H1611,L1610)</f>
        <v>0.51</v>
      </c>
      <c r="S1611" s="31">
        <f t="shared" ref="S1611" si="15866">AVERAGE(I1611,M1610)</f>
        <v>0.26350000000000001</v>
      </c>
      <c r="T1611" s="31">
        <f t="shared" ref="T1611" si="15867">AVERAGE(J1611,N1610)</f>
        <v>0.14050000000000001</v>
      </c>
      <c r="U1611" s="31">
        <f t="shared" ref="U1611" si="15868">AVERAGE(K1611,O1610)</f>
        <v>0.22800000000000001</v>
      </c>
      <c r="V1611" s="17">
        <f>Q1611*Q1610/'Advanced - Road'!$S$33</f>
        <v>97.645513292008431</v>
      </c>
      <c r="W1611" s="17">
        <f t="shared" ref="W1611" si="15869">W1610</f>
        <v>97.648822853366624</v>
      </c>
      <c r="X1611" s="17">
        <f t="shared" si="15416"/>
        <v>0</v>
      </c>
      <c r="Y1611" s="19">
        <f>ROUND(Regression!$B$17+Regression!$B$18*Games!R1611+Regression!$B$19*Games!T1611+Regression!$B$20*Games!U1611+Regression!$B$21*Games!S1611+Regression!$B$22*Games!W1611,0)</f>
        <v>105</v>
      </c>
      <c r="Z1611" s="19">
        <f t="shared" ref="Z1611" si="15870">-Z1610</f>
        <v>3</v>
      </c>
      <c r="AA1611" s="19">
        <f t="shared" ref="AA1611" si="15871">AA1610</f>
        <v>213</v>
      </c>
      <c r="AB1611" s="4"/>
      <c r="AC1611" s="4"/>
      <c r="AD1611" s="4">
        <f t="shared" si="15421"/>
        <v>105</v>
      </c>
    </row>
    <row r="1612" spans="1:30" x14ac:dyDescent="0.3">
      <c r="A1612" s="11" t="s">
        <v>133</v>
      </c>
      <c r="B1612" s="14" t="s">
        <v>79</v>
      </c>
      <c r="C1612" s="11" t="str">
        <f>VLOOKUP(B1612,'Team Lookup'!A:B,2,FALSE)</f>
        <v>San Antonio Spurs</v>
      </c>
      <c r="D1612" s="12"/>
      <c r="E1612" s="12"/>
      <c r="F1612" s="13" t="str">
        <f>B1613</f>
        <v>SAC</v>
      </c>
      <c r="G1612" s="11" t="str">
        <f t="shared" ref="G1612" si="15872">C1613</f>
        <v>Sacramento Kings</v>
      </c>
      <c r="H1612" s="32">
        <f>VLOOKUP($C1612,'Four Factors - Road'!$B:$O,7,FALSE)/100</f>
        <v>0.52500000000000002</v>
      </c>
      <c r="I1612" s="32">
        <f>VLOOKUP($C1612,'Four Factors - Road'!$B:$O,8,FALSE)</f>
        <v>0.26700000000000002</v>
      </c>
      <c r="J1612" s="32">
        <f>VLOOKUP($C1612,'Four Factors - Road'!$B:$O,9,FALSE)/100</f>
        <v>0.13800000000000001</v>
      </c>
      <c r="K1612" s="32">
        <f>VLOOKUP($C1612,'Four Factors - Road'!$B:$O,10,FALSE)/100</f>
        <v>0.245</v>
      </c>
      <c r="L1612" s="32">
        <f>VLOOKUP($C1612,'Four Factors - Road'!$B:$O,11,FALSE)/100</f>
        <v>0.495</v>
      </c>
      <c r="M1612" s="32">
        <f>VLOOKUP($C1612,'Four Factors - Road'!$B:$O,12,FALSE)</f>
        <v>0.26600000000000001</v>
      </c>
      <c r="N1612" s="32">
        <f>VLOOKUP($C1612,'Four Factors - Road'!$B:$O,13,FALSE)/100</f>
        <v>0.14599999999999999</v>
      </c>
      <c r="O1612" s="32">
        <f>VLOOKUP($C1612,'Four Factors - Road'!$B:$O,14,FALSE)/100</f>
        <v>0.22600000000000001</v>
      </c>
      <c r="P1612" s="21">
        <f>VLOOKUP($C1612,'Advanced - Road'!B:T,18,FALSE)</f>
        <v>96.26</v>
      </c>
      <c r="Q1612" s="21">
        <f>(P1612+'Advanced - Road'!$S$33)/2</f>
        <v>97.56026345933563</v>
      </c>
      <c r="R1612" s="32">
        <f t="shared" ref="R1612" si="15873">AVERAGE(H1612,L1613)</f>
        <v>0.52700000000000002</v>
      </c>
      <c r="S1612" s="32">
        <f t="shared" ref="S1612" si="15874">AVERAGE(I1612,M1613)</f>
        <v>0.28600000000000003</v>
      </c>
      <c r="T1612" s="32">
        <f t="shared" ref="T1612" si="15875">AVERAGE(J1612,N1613)</f>
        <v>0.14250000000000002</v>
      </c>
      <c r="U1612" s="32">
        <f t="shared" ref="U1612" si="15876">AVERAGE(K1612,O1613)</f>
        <v>0.23349999999999999</v>
      </c>
      <c r="V1612" s="21">
        <f>Q1612*Q1613/'Advanced - Home'!$S$33</f>
        <v>97.030376347851089</v>
      </c>
      <c r="W1612" s="21">
        <f t="shared" ref="W1612" si="15877">AVERAGE(V1612:V1613)</f>
        <v>97.027087858637486</v>
      </c>
      <c r="X1612" s="21">
        <f t="shared" si="15416"/>
        <v>0</v>
      </c>
      <c r="Y1612" s="23">
        <f>ROUND(Regression!$B$17+Regression!$B$18*Games!R1612+Regression!$B$19*Games!T1612+Regression!$B$20*Games!U1612+Regression!$B$21*Games!S1612+Regression!$B$22*Games!W1612,0)</f>
        <v>108</v>
      </c>
      <c r="Z1612" s="23">
        <f t="shared" ref="Z1612" si="15878">Y1613-Y1612</f>
        <v>-4</v>
      </c>
      <c r="AA1612" s="23">
        <f t="shared" ref="AA1612" si="15879">Y1612+Y1613</f>
        <v>212</v>
      </c>
      <c r="AB1612" s="22">
        <f t="shared" ref="AB1612" si="15880">D1612-Z1612</f>
        <v>4</v>
      </c>
      <c r="AC1612" s="22">
        <f t="shared" ref="AC1612" si="15881">AA1612-E1612</f>
        <v>212</v>
      </c>
      <c r="AD1612" s="22">
        <f t="shared" si="15421"/>
        <v>108</v>
      </c>
    </row>
    <row r="1613" spans="1:30" x14ac:dyDescent="0.3">
      <c r="A1613" s="11" t="s">
        <v>134</v>
      </c>
      <c r="B1613" s="14" t="s">
        <v>78</v>
      </c>
      <c r="C1613" s="11" t="str">
        <f>VLOOKUP(B1613,'Team Lookup'!A:B,2,FALSE)</f>
        <v>Sacramento Kings</v>
      </c>
      <c r="D1613" s="15">
        <f t="shared" ref="D1613" si="15882">D1612*-1</f>
        <v>0</v>
      </c>
      <c r="E1613" s="15">
        <f t="shared" ref="E1613" si="15883">E1612</f>
        <v>0</v>
      </c>
      <c r="F1613" s="11" t="str">
        <f>B1612</f>
        <v>SAS</v>
      </c>
      <c r="G1613" s="11" t="str">
        <f t="shared" ref="G1613" si="15884">C1612</f>
        <v>San Antonio Spurs</v>
      </c>
      <c r="H1613" s="32">
        <f>VLOOKUP($C1613,'Four Factors - Home'!$B:$O,7,FALSE)/100</f>
        <v>0.52700000000000002</v>
      </c>
      <c r="I1613" s="32">
        <f>VLOOKUP($C1613,'Four Factors - Home'!$B:$O,8,FALSE)</f>
        <v>0.30199999999999999</v>
      </c>
      <c r="J1613" s="32">
        <f>VLOOKUP($C1613,'Four Factors - Home'!$B:$O,9,FALSE)/100</f>
        <v>0.157</v>
      </c>
      <c r="K1613" s="32">
        <f>VLOOKUP($C1613,'Four Factors - Home'!$B:$O,10,FALSE)/100</f>
        <v>0.21100000000000002</v>
      </c>
      <c r="L1613" s="32">
        <f>VLOOKUP($C1613,'Four Factors - Home'!$B:$O,11,FALSE)/100</f>
        <v>0.52900000000000003</v>
      </c>
      <c r="M1613" s="32">
        <f>VLOOKUP($C1613,'Four Factors - Home'!$B:$O,12,FALSE)</f>
        <v>0.30499999999999999</v>
      </c>
      <c r="N1613" s="32">
        <f>VLOOKUP($C1613,'Four Factors - Home'!$B:$O,13,FALSE)/100</f>
        <v>0.14699999999999999</v>
      </c>
      <c r="O1613" s="32">
        <f>VLOOKUP($C1613,'Four Factors - Home'!$B:$O,14,FALSE)/100</f>
        <v>0.222</v>
      </c>
      <c r="P1613" s="21">
        <f>VLOOKUP($C1613,'Advanced - Home'!B:T,18,FALSE)</f>
        <v>97.78</v>
      </c>
      <c r="Q1613" s="21">
        <f>(P1613+'Advanced - Home'!$S$33)/2</f>
        <v>98.316912943871699</v>
      </c>
      <c r="R1613" s="32">
        <f t="shared" ref="R1613" si="15885">AVERAGE(H1613,L1612)</f>
        <v>0.51100000000000001</v>
      </c>
      <c r="S1613" s="32">
        <f t="shared" ref="S1613" si="15886">AVERAGE(I1613,M1612)</f>
        <v>0.28400000000000003</v>
      </c>
      <c r="T1613" s="32">
        <f t="shared" ref="T1613" si="15887">AVERAGE(J1613,N1612)</f>
        <v>0.1515</v>
      </c>
      <c r="U1613" s="32">
        <f t="shared" ref="U1613" si="15888">AVERAGE(K1613,O1612)</f>
        <v>0.21850000000000003</v>
      </c>
      <c r="V1613" s="21">
        <f>Q1613*Q1612/'Advanced - Road'!$S$33</f>
        <v>97.02379936942387</v>
      </c>
      <c r="W1613" s="21">
        <f t="shared" ref="W1613" si="15889">W1612</f>
        <v>97.027087858637486</v>
      </c>
      <c r="X1613" s="21">
        <f t="shared" si="15416"/>
        <v>0</v>
      </c>
      <c r="Y1613" s="23">
        <f>ROUND(Regression!$B$17+Regression!$B$18*Games!R1613+Regression!$B$19*Games!T1613+Regression!$B$20*Games!U1613+Regression!$B$21*Games!S1613+Regression!$B$22*Games!W1613,0)</f>
        <v>104</v>
      </c>
      <c r="Z1613" s="23">
        <f t="shared" ref="Z1613" si="15890">-Z1612</f>
        <v>4</v>
      </c>
      <c r="AA1613" s="23">
        <f t="shared" ref="AA1613" si="15891">AA1612</f>
        <v>212</v>
      </c>
      <c r="AB1613" s="22"/>
      <c r="AC1613" s="22"/>
      <c r="AD1613" s="22">
        <f t="shared" si="15421"/>
        <v>104</v>
      </c>
    </row>
    <row r="1614" spans="1:30" x14ac:dyDescent="0.3">
      <c r="A1614" t="s">
        <v>133</v>
      </c>
      <c r="B1614" s="8" t="s">
        <v>79</v>
      </c>
      <c r="C1614" t="str">
        <f>VLOOKUP(B1614,'Team Lookup'!A:B,2,FALSE)</f>
        <v>San Antonio Spurs</v>
      </c>
      <c r="D1614" s="6"/>
      <c r="E1614" s="6"/>
      <c r="F1614" s="7" t="str">
        <f>B1615</f>
        <v>SAS</v>
      </c>
      <c r="G1614" t="str">
        <f t="shared" ref="G1614" si="15892">C1615</f>
        <v>San Antonio Spurs</v>
      </c>
      <c r="H1614" s="31">
        <f>VLOOKUP($C1614,'Four Factors - Road'!$B:$O,7,FALSE)/100</f>
        <v>0.52500000000000002</v>
      </c>
      <c r="I1614" s="31">
        <f>VLOOKUP($C1614,'Four Factors - Road'!$B:$O,8,FALSE)</f>
        <v>0.26700000000000002</v>
      </c>
      <c r="J1614" s="31">
        <f>VLOOKUP($C1614,'Four Factors - Road'!$B:$O,9,FALSE)/100</f>
        <v>0.13800000000000001</v>
      </c>
      <c r="K1614" s="31">
        <f>VLOOKUP($C1614,'Four Factors - Road'!$B:$O,10,FALSE)/100</f>
        <v>0.245</v>
      </c>
      <c r="L1614" s="31">
        <f>VLOOKUP($C1614,'Four Factors - Road'!$B:$O,11,FALSE)/100</f>
        <v>0.495</v>
      </c>
      <c r="M1614" s="31">
        <f>VLOOKUP($C1614,'Four Factors - Road'!$B:$O,12,FALSE)</f>
        <v>0.26600000000000001</v>
      </c>
      <c r="N1614" s="31">
        <f>VLOOKUP($C1614,'Four Factors - Road'!$B:$O,13,FALSE)/100</f>
        <v>0.14599999999999999</v>
      </c>
      <c r="O1614" s="31">
        <f>VLOOKUP($C1614,'Four Factors - Road'!$B:$O,14,FALSE)/100</f>
        <v>0.22600000000000001</v>
      </c>
      <c r="P1614" s="17">
        <f>VLOOKUP($C1614,'Advanced - Road'!B:T,18,FALSE)</f>
        <v>96.26</v>
      </c>
      <c r="Q1614" s="17">
        <f>(P1614+'Advanced - Road'!$S$33)/2</f>
        <v>97.56026345933563</v>
      </c>
      <c r="R1614" s="31">
        <f t="shared" ref="R1614" si="15893">AVERAGE(H1614,L1615)</f>
        <v>0.50649999999999995</v>
      </c>
      <c r="S1614" s="31">
        <f t="shared" ref="S1614" si="15894">AVERAGE(I1614,M1615)</f>
        <v>0.25850000000000001</v>
      </c>
      <c r="T1614" s="31">
        <f t="shared" ref="T1614" si="15895">AVERAGE(J1614,N1615)</f>
        <v>0.14450000000000002</v>
      </c>
      <c r="U1614" s="31">
        <f t="shared" ref="U1614" si="15896">AVERAGE(K1614,O1615)</f>
        <v>0.22550000000000001</v>
      </c>
      <c r="V1614" s="17">
        <f>Q1614*Q1615/'Advanced - Home'!$S$33</f>
        <v>96.887273761030954</v>
      </c>
      <c r="W1614" s="17">
        <f t="shared" ref="W1614" si="15897">AVERAGE(V1614:V1615)</f>
        <v>96.883990121755389</v>
      </c>
      <c r="X1614" s="17">
        <f t="shared" si="15416"/>
        <v>0</v>
      </c>
      <c r="Y1614" s="19">
        <f>ROUND(Regression!$B$17+Regression!$B$18*Games!R1614+Regression!$B$19*Games!T1614+Regression!$B$20*Games!U1614+Regression!$B$21*Games!S1614+Regression!$B$22*Games!W1614,0)</f>
        <v>103</v>
      </c>
      <c r="Z1614" s="19">
        <f t="shared" ref="Z1614" si="15898">Y1615-Y1614</f>
        <v>3</v>
      </c>
      <c r="AA1614" s="19">
        <f t="shared" ref="AA1614" si="15899">Y1614+Y1615</f>
        <v>209</v>
      </c>
      <c r="AB1614" s="4">
        <f t="shared" ref="AB1614" si="15900">D1614-Z1614</f>
        <v>-3</v>
      </c>
      <c r="AC1614" s="4">
        <f t="shared" ref="AC1614" si="15901">AA1614-E1614</f>
        <v>209</v>
      </c>
      <c r="AD1614" s="4">
        <f t="shared" si="15421"/>
        <v>103</v>
      </c>
    </row>
    <row r="1615" spans="1:30" x14ac:dyDescent="0.3">
      <c r="A1615" t="s">
        <v>134</v>
      </c>
      <c r="B1615" s="8" t="s">
        <v>79</v>
      </c>
      <c r="C1615" t="str">
        <f>VLOOKUP(B1615,'Team Lookup'!A:B,2,FALSE)</f>
        <v>San Antonio Spurs</v>
      </c>
      <c r="D1615" s="9">
        <f t="shared" ref="D1615" si="15902">D1614*-1</f>
        <v>0</v>
      </c>
      <c r="E1615" s="9">
        <f t="shared" ref="E1615" si="15903">E1614</f>
        <v>0</v>
      </c>
      <c r="F1615" t="str">
        <f>B1614</f>
        <v>SAS</v>
      </c>
      <c r="G1615" t="str">
        <f t="shared" ref="G1615" si="15904">C1614</f>
        <v>San Antonio Spurs</v>
      </c>
      <c r="H1615" s="31">
        <f>VLOOKUP($C1615,'Four Factors - Home'!$B:$O,7,FALSE)/100</f>
        <v>0.53299999999999992</v>
      </c>
      <c r="I1615" s="31">
        <f>VLOOKUP($C1615,'Four Factors - Home'!$B:$O,8,FALSE)</f>
        <v>0.29299999999999998</v>
      </c>
      <c r="J1615" s="31">
        <f>VLOOKUP($C1615,'Four Factors - Home'!$B:$O,9,FALSE)/100</f>
        <v>0.13500000000000001</v>
      </c>
      <c r="K1615" s="31">
        <f>VLOOKUP($C1615,'Four Factors - Home'!$B:$O,10,FALSE)/100</f>
        <v>0.22500000000000001</v>
      </c>
      <c r="L1615" s="31">
        <f>VLOOKUP($C1615,'Four Factors - Home'!$B:$O,11,FALSE)/100</f>
        <v>0.48799999999999999</v>
      </c>
      <c r="M1615" s="31">
        <f>VLOOKUP($C1615,'Four Factors - Home'!$B:$O,12,FALSE)</f>
        <v>0.25</v>
      </c>
      <c r="N1615" s="31">
        <f>VLOOKUP($C1615,'Four Factors - Home'!$B:$O,13,FALSE)/100</f>
        <v>0.151</v>
      </c>
      <c r="O1615" s="31">
        <f>VLOOKUP($C1615,'Four Factors - Home'!$B:$O,14,FALSE)/100</f>
        <v>0.20600000000000002</v>
      </c>
      <c r="P1615" s="17">
        <f>VLOOKUP($C1615,'Advanced - Home'!B:T,18,FALSE)</f>
        <v>97.49</v>
      </c>
      <c r="Q1615" s="17">
        <f>(P1615+'Advanced - Home'!$S$33)/2</f>
        <v>98.171912943871703</v>
      </c>
      <c r="R1615" s="31">
        <f t="shared" ref="R1615" si="15905">AVERAGE(H1615,L1614)</f>
        <v>0.51400000000000001</v>
      </c>
      <c r="S1615" s="31">
        <f t="shared" ref="S1615" si="15906">AVERAGE(I1615,M1614)</f>
        <v>0.27949999999999997</v>
      </c>
      <c r="T1615" s="31">
        <f t="shared" ref="T1615" si="15907">AVERAGE(J1615,N1614)</f>
        <v>0.14050000000000001</v>
      </c>
      <c r="U1615" s="31">
        <f t="shared" ref="U1615" si="15908">AVERAGE(K1615,O1614)</f>
        <v>0.22550000000000001</v>
      </c>
      <c r="V1615" s="17">
        <f>Q1615*Q1614/'Advanced - Road'!$S$33</f>
        <v>96.880706482479823</v>
      </c>
      <c r="W1615" s="17">
        <f t="shared" ref="W1615" si="15909">W1614</f>
        <v>96.883990121755389</v>
      </c>
      <c r="X1615" s="17">
        <f t="shared" si="15416"/>
        <v>0</v>
      </c>
      <c r="Y1615" s="19">
        <f>ROUND(Regression!$B$17+Regression!$B$18*Games!R1615+Regression!$B$19*Games!T1615+Regression!$B$20*Games!U1615+Regression!$B$21*Games!S1615+Regression!$B$22*Games!W1615,0)</f>
        <v>106</v>
      </c>
      <c r="Z1615" s="19">
        <f t="shared" ref="Z1615" si="15910">-Z1614</f>
        <v>-3</v>
      </c>
      <c r="AA1615" s="19">
        <f t="shared" ref="AA1615" si="15911">AA1614</f>
        <v>209</v>
      </c>
      <c r="AB1615" s="4"/>
      <c r="AC1615" s="4"/>
      <c r="AD1615" s="4">
        <f t="shared" si="15421"/>
        <v>106</v>
      </c>
    </row>
    <row r="1616" spans="1:30" x14ac:dyDescent="0.3">
      <c r="A1616" s="11" t="s">
        <v>133</v>
      </c>
      <c r="B1616" s="14" t="s">
        <v>79</v>
      </c>
      <c r="C1616" s="11" t="str">
        <f>VLOOKUP(B1616,'Team Lookup'!A:B,2,FALSE)</f>
        <v>San Antonio Spurs</v>
      </c>
      <c r="D1616" s="12"/>
      <c r="E1616" s="12"/>
      <c r="F1616" s="13" t="str">
        <f>B1617</f>
        <v>TOR</v>
      </c>
      <c r="G1616" s="11" t="str">
        <f t="shared" ref="G1616" si="15912">C1617</f>
        <v>Toronto Raptors</v>
      </c>
      <c r="H1616" s="32">
        <f>VLOOKUP($C1616,'Four Factors - Road'!$B:$O,7,FALSE)/100</f>
        <v>0.52500000000000002</v>
      </c>
      <c r="I1616" s="32">
        <f>VLOOKUP($C1616,'Four Factors - Road'!$B:$O,8,FALSE)</f>
        <v>0.26700000000000002</v>
      </c>
      <c r="J1616" s="32">
        <f>VLOOKUP($C1616,'Four Factors - Road'!$B:$O,9,FALSE)/100</f>
        <v>0.13800000000000001</v>
      </c>
      <c r="K1616" s="32">
        <f>VLOOKUP($C1616,'Four Factors - Road'!$B:$O,10,FALSE)/100</f>
        <v>0.245</v>
      </c>
      <c r="L1616" s="32">
        <f>VLOOKUP($C1616,'Four Factors - Road'!$B:$O,11,FALSE)/100</f>
        <v>0.495</v>
      </c>
      <c r="M1616" s="32">
        <f>VLOOKUP($C1616,'Four Factors - Road'!$B:$O,12,FALSE)</f>
        <v>0.26600000000000001</v>
      </c>
      <c r="N1616" s="32">
        <f>VLOOKUP($C1616,'Four Factors - Road'!$B:$O,13,FALSE)/100</f>
        <v>0.14599999999999999</v>
      </c>
      <c r="O1616" s="32">
        <f>VLOOKUP($C1616,'Four Factors - Road'!$B:$O,14,FALSE)/100</f>
        <v>0.22600000000000001</v>
      </c>
      <c r="P1616" s="21">
        <f>VLOOKUP($C1616,'Advanced - Road'!B:T,18,FALSE)</f>
        <v>96.26</v>
      </c>
      <c r="Q1616" s="21">
        <f>(P1616+'Advanced - Road'!$S$33)/2</f>
        <v>97.56026345933563</v>
      </c>
      <c r="R1616" s="32">
        <f t="shared" ref="R1616" si="15913">AVERAGE(H1616,L1617)</f>
        <v>0.51449999999999996</v>
      </c>
      <c r="S1616" s="32">
        <f t="shared" ref="S1616" si="15914">AVERAGE(I1616,M1617)</f>
        <v>0.26800000000000002</v>
      </c>
      <c r="T1616" s="32">
        <f t="shared" ref="T1616" si="15915">AVERAGE(J1616,N1617)</f>
        <v>0.14150000000000001</v>
      </c>
      <c r="U1616" s="32">
        <f t="shared" ref="U1616" si="15916">AVERAGE(K1616,O1617)</f>
        <v>0.2465</v>
      </c>
      <c r="V1616" s="21">
        <f>Q1616*Q1617/'Advanced - Home'!$S$33</f>
        <v>96.911946620827536</v>
      </c>
      <c r="W1616" s="21">
        <f t="shared" ref="W1616" si="15917">AVERAGE(V1616:V1617)</f>
        <v>96.908662145355748</v>
      </c>
      <c r="X1616" s="21">
        <f t="shared" si="15416"/>
        <v>0</v>
      </c>
      <c r="Y1616" s="23">
        <f>ROUND(Regression!$B$17+Regression!$B$18*Games!R1616+Regression!$B$19*Games!T1616+Regression!$B$20*Games!U1616+Regression!$B$21*Games!S1616+Regression!$B$22*Games!W1616,0)</f>
        <v>106</v>
      </c>
      <c r="Z1616" s="23">
        <f t="shared" ref="Z1616" si="15918">Y1617-Y1616</f>
        <v>1</v>
      </c>
      <c r="AA1616" s="23">
        <f t="shared" ref="AA1616" si="15919">Y1616+Y1617</f>
        <v>213</v>
      </c>
      <c r="AB1616" s="22">
        <f t="shared" ref="AB1616" si="15920">D1616-Z1616</f>
        <v>-1</v>
      </c>
      <c r="AC1616" s="22">
        <f t="shared" ref="AC1616" si="15921">AA1616-E1616</f>
        <v>213</v>
      </c>
      <c r="AD1616" s="22">
        <f t="shared" si="15421"/>
        <v>106</v>
      </c>
    </row>
    <row r="1617" spans="1:30" x14ac:dyDescent="0.3">
      <c r="A1617" s="11" t="s">
        <v>134</v>
      </c>
      <c r="B1617" s="14" t="s">
        <v>80</v>
      </c>
      <c r="C1617" s="11" t="str">
        <f>VLOOKUP(B1617,'Team Lookup'!A:B,2,FALSE)</f>
        <v>Toronto Raptors</v>
      </c>
      <c r="D1617" s="15">
        <f t="shared" ref="D1617" si="15922">D1616*-1</f>
        <v>0</v>
      </c>
      <c r="E1617" s="15">
        <f t="shared" ref="E1617" si="15923">E1616</f>
        <v>0</v>
      </c>
      <c r="F1617" s="11" t="str">
        <f>B1616</f>
        <v>SAS</v>
      </c>
      <c r="G1617" s="11" t="str">
        <f t="shared" ref="G1617" si="15924">C1616</f>
        <v>San Antonio Spurs</v>
      </c>
      <c r="H1617" s="32">
        <f>VLOOKUP($C1617,'Four Factors - Home'!$B:$O,7,FALSE)/100</f>
        <v>0.52900000000000003</v>
      </c>
      <c r="I1617" s="32">
        <f>VLOOKUP($C1617,'Four Factors - Home'!$B:$O,8,FALSE)</f>
        <v>0.315</v>
      </c>
      <c r="J1617" s="32">
        <f>VLOOKUP($C1617,'Four Factors - Home'!$B:$O,9,FALSE)/100</f>
        <v>0.128</v>
      </c>
      <c r="K1617" s="32">
        <f>VLOOKUP($C1617,'Four Factors - Home'!$B:$O,10,FALSE)/100</f>
        <v>0.27100000000000002</v>
      </c>
      <c r="L1617" s="32">
        <f>VLOOKUP($C1617,'Four Factors - Home'!$B:$O,11,FALSE)/100</f>
        <v>0.504</v>
      </c>
      <c r="M1617" s="32">
        <f>VLOOKUP($C1617,'Four Factors - Home'!$B:$O,12,FALSE)</f>
        <v>0.26900000000000002</v>
      </c>
      <c r="N1617" s="32">
        <f>VLOOKUP($C1617,'Four Factors - Home'!$B:$O,13,FALSE)/100</f>
        <v>0.14499999999999999</v>
      </c>
      <c r="O1617" s="32">
        <f>VLOOKUP($C1617,'Four Factors - Home'!$B:$O,14,FALSE)/100</f>
        <v>0.248</v>
      </c>
      <c r="P1617" s="21">
        <f>VLOOKUP($C1617,'Advanced - Home'!B:T,18,FALSE)</f>
        <v>97.54</v>
      </c>
      <c r="Q1617" s="21">
        <f>(P1617+'Advanced - Home'!$S$33)/2</f>
        <v>98.196912943871709</v>
      </c>
      <c r="R1617" s="32">
        <f t="shared" ref="R1617" si="15925">AVERAGE(H1617,L1616)</f>
        <v>0.51200000000000001</v>
      </c>
      <c r="S1617" s="32">
        <f t="shared" ref="S1617" si="15926">AVERAGE(I1617,M1616)</f>
        <v>0.29049999999999998</v>
      </c>
      <c r="T1617" s="32">
        <f t="shared" ref="T1617" si="15927">AVERAGE(J1617,N1616)</f>
        <v>0.13700000000000001</v>
      </c>
      <c r="U1617" s="32">
        <f t="shared" ref="U1617" si="15928">AVERAGE(K1617,O1616)</f>
        <v>0.2485</v>
      </c>
      <c r="V1617" s="21">
        <f>Q1617*Q1616/'Advanced - Road'!$S$33</f>
        <v>96.905377669883975</v>
      </c>
      <c r="W1617" s="21">
        <f t="shared" ref="W1617" si="15929">W1616</f>
        <v>96.908662145355748</v>
      </c>
      <c r="X1617" s="21">
        <f t="shared" si="15416"/>
        <v>0</v>
      </c>
      <c r="Y1617" s="23">
        <f>ROUND(Regression!$B$17+Regression!$B$18*Games!R1617+Regression!$B$19*Games!T1617+Regression!$B$20*Games!U1617+Regression!$B$21*Games!S1617+Regression!$B$22*Games!W1617,0)</f>
        <v>107</v>
      </c>
      <c r="Z1617" s="23">
        <f t="shared" ref="Z1617" si="15930">-Z1616</f>
        <v>-1</v>
      </c>
      <c r="AA1617" s="23">
        <f t="shared" ref="AA1617" si="15931">AA1616</f>
        <v>213</v>
      </c>
      <c r="AB1617" s="22"/>
      <c r="AC1617" s="22"/>
      <c r="AD1617" s="22">
        <f t="shared" si="15421"/>
        <v>107</v>
      </c>
    </row>
    <row r="1618" spans="1:30" x14ac:dyDescent="0.3">
      <c r="A1618" t="s">
        <v>133</v>
      </c>
      <c r="B1618" s="8" t="s">
        <v>79</v>
      </c>
      <c r="C1618" t="str">
        <f>VLOOKUP(B1618,'Team Lookup'!A:B,2,FALSE)</f>
        <v>San Antonio Spurs</v>
      </c>
      <c r="D1618" s="6"/>
      <c r="E1618" s="6"/>
      <c r="F1618" s="7" t="str">
        <f>B1619</f>
        <v>UTA</v>
      </c>
      <c r="G1618" t="str">
        <f t="shared" ref="G1618" si="15932">C1619</f>
        <v>Utah Jazz</v>
      </c>
      <c r="H1618" s="31">
        <f>VLOOKUP($C1618,'Four Factors - Road'!$B:$O,7,FALSE)/100</f>
        <v>0.52500000000000002</v>
      </c>
      <c r="I1618" s="31">
        <f>VLOOKUP($C1618,'Four Factors - Road'!$B:$O,8,FALSE)</f>
        <v>0.26700000000000002</v>
      </c>
      <c r="J1618" s="31">
        <f>VLOOKUP($C1618,'Four Factors - Road'!$B:$O,9,FALSE)/100</f>
        <v>0.13800000000000001</v>
      </c>
      <c r="K1618" s="31">
        <f>VLOOKUP($C1618,'Four Factors - Road'!$B:$O,10,FALSE)/100</f>
        <v>0.245</v>
      </c>
      <c r="L1618" s="31">
        <f>VLOOKUP($C1618,'Four Factors - Road'!$B:$O,11,FALSE)/100</f>
        <v>0.495</v>
      </c>
      <c r="M1618" s="31">
        <f>VLOOKUP($C1618,'Four Factors - Road'!$B:$O,12,FALSE)</f>
        <v>0.26600000000000001</v>
      </c>
      <c r="N1618" s="31">
        <f>VLOOKUP($C1618,'Four Factors - Road'!$B:$O,13,FALSE)/100</f>
        <v>0.14599999999999999</v>
      </c>
      <c r="O1618" s="31">
        <f>VLOOKUP($C1618,'Four Factors - Road'!$B:$O,14,FALSE)/100</f>
        <v>0.22600000000000001</v>
      </c>
      <c r="P1618" s="17">
        <f>VLOOKUP($C1618,'Advanced - Road'!B:T,18,FALSE)</f>
        <v>96.26</v>
      </c>
      <c r="Q1618" s="17">
        <f>(P1618+'Advanced - Road'!$S$33)/2</f>
        <v>97.56026345933563</v>
      </c>
      <c r="R1618" s="31">
        <f t="shared" ref="R1618" si="15933">AVERAGE(H1618,L1619)</f>
        <v>0.50550000000000006</v>
      </c>
      <c r="S1618" s="31">
        <f t="shared" ref="S1618" si="15934">AVERAGE(I1618,M1619)</f>
        <v>0.2495</v>
      </c>
      <c r="T1618" s="31">
        <f t="shared" ref="T1618" si="15935">AVERAGE(J1618,N1619)</f>
        <v>0.13650000000000001</v>
      </c>
      <c r="U1618" s="31">
        <f t="shared" ref="U1618" si="15936">AVERAGE(K1618,O1619)</f>
        <v>0.22550000000000001</v>
      </c>
      <c r="V1618" s="17">
        <f>Q1618*Q1619/'Advanced - Home'!$S$33</f>
        <v>94.972659840816704</v>
      </c>
      <c r="W1618" s="17">
        <f t="shared" ref="W1618" si="15937">AVERAGE(V1618:V1619)</f>
        <v>94.969441090367312</v>
      </c>
      <c r="X1618" s="17">
        <f t="shared" si="15416"/>
        <v>0</v>
      </c>
      <c r="Y1618" s="19">
        <f>ROUND(Regression!$B$17+Regression!$B$18*Games!R1618+Regression!$B$19*Games!T1618+Regression!$B$20*Games!U1618+Regression!$B$21*Games!S1618+Regression!$B$22*Games!W1618,0)</f>
        <v>102</v>
      </c>
      <c r="Z1618" s="19">
        <f t="shared" ref="Z1618" si="15938">Y1619-Y1618</f>
        <v>1</v>
      </c>
      <c r="AA1618" s="19">
        <f t="shared" ref="AA1618" si="15939">Y1618+Y1619</f>
        <v>205</v>
      </c>
      <c r="AB1618" s="4">
        <f t="shared" ref="AB1618" si="15940">D1618-Z1618</f>
        <v>-1</v>
      </c>
      <c r="AC1618" s="4">
        <f t="shared" ref="AC1618" si="15941">AA1618-E1618</f>
        <v>205</v>
      </c>
      <c r="AD1618" s="4">
        <f t="shared" si="15421"/>
        <v>102</v>
      </c>
    </row>
    <row r="1619" spans="1:30" x14ac:dyDescent="0.3">
      <c r="A1619" t="s">
        <v>134</v>
      </c>
      <c r="B1619" s="8" t="s">
        <v>81</v>
      </c>
      <c r="C1619" t="str">
        <f>VLOOKUP(B1619,'Team Lookup'!A:B,2,FALSE)</f>
        <v>Utah Jazz</v>
      </c>
      <c r="D1619" s="9">
        <f t="shared" ref="D1619" si="15942">D1618*-1</f>
        <v>0</v>
      </c>
      <c r="E1619" s="9">
        <f t="shared" ref="E1619" si="15943">E1618</f>
        <v>0</v>
      </c>
      <c r="F1619" t="str">
        <f>B1618</f>
        <v>SAS</v>
      </c>
      <c r="G1619" t="str">
        <f t="shared" ref="G1619" si="15944">C1618</f>
        <v>San Antonio Spurs</v>
      </c>
      <c r="H1619" s="31">
        <f>VLOOKUP($C1619,'Four Factors - Home'!$B:$O,7,FALSE)/100</f>
        <v>0.52800000000000002</v>
      </c>
      <c r="I1619" s="31">
        <f>VLOOKUP($C1619,'Four Factors - Home'!$B:$O,8,FALSE)</f>
        <v>0.314</v>
      </c>
      <c r="J1619" s="31">
        <f>VLOOKUP($C1619,'Four Factors - Home'!$B:$O,9,FALSE)/100</f>
        <v>0.14499999999999999</v>
      </c>
      <c r="K1619" s="31">
        <f>VLOOKUP($C1619,'Four Factors - Home'!$B:$O,10,FALSE)/100</f>
        <v>0.214</v>
      </c>
      <c r="L1619" s="31">
        <f>VLOOKUP($C1619,'Four Factors - Home'!$B:$O,11,FALSE)/100</f>
        <v>0.48599999999999999</v>
      </c>
      <c r="M1619" s="31">
        <f>VLOOKUP($C1619,'Four Factors - Home'!$B:$O,12,FALSE)</f>
        <v>0.23200000000000001</v>
      </c>
      <c r="N1619" s="31">
        <f>VLOOKUP($C1619,'Four Factors - Home'!$B:$O,13,FALSE)/100</f>
        <v>0.13500000000000001</v>
      </c>
      <c r="O1619" s="31">
        <f>VLOOKUP($C1619,'Four Factors - Home'!$B:$O,14,FALSE)/100</f>
        <v>0.20600000000000002</v>
      </c>
      <c r="P1619" s="17">
        <f>VLOOKUP($C1619,'Advanced - Home'!B:T,18,FALSE)</f>
        <v>93.61</v>
      </c>
      <c r="Q1619" s="17">
        <f>(P1619+'Advanced - Home'!$S$33)/2</f>
        <v>96.231912943871706</v>
      </c>
      <c r="R1619" s="31">
        <f t="shared" ref="R1619" si="15945">AVERAGE(H1619,L1618)</f>
        <v>0.51150000000000007</v>
      </c>
      <c r="S1619" s="31">
        <f t="shared" ref="S1619" si="15946">AVERAGE(I1619,M1618)</f>
        <v>0.29000000000000004</v>
      </c>
      <c r="T1619" s="31">
        <f t="shared" ref="T1619" si="15947">AVERAGE(J1619,N1618)</f>
        <v>0.14549999999999999</v>
      </c>
      <c r="U1619" s="31">
        <f t="shared" ref="U1619" si="15948">AVERAGE(K1619,O1618)</f>
        <v>0.22</v>
      </c>
      <c r="V1619" s="17">
        <f>Q1619*Q1618/'Advanced - Road'!$S$33</f>
        <v>94.96622233991792</v>
      </c>
      <c r="W1619" s="17">
        <f t="shared" ref="W1619" si="15949">W1618</f>
        <v>94.969441090367312</v>
      </c>
      <c r="X1619" s="17">
        <f t="shared" si="15416"/>
        <v>0</v>
      </c>
      <c r="Y1619" s="19">
        <f>ROUND(Regression!$B$17+Regression!$B$18*Games!R1619+Regression!$B$19*Games!T1619+Regression!$B$20*Games!U1619+Regression!$B$21*Games!S1619+Regression!$B$22*Games!W1619,0)</f>
        <v>103</v>
      </c>
      <c r="Z1619" s="19">
        <f t="shared" ref="Z1619" si="15950">-Z1618</f>
        <v>-1</v>
      </c>
      <c r="AA1619" s="19">
        <f t="shared" ref="AA1619" si="15951">AA1618</f>
        <v>205</v>
      </c>
      <c r="AB1619" s="4"/>
      <c r="AC1619" s="4"/>
      <c r="AD1619" s="4">
        <f t="shared" si="15421"/>
        <v>103</v>
      </c>
    </row>
    <row r="1620" spans="1:30" x14ac:dyDescent="0.3">
      <c r="A1620" s="11" t="s">
        <v>133</v>
      </c>
      <c r="B1620" s="14" t="s">
        <v>79</v>
      </c>
      <c r="C1620" s="11" t="str">
        <f>VLOOKUP(B1620,'Team Lookup'!A:B,2,FALSE)</f>
        <v>San Antonio Spurs</v>
      </c>
      <c r="D1620" s="12"/>
      <c r="E1620" s="12"/>
      <c r="F1620" s="13" t="str">
        <f>B1621</f>
        <v>WAS</v>
      </c>
      <c r="G1620" s="11" t="str">
        <f t="shared" ref="G1620" si="15952">C1621</f>
        <v>Washington Wizards</v>
      </c>
      <c r="H1620" s="32">
        <f>VLOOKUP($C1620,'Four Factors - Road'!$B:$O,7,FALSE)/100</f>
        <v>0.52500000000000002</v>
      </c>
      <c r="I1620" s="32">
        <f>VLOOKUP($C1620,'Four Factors - Road'!$B:$O,8,FALSE)</f>
        <v>0.26700000000000002</v>
      </c>
      <c r="J1620" s="32">
        <f>VLOOKUP($C1620,'Four Factors - Road'!$B:$O,9,FALSE)/100</f>
        <v>0.13800000000000001</v>
      </c>
      <c r="K1620" s="32">
        <f>VLOOKUP($C1620,'Four Factors - Road'!$B:$O,10,FALSE)/100</f>
        <v>0.245</v>
      </c>
      <c r="L1620" s="32">
        <f>VLOOKUP($C1620,'Four Factors - Road'!$B:$O,11,FALSE)/100</f>
        <v>0.495</v>
      </c>
      <c r="M1620" s="32">
        <f>VLOOKUP($C1620,'Four Factors - Road'!$B:$O,12,FALSE)</f>
        <v>0.26600000000000001</v>
      </c>
      <c r="N1620" s="32">
        <f>VLOOKUP($C1620,'Four Factors - Road'!$B:$O,13,FALSE)/100</f>
        <v>0.14599999999999999</v>
      </c>
      <c r="O1620" s="32">
        <f>VLOOKUP($C1620,'Four Factors - Road'!$B:$O,14,FALSE)/100</f>
        <v>0.22600000000000001</v>
      </c>
      <c r="P1620" s="21">
        <f>VLOOKUP($C1620,'Advanced - Road'!B:T,18,FALSE)</f>
        <v>96.26</v>
      </c>
      <c r="Q1620" s="21">
        <f>(P1620+'Advanced - Road'!$S$33)/2</f>
        <v>97.56026345933563</v>
      </c>
      <c r="R1620" s="32">
        <f t="shared" ref="R1620" si="15953">AVERAGE(H1620,L1621)</f>
        <v>0.51800000000000002</v>
      </c>
      <c r="S1620" s="32">
        <f t="shared" ref="S1620" si="15954">AVERAGE(I1620,M1621)</f>
        <v>0.27749999999999997</v>
      </c>
      <c r="T1620" s="32">
        <f t="shared" ref="T1620" si="15955">AVERAGE(J1620,N1621)</f>
        <v>0.14850000000000002</v>
      </c>
      <c r="U1620" s="32">
        <f t="shared" ref="U1620" si="15956">AVERAGE(K1620,O1621)</f>
        <v>0.248</v>
      </c>
      <c r="V1620" s="21">
        <f>Q1620*Q1621/'Advanced - Home'!$S$33</f>
        <v>97.706412706277263</v>
      </c>
      <c r="W1620" s="21">
        <f t="shared" ref="W1620" si="15957">AVERAGE(V1620:V1621)</f>
        <v>97.70310130528739</v>
      </c>
      <c r="X1620" s="21">
        <f t="shared" si="15416"/>
        <v>0</v>
      </c>
      <c r="Y1620" s="23">
        <f>ROUND(Regression!$B$17+Regression!$B$18*Games!R1620+Regression!$B$19*Games!T1620+Regression!$B$20*Games!U1620+Regression!$B$21*Games!S1620+Regression!$B$22*Games!W1620,0)</f>
        <v>107</v>
      </c>
      <c r="Z1620" s="23">
        <f t="shared" ref="Z1620" si="15958">Y1621-Y1620</f>
        <v>0</v>
      </c>
      <c r="AA1620" s="23">
        <f t="shared" ref="AA1620" si="15959">Y1620+Y1621</f>
        <v>214</v>
      </c>
      <c r="AB1620" s="22">
        <f t="shared" ref="AB1620" si="15960">D1620-Z1620</f>
        <v>0</v>
      </c>
      <c r="AC1620" s="22">
        <f t="shared" ref="AC1620" si="15961">AA1620-E1620</f>
        <v>214</v>
      </c>
      <c r="AD1620" s="22">
        <f t="shared" si="15421"/>
        <v>107</v>
      </c>
    </row>
    <row r="1621" spans="1:30" x14ac:dyDescent="0.3">
      <c r="A1621" s="11" t="s">
        <v>134</v>
      </c>
      <c r="B1621" s="14" t="s">
        <v>82</v>
      </c>
      <c r="C1621" s="11" t="str">
        <f>VLOOKUP(B1621,'Team Lookup'!A:B,2,FALSE)</f>
        <v>Washington Wizards</v>
      </c>
      <c r="D1621" s="15">
        <f t="shared" ref="D1621" si="15962">D1620*-1</f>
        <v>0</v>
      </c>
      <c r="E1621" s="15">
        <f t="shared" ref="E1621" si="15963">E1620</f>
        <v>0</v>
      </c>
      <c r="F1621" s="11" t="str">
        <f>B1620</f>
        <v>SAS</v>
      </c>
      <c r="G1621" s="11" t="str">
        <f t="shared" ref="G1621" si="15964">C1620</f>
        <v>San Antonio Spurs</v>
      </c>
      <c r="H1621" s="32">
        <f>VLOOKUP($C1621,'Four Factors - Home'!$B:$O,7,FALSE)/100</f>
        <v>0.54700000000000004</v>
      </c>
      <c r="I1621" s="32">
        <f>VLOOKUP($C1621,'Four Factors - Home'!$B:$O,8,FALSE)</f>
        <v>0.26400000000000001</v>
      </c>
      <c r="J1621" s="32">
        <f>VLOOKUP($C1621,'Four Factors - Home'!$B:$O,9,FALSE)/100</f>
        <v>0.14899999999999999</v>
      </c>
      <c r="K1621" s="32">
        <f>VLOOKUP($C1621,'Four Factors - Home'!$B:$O,10,FALSE)/100</f>
        <v>0.252</v>
      </c>
      <c r="L1621" s="32">
        <f>VLOOKUP($C1621,'Four Factors - Home'!$B:$O,11,FALSE)/100</f>
        <v>0.51100000000000001</v>
      </c>
      <c r="M1621" s="32">
        <f>VLOOKUP($C1621,'Four Factors - Home'!$B:$O,12,FALSE)</f>
        <v>0.28799999999999998</v>
      </c>
      <c r="N1621" s="32">
        <f>VLOOKUP($C1621,'Four Factors - Home'!$B:$O,13,FALSE)/100</f>
        <v>0.159</v>
      </c>
      <c r="O1621" s="32">
        <f>VLOOKUP($C1621,'Four Factors - Home'!$B:$O,14,FALSE)/100</f>
        <v>0.251</v>
      </c>
      <c r="P1621" s="21">
        <f>VLOOKUP($C1621,'Advanced - Home'!B:T,18,FALSE)</f>
        <v>99.15</v>
      </c>
      <c r="Q1621" s="21">
        <f>(P1621+'Advanced - Home'!$S$33)/2</f>
        <v>99.001912943871702</v>
      </c>
      <c r="R1621" s="32">
        <f t="shared" ref="R1621" si="15965">AVERAGE(H1621,L1620)</f>
        <v>0.52100000000000002</v>
      </c>
      <c r="S1621" s="32">
        <f t="shared" ref="S1621" si="15966">AVERAGE(I1621,M1620)</f>
        <v>0.26500000000000001</v>
      </c>
      <c r="T1621" s="32">
        <f t="shared" ref="T1621" si="15967">AVERAGE(J1621,N1620)</f>
        <v>0.14749999999999999</v>
      </c>
      <c r="U1621" s="32">
        <f t="shared" ref="U1621" si="15968">AVERAGE(K1621,O1620)</f>
        <v>0.23899999999999999</v>
      </c>
      <c r="V1621" s="21">
        <f>Q1621*Q1620/'Advanced - Road'!$S$33</f>
        <v>97.699789904297532</v>
      </c>
      <c r="W1621" s="21">
        <f t="shared" ref="W1621" si="15969">W1620</f>
        <v>97.70310130528739</v>
      </c>
      <c r="X1621" s="21">
        <f t="shared" si="15416"/>
        <v>0</v>
      </c>
      <c r="Y1621" s="23">
        <f>ROUND(Regression!$B$17+Regression!$B$18*Games!R1621+Regression!$B$19*Games!T1621+Regression!$B$20*Games!U1621+Regression!$B$21*Games!S1621+Regression!$B$22*Games!W1621,0)</f>
        <v>107</v>
      </c>
      <c r="Z1621" s="23">
        <f t="shared" ref="Z1621" si="15970">-Z1620</f>
        <v>0</v>
      </c>
      <c r="AA1621" s="23">
        <f t="shared" ref="AA1621" si="15971">AA1620</f>
        <v>214</v>
      </c>
      <c r="AB1621" s="22"/>
      <c r="AC1621" s="22"/>
      <c r="AD1621" s="22">
        <f t="shared" si="15421"/>
        <v>107</v>
      </c>
    </row>
    <row r="1622" spans="1:30" x14ac:dyDescent="0.3">
      <c r="A1622" t="s">
        <v>133</v>
      </c>
      <c r="B1622" s="8" t="s">
        <v>80</v>
      </c>
      <c r="C1622" t="str">
        <f>VLOOKUP(B1622,'Team Lookup'!A:B,2,FALSE)</f>
        <v>Toronto Raptors</v>
      </c>
      <c r="D1622" s="6"/>
      <c r="E1622" s="6"/>
      <c r="F1622" s="7" t="str">
        <f>B1623</f>
        <v>ATL</v>
      </c>
      <c r="G1622" t="str">
        <f t="shared" ref="G1622" si="15972">C1623</f>
        <v>Atlanta Hawks</v>
      </c>
      <c r="H1622" s="31">
        <f>VLOOKUP($C1622,'Four Factors - Road'!$B:$O,7,FALSE)/100</f>
        <v>0.50700000000000001</v>
      </c>
      <c r="I1622" s="31">
        <f>VLOOKUP($C1622,'Four Factors - Road'!$B:$O,8,FALSE)</f>
        <v>0.27900000000000003</v>
      </c>
      <c r="J1622" s="31">
        <f>VLOOKUP($C1622,'Four Factors - Road'!$B:$O,9,FALSE)/100</f>
        <v>0.12300000000000001</v>
      </c>
      <c r="K1622" s="31">
        <f>VLOOKUP($C1622,'Four Factors - Road'!$B:$O,10,FALSE)/100</f>
        <v>0.223</v>
      </c>
      <c r="L1622" s="31">
        <f>VLOOKUP($C1622,'Four Factors - Road'!$B:$O,11,FALSE)/100</f>
        <v>0.52600000000000002</v>
      </c>
      <c r="M1622" s="31">
        <f>VLOOKUP($C1622,'Four Factors - Road'!$B:$O,12,FALSE)</f>
        <v>0.313</v>
      </c>
      <c r="N1622" s="31">
        <f>VLOOKUP($C1622,'Four Factors - Road'!$B:$O,13,FALSE)/100</f>
        <v>0.16200000000000001</v>
      </c>
      <c r="O1622" s="31">
        <f>VLOOKUP($C1622,'Four Factors - Road'!$B:$O,14,FALSE)/100</f>
        <v>0.24100000000000002</v>
      </c>
      <c r="P1622" s="17">
        <f>VLOOKUP($C1622,'Advanced - Road'!B:T,18,FALSE)</f>
        <v>97.54</v>
      </c>
      <c r="Q1622" s="17">
        <f>(P1622+'Advanced - Road'!$S$33)/2</f>
        <v>98.200263459335631</v>
      </c>
      <c r="R1622" s="31">
        <f t="shared" ref="R1622" si="15973">AVERAGE(H1622,L1623)</f>
        <v>0.51249999999999996</v>
      </c>
      <c r="S1622" s="31">
        <f t="shared" ref="S1622" si="15974">AVERAGE(I1622,M1623)</f>
        <v>0.2485</v>
      </c>
      <c r="T1622" s="31">
        <f t="shared" ref="T1622" si="15975">AVERAGE(J1622,N1623)</f>
        <v>0.14000000000000001</v>
      </c>
      <c r="U1622" s="31">
        <f t="shared" ref="U1622" si="15976">AVERAGE(K1622,O1623)</f>
        <v>0.23499999999999999</v>
      </c>
      <c r="V1622" s="17">
        <f>Q1622*Q1623/'Advanced - Home'!$S$33</f>
        <v>98.208297048681089</v>
      </c>
      <c r="W1622" s="17">
        <f t="shared" ref="W1622" si="15977">AVERAGE(V1622:V1623)</f>
        <v>98.204968638159698</v>
      </c>
      <c r="X1622" s="17">
        <f t="shared" si="15416"/>
        <v>0</v>
      </c>
      <c r="Y1622" s="19">
        <f>ROUND(Regression!$B$17+Regression!$B$18*Games!R1622+Regression!$B$19*Games!T1622+Regression!$B$20*Games!U1622+Regression!$B$21*Games!S1622+Regression!$B$22*Games!W1622,0)</f>
        <v>106</v>
      </c>
      <c r="Z1622" s="19">
        <f t="shared" ref="Z1622" si="15978">Y1623-Y1622</f>
        <v>1</v>
      </c>
      <c r="AA1622" s="19">
        <f t="shared" ref="AA1622" si="15979">Y1622+Y1623</f>
        <v>213</v>
      </c>
      <c r="AB1622" s="4">
        <f t="shared" ref="AB1622" si="15980">D1622-Z1622</f>
        <v>-1</v>
      </c>
      <c r="AC1622" s="4">
        <f t="shared" ref="AC1622" si="15981">AA1622-E1622</f>
        <v>213</v>
      </c>
      <c r="AD1622" s="4">
        <f t="shared" si="15421"/>
        <v>106</v>
      </c>
    </row>
    <row r="1623" spans="1:30" x14ac:dyDescent="0.3">
      <c r="A1623" t="s">
        <v>134</v>
      </c>
      <c r="B1623" s="8" t="s">
        <v>56</v>
      </c>
      <c r="C1623" t="str">
        <f>VLOOKUP(B1623,'Team Lookup'!A:B,2,FALSE)</f>
        <v>Atlanta Hawks</v>
      </c>
      <c r="D1623" s="9">
        <f t="shared" ref="D1623" si="15982">D1622*-1</f>
        <v>0</v>
      </c>
      <c r="E1623" s="9">
        <f t="shared" ref="E1623" si="15983">E1622</f>
        <v>0</v>
      </c>
      <c r="F1623" t="str">
        <f>B1622</f>
        <v>TOR</v>
      </c>
      <c r="G1623" t="str">
        <f t="shared" ref="G1623" si="15984">C1622</f>
        <v>Toronto Raptors</v>
      </c>
      <c r="H1623" s="31">
        <f>VLOOKUP($C1623,'Four Factors - Home'!$B:$O,7,FALSE)/100</f>
        <v>0.51100000000000001</v>
      </c>
      <c r="I1623" s="31">
        <f>VLOOKUP($C1623,'Four Factors - Home'!$B:$O,8,FALSE)</f>
        <v>0.28199999999999997</v>
      </c>
      <c r="J1623" s="31">
        <f>VLOOKUP($C1623,'Four Factors - Home'!$B:$O,9,FALSE)/100</f>
        <v>0.14800000000000002</v>
      </c>
      <c r="K1623" s="31">
        <f>VLOOKUP($C1623,'Four Factors - Home'!$B:$O,10,FALSE)/100</f>
        <v>0.249</v>
      </c>
      <c r="L1623" s="31">
        <f>VLOOKUP($C1623,'Four Factors - Home'!$B:$O,11,FALSE)/100</f>
        <v>0.51800000000000002</v>
      </c>
      <c r="M1623" s="31">
        <f>VLOOKUP($C1623,'Four Factors - Home'!$B:$O,12,FALSE)</f>
        <v>0.218</v>
      </c>
      <c r="N1623" s="31">
        <f>VLOOKUP($C1623,'Four Factors - Home'!$B:$O,13,FALSE)/100</f>
        <v>0.157</v>
      </c>
      <c r="O1623" s="31">
        <f>VLOOKUP($C1623,'Four Factors - Home'!$B:$O,14,FALSE)/100</f>
        <v>0.247</v>
      </c>
      <c r="P1623" s="17">
        <f>VLOOKUP($C1623,'Advanced - Home'!B:T,18,FALSE)</f>
        <v>98.87</v>
      </c>
      <c r="Q1623" s="17">
        <f>(P1623+'Advanced - Home'!$S$33)/2</f>
        <v>98.861912943871715</v>
      </c>
      <c r="R1623" s="31">
        <f t="shared" ref="R1623" si="15985">AVERAGE(H1623,L1622)</f>
        <v>0.51849999999999996</v>
      </c>
      <c r="S1623" s="31">
        <f t="shared" ref="S1623" si="15986">AVERAGE(I1623,M1622)</f>
        <v>0.29749999999999999</v>
      </c>
      <c r="T1623" s="31">
        <f t="shared" ref="T1623" si="15987">AVERAGE(J1623,N1622)</f>
        <v>0.15500000000000003</v>
      </c>
      <c r="U1623" s="31">
        <f t="shared" ref="U1623" si="15988">AVERAGE(K1623,O1622)</f>
        <v>0.245</v>
      </c>
      <c r="V1623" s="17">
        <f>Q1623*Q1622/'Advanced - Road'!$S$33</f>
        <v>98.201640227638293</v>
      </c>
      <c r="W1623" s="17">
        <f t="shared" ref="W1623" si="15989">W1622</f>
        <v>98.204968638159698</v>
      </c>
      <c r="X1623" s="17">
        <f t="shared" si="15416"/>
        <v>0</v>
      </c>
      <c r="Y1623" s="19">
        <f>ROUND(Regression!$B$17+Regression!$B$18*Games!R1623+Regression!$B$19*Games!T1623+Regression!$B$20*Games!U1623+Regression!$B$21*Games!S1623+Regression!$B$22*Games!W1623,0)</f>
        <v>107</v>
      </c>
      <c r="Z1623" s="19">
        <f t="shared" ref="Z1623" si="15990">-Z1622</f>
        <v>-1</v>
      </c>
      <c r="AA1623" s="19">
        <f t="shared" ref="AA1623" si="15991">AA1622</f>
        <v>213</v>
      </c>
      <c r="AB1623" s="4"/>
      <c r="AC1623" s="4"/>
      <c r="AD1623" s="4">
        <f t="shared" si="15421"/>
        <v>107</v>
      </c>
    </row>
    <row r="1624" spans="1:30" x14ac:dyDescent="0.3">
      <c r="A1624" s="11" t="s">
        <v>133</v>
      </c>
      <c r="B1624" s="14" t="s">
        <v>80</v>
      </c>
      <c r="C1624" s="11" t="str">
        <f>VLOOKUP(B1624,'Team Lookup'!A:B,2,FALSE)</f>
        <v>Toronto Raptors</v>
      </c>
      <c r="D1624" s="12"/>
      <c r="E1624" s="12"/>
      <c r="F1624" s="13" t="str">
        <f>B1625</f>
        <v>BRK</v>
      </c>
      <c r="G1624" s="11" t="str">
        <f t="shared" ref="G1624" si="15992">C1625</f>
        <v>Brooklyn Nets</v>
      </c>
      <c r="H1624" s="32">
        <f>VLOOKUP($C1624,'Four Factors - Road'!$B:$O,7,FALSE)/100</f>
        <v>0.50700000000000001</v>
      </c>
      <c r="I1624" s="32">
        <f>VLOOKUP($C1624,'Four Factors - Road'!$B:$O,8,FALSE)</f>
        <v>0.27900000000000003</v>
      </c>
      <c r="J1624" s="32">
        <f>VLOOKUP($C1624,'Four Factors - Road'!$B:$O,9,FALSE)/100</f>
        <v>0.12300000000000001</v>
      </c>
      <c r="K1624" s="32">
        <f>VLOOKUP($C1624,'Four Factors - Road'!$B:$O,10,FALSE)/100</f>
        <v>0.223</v>
      </c>
      <c r="L1624" s="32">
        <f>VLOOKUP($C1624,'Four Factors - Road'!$B:$O,11,FALSE)/100</f>
        <v>0.52600000000000002</v>
      </c>
      <c r="M1624" s="32">
        <f>VLOOKUP($C1624,'Four Factors - Road'!$B:$O,12,FALSE)</f>
        <v>0.313</v>
      </c>
      <c r="N1624" s="32">
        <f>VLOOKUP($C1624,'Four Factors - Road'!$B:$O,13,FALSE)/100</f>
        <v>0.16200000000000001</v>
      </c>
      <c r="O1624" s="32">
        <f>VLOOKUP($C1624,'Four Factors - Road'!$B:$O,14,FALSE)/100</f>
        <v>0.24100000000000002</v>
      </c>
      <c r="P1624" s="21">
        <f>VLOOKUP($C1624,'Advanced - Road'!B:T,18,FALSE)</f>
        <v>97.54</v>
      </c>
      <c r="Q1624" s="21">
        <f>(P1624+'Advanced - Road'!$S$33)/2</f>
        <v>98.200263459335631</v>
      </c>
      <c r="R1624" s="32">
        <f t="shared" ref="R1624" si="15993">AVERAGE(H1624,L1625)</f>
        <v>0.50750000000000006</v>
      </c>
      <c r="S1624" s="32">
        <f t="shared" ref="S1624" si="15994">AVERAGE(I1624,M1625)</f>
        <v>0.27350000000000002</v>
      </c>
      <c r="T1624" s="32">
        <f t="shared" ref="T1624" si="15995">AVERAGE(J1624,N1625)</f>
        <v>0.126</v>
      </c>
      <c r="U1624" s="32">
        <f t="shared" ref="U1624" si="15996">AVERAGE(K1624,O1625)</f>
        <v>0.23549999999999999</v>
      </c>
      <c r="V1624" s="21">
        <f>Q1624*Q1625/'Advanced - Home'!$S$33</f>
        <v>100.33414864740037</v>
      </c>
      <c r="W1624" s="21">
        <f t="shared" ref="W1624" si="15997">AVERAGE(V1624:V1625)</f>
        <v>100.33074818892538</v>
      </c>
      <c r="X1624" s="21">
        <f t="shared" si="15416"/>
        <v>0</v>
      </c>
      <c r="Y1624" s="23">
        <f>ROUND(Regression!$B$17+Regression!$B$18*Games!R1624+Regression!$B$19*Games!T1624+Regression!$B$20*Games!U1624+Regression!$B$21*Games!S1624+Regression!$B$22*Games!W1624,0)</f>
        <v>110</v>
      </c>
      <c r="Z1624" s="23">
        <f t="shared" ref="Z1624" si="15998">Y1625-Y1624</f>
        <v>-4</v>
      </c>
      <c r="AA1624" s="23">
        <f t="shared" ref="AA1624" si="15999">Y1624+Y1625</f>
        <v>216</v>
      </c>
      <c r="AB1624" s="22">
        <f t="shared" ref="AB1624" si="16000">D1624-Z1624</f>
        <v>4</v>
      </c>
      <c r="AC1624" s="22">
        <f t="shared" ref="AC1624" si="16001">AA1624-E1624</f>
        <v>216</v>
      </c>
      <c r="AD1624" s="22">
        <f t="shared" si="15421"/>
        <v>110</v>
      </c>
    </row>
    <row r="1625" spans="1:30" x14ac:dyDescent="0.3">
      <c r="A1625" s="11" t="s">
        <v>134</v>
      </c>
      <c r="B1625" s="14" t="s">
        <v>57</v>
      </c>
      <c r="C1625" s="11" t="str">
        <f>VLOOKUP(B1625,'Team Lookup'!A:B,2,FALSE)</f>
        <v>Brooklyn Nets</v>
      </c>
      <c r="D1625" s="15">
        <f t="shared" ref="D1625" si="16002">D1624*-1</f>
        <v>0</v>
      </c>
      <c r="E1625" s="15">
        <f t="shared" ref="E1625" si="16003">E1624</f>
        <v>0</v>
      </c>
      <c r="F1625" s="11" t="str">
        <f>B1624</f>
        <v>TOR</v>
      </c>
      <c r="G1625" s="11" t="str">
        <f t="shared" ref="G1625" si="16004">C1624</f>
        <v>Toronto Raptors</v>
      </c>
      <c r="H1625" s="32">
        <f>VLOOKUP($C1625,'Four Factors - Home'!$B:$O,7,FALSE)/100</f>
        <v>0.49700000000000005</v>
      </c>
      <c r="I1625" s="32">
        <f>VLOOKUP($C1625,'Four Factors - Home'!$B:$O,8,FALSE)</f>
        <v>0.27</v>
      </c>
      <c r="J1625" s="32">
        <f>VLOOKUP($C1625,'Four Factors - Home'!$B:$O,9,FALSE)/100</f>
        <v>0.16699999999999998</v>
      </c>
      <c r="K1625" s="32">
        <f>VLOOKUP($C1625,'Four Factors - Home'!$B:$O,10,FALSE)/100</f>
        <v>0.20600000000000002</v>
      </c>
      <c r="L1625" s="32">
        <f>VLOOKUP($C1625,'Four Factors - Home'!$B:$O,11,FALSE)/100</f>
        <v>0.50800000000000001</v>
      </c>
      <c r="M1625" s="32">
        <f>VLOOKUP($C1625,'Four Factors - Home'!$B:$O,12,FALSE)</f>
        <v>0.26800000000000002</v>
      </c>
      <c r="N1625" s="32">
        <f>VLOOKUP($C1625,'Four Factors - Home'!$B:$O,13,FALSE)/100</f>
        <v>0.129</v>
      </c>
      <c r="O1625" s="32">
        <f>VLOOKUP($C1625,'Four Factors - Home'!$B:$O,14,FALSE)/100</f>
        <v>0.248</v>
      </c>
      <c r="P1625" s="21">
        <f>VLOOKUP($C1625,'Advanced - Home'!B:T,18,FALSE)</f>
        <v>103.15</v>
      </c>
      <c r="Q1625" s="21">
        <f>(P1625+'Advanced - Home'!$S$33)/2</f>
        <v>101.0019129438717</v>
      </c>
      <c r="R1625" s="32">
        <f t="shared" ref="R1625" si="16005">AVERAGE(H1625,L1624)</f>
        <v>0.51150000000000007</v>
      </c>
      <c r="S1625" s="32">
        <f t="shared" ref="S1625" si="16006">AVERAGE(I1625,M1624)</f>
        <v>0.29149999999999998</v>
      </c>
      <c r="T1625" s="32">
        <f t="shared" ref="T1625" si="16007">AVERAGE(J1625,N1624)</f>
        <v>0.16449999999999998</v>
      </c>
      <c r="U1625" s="32">
        <f t="shared" ref="U1625" si="16008">AVERAGE(K1625,O1624)</f>
        <v>0.22350000000000003</v>
      </c>
      <c r="V1625" s="21">
        <f>Q1625*Q1624/'Advanced - Road'!$S$33</f>
        <v>100.3273477304504</v>
      </c>
      <c r="W1625" s="21">
        <f t="shared" ref="W1625" si="16009">W1624</f>
        <v>100.33074818892538</v>
      </c>
      <c r="X1625" s="21">
        <f t="shared" si="15416"/>
        <v>0</v>
      </c>
      <c r="Y1625" s="23">
        <f>ROUND(Regression!$B$17+Regression!$B$18*Games!R1625+Regression!$B$19*Games!T1625+Regression!$B$20*Games!U1625+Regression!$B$21*Games!S1625+Regression!$B$22*Games!W1625,0)</f>
        <v>106</v>
      </c>
      <c r="Z1625" s="23">
        <f t="shared" ref="Z1625" si="16010">-Z1624</f>
        <v>4</v>
      </c>
      <c r="AA1625" s="23">
        <f t="shared" ref="AA1625" si="16011">AA1624</f>
        <v>216</v>
      </c>
      <c r="AB1625" s="22"/>
      <c r="AC1625" s="22"/>
      <c r="AD1625" s="22">
        <f t="shared" si="15421"/>
        <v>106</v>
      </c>
    </row>
    <row r="1626" spans="1:30" x14ac:dyDescent="0.3">
      <c r="A1626" t="s">
        <v>133</v>
      </c>
      <c r="B1626" s="5" t="s">
        <v>80</v>
      </c>
      <c r="C1626" t="str">
        <f>VLOOKUP(B1626,'Team Lookup'!A:B,2,FALSE)</f>
        <v>Toronto Raptors</v>
      </c>
      <c r="D1626" s="6"/>
      <c r="E1626" s="6"/>
      <c r="F1626" s="7" t="str">
        <f>B1627</f>
        <v>BOS</v>
      </c>
      <c r="G1626" t="str">
        <f t="shared" ref="G1626" si="16012">C1627</f>
        <v>Boston Celtics</v>
      </c>
      <c r="H1626" s="31">
        <f>VLOOKUP($C1626,'Four Factors - Road'!$B:$O,7,FALSE)/100</f>
        <v>0.50700000000000001</v>
      </c>
      <c r="I1626" s="31">
        <f>VLOOKUP($C1626,'Four Factors - Road'!$B:$O,8,FALSE)</f>
        <v>0.27900000000000003</v>
      </c>
      <c r="J1626" s="31">
        <f>VLOOKUP($C1626,'Four Factors - Road'!$B:$O,9,FALSE)/100</f>
        <v>0.12300000000000001</v>
      </c>
      <c r="K1626" s="31">
        <f>VLOOKUP($C1626,'Four Factors - Road'!$B:$O,10,FALSE)/100</f>
        <v>0.223</v>
      </c>
      <c r="L1626" s="31">
        <f>VLOOKUP($C1626,'Four Factors - Road'!$B:$O,11,FALSE)/100</f>
        <v>0.52600000000000002</v>
      </c>
      <c r="M1626" s="31">
        <f>VLOOKUP($C1626,'Four Factors - Road'!$B:$O,12,FALSE)</f>
        <v>0.313</v>
      </c>
      <c r="N1626" s="31">
        <f>VLOOKUP($C1626,'Four Factors - Road'!$B:$O,13,FALSE)/100</f>
        <v>0.16200000000000001</v>
      </c>
      <c r="O1626" s="31">
        <f>VLOOKUP($C1626,'Four Factors - Road'!$B:$O,14,FALSE)/100</f>
        <v>0.24100000000000002</v>
      </c>
      <c r="P1626" s="17">
        <f>VLOOKUP($C1626,'Advanced - Road'!B:T,18,FALSE)</f>
        <v>97.54</v>
      </c>
      <c r="Q1626" s="17">
        <f>(P1626+'Advanced - Road'!$S$33)/2</f>
        <v>98.200263459335631</v>
      </c>
      <c r="R1626" s="31">
        <f t="shared" ref="R1626" si="16013">AVERAGE(H1626,L1627)</f>
        <v>0.50550000000000006</v>
      </c>
      <c r="S1626" s="31">
        <f t="shared" ref="S1626" si="16014">AVERAGE(I1626,M1627)</f>
        <v>0.27150000000000002</v>
      </c>
      <c r="T1626" s="31">
        <f t="shared" ref="T1626" si="16015">AVERAGE(J1626,N1627)</f>
        <v>0.13</v>
      </c>
      <c r="U1626" s="31">
        <f t="shared" ref="U1626" si="16016">AVERAGE(K1626,O1627)</f>
        <v>0.23799999999999999</v>
      </c>
      <c r="V1626" s="17">
        <f>Q1626*Q1627/'Advanced - Home'!$S$33</f>
        <v>98.635454145620002</v>
      </c>
      <c r="W1626" s="17">
        <f t="shared" ref="W1626" si="16017">AVERAGE(V1626:V1627)</f>
        <v>98.632111258173353</v>
      </c>
      <c r="X1626" s="17">
        <f t="shared" si="15416"/>
        <v>0</v>
      </c>
      <c r="Y1626" s="19">
        <f>ROUND(Regression!$B$17+Regression!$B$18*Games!R1626+Regression!$B$19*Games!T1626+Regression!$B$20*Games!U1626+Regression!$B$21*Games!S1626+Regression!$B$22*Games!W1626,0)</f>
        <v>108</v>
      </c>
      <c r="Z1626" s="19">
        <f t="shared" ref="Z1626" si="16018">Y1627-Y1626</f>
        <v>1</v>
      </c>
      <c r="AA1626" s="19">
        <f t="shared" ref="AA1626" si="16019">Y1626+Y1627</f>
        <v>217</v>
      </c>
      <c r="AB1626" s="4">
        <f t="shared" ref="AB1626" si="16020">D1626-Z1626</f>
        <v>-1</v>
      </c>
      <c r="AC1626" s="4">
        <f t="shared" ref="AC1626" si="16021">AA1626-E1626</f>
        <v>217</v>
      </c>
      <c r="AD1626" s="4">
        <f t="shared" si="15421"/>
        <v>108</v>
      </c>
    </row>
    <row r="1627" spans="1:30" x14ac:dyDescent="0.3">
      <c r="A1627" t="s">
        <v>134</v>
      </c>
      <c r="B1627" s="8" t="s">
        <v>58</v>
      </c>
      <c r="C1627" t="str">
        <f>VLOOKUP(B1627,'Team Lookup'!A:B,2,FALSE)</f>
        <v>Boston Celtics</v>
      </c>
      <c r="D1627" s="9">
        <f t="shared" ref="D1627" si="16022">D1626*-1</f>
        <v>0</v>
      </c>
      <c r="E1627" s="9">
        <f t="shared" ref="E1627" si="16023">E1626</f>
        <v>0</v>
      </c>
      <c r="F1627" t="str">
        <f>B1626</f>
        <v>TOR</v>
      </c>
      <c r="G1627" t="str">
        <f t="shared" ref="G1627" si="16024">C1626</f>
        <v>Toronto Raptors</v>
      </c>
      <c r="H1627" s="31">
        <f>VLOOKUP($C1627,'Four Factors - Home'!$B:$O,7,FALSE)/100</f>
        <v>0.53100000000000003</v>
      </c>
      <c r="I1627" s="31">
        <f>VLOOKUP($C1627,'Four Factors - Home'!$B:$O,8,FALSE)</f>
        <v>0.26600000000000001</v>
      </c>
      <c r="J1627" s="31">
        <f>VLOOKUP($C1627,'Four Factors - Home'!$B:$O,9,FALSE)/100</f>
        <v>0.13800000000000001</v>
      </c>
      <c r="K1627" s="31">
        <f>VLOOKUP($C1627,'Four Factors - Home'!$B:$O,10,FALSE)/100</f>
        <v>0.22500000000000001</v>
      </c>
      <c r="L1627" s="31">
        <f>VLOOKUP($C1627,'Four Factors - Home'!$B:$O,11,FALSE)/100</f>
        <v>0.504</v>
      </c>
      <c r="M1627" s="31">
        <f>VLOOKUP($C1627,'Four Factors - Home'!$B:$O,12,FALSE)</f>
        <v>0.26400000000000001</v>
      </c>
      <c r="N1627" s="31">
        <f>VLOOKUP($C1627,'Four Factors - Home'!$B:$O,13,FALSE)/100</f>
        <v>0.13699999999999998</v>
      </c>
      <c r="O1627" s="31">
        <f>VLOOKUP($C1627,'Four Factors - Home'!$B:$O,14,FALSE)/100</f>
        <v>0.253</v>
      </c>
      <c r="P1627" s="17">
        <f>VLOOKUP($C1627,'Advanced - Home'!B:T,18,FALSE)</f>
        <v>99.73</v>
      </c>
      <c r="Q1627" s="17">
        <f>(P1627+'Advanced - Home'!$S$33)/2</f>
        <v>99.291912943871708</v>
      </c>
      <c r="R1627" s="31">
        <f t="shared" ref="R1627" si="16025">AVERAGE(H1627,L1626)</f>
        <v>0.52849999999999997</v>
      </c>
      <c r="S1627" s="31">
        <f t="shared" ref="S1627" si="16026">AVERAGE(I1627,M1626)</f>
        <v>0.28949999999999998</v>
      </c>
      <c r="T1627" s="31">
        <f t="shared" ref="T1627" si="16027">AVERAGE(J1627,N1626)</f>
        <v>0.15000000000000002</v>
      </c>
      <c r="U1627" s="31">
        <f t="shared" ref="U1627" si="16028">AVERAGE(K1627,O1626)</f>
        <v>0.23300000000000001</v>
      </c>
      <c r="V1627" s="17">
        <f>Q1627*Q1626/'Advanced - Road'!$S$33</f>
        <v>98.628768370726704</v>
      </c>
      <c r="W1627" s="17">
        <f t="shared" ref="W1627" si="16029">W1626</f>
        <v>98.632111258173353</v>
      </c>
      <c r="X1627" s="17">
        <f t="shared" si="15416"/>
        <v>0</v>
      </c>
      <c r="Y1627" s="19">
        <f>ROUND(Regression!$B$17+Regression!$B$18*Games!R1627+Regression!$B$19*Games!T1627+Regression!$B$20*Games!U1627+Regression!$B$21*Games!S1627+Regression!$B$22*Games!W1627,0)</f>
        <v>109</v>
      </c>
      <c r="Z1627" s="19">
        <f t="shared" ref="Z1627" si="16030">-Z1626</f>
        <v>-1</v>
      </c>
      <c r="AA1627" s="19">
        <f t="shared" ref="AA1627" si="16031">AA1626</f>
        <v>217</v>
      </c>
      <c r="AB1627" s="4"/>
      <c r="AC1627" s="4"/>
      <c r="AD1627" s="4">
        <f t="shared" si="15421"/>
        <v>109</v>
      </c>
    </row>
    <row r="1628" spans="1:30" x14ac:dyDescent="0.3">
      <c r="A1628" s="11" t="s">
        <v>133</v>
      </c>
      <c r="B1628" s="10" t="s">
        <v>80</v>
      </c>
      <c r="C1628" s="11" t="str">
        <f>VLOOKUP(B1628,'Team Lookup'!A:B,2,FALSE)</f>
        <v>Toronto Raptors</v>
      </c>
      <c r="D1628" s="12"/>
      <c r="E1628" s="12"/>
      <c r="F1628" s="13" t="str">
        <f>B1629</f>
        <v>CHO</v>
      </c>
      <c r="G1628" s="11" t="str">
        <f t="shared" ref="G1628" si="16032">C1629</f>
        <v>Charlotte Hornets</v>
      </c>
      <c r="H1628" s="32">
        <f>VLOOKUP($C1628,'Four Factors - Road'!$B:$O,7,FALSE)/100</f>
        <v>0.50700000000000001</v>
      </c>
      <c r="I1628" s="32">
        <f>VLOOKUP($C1628,'Four Factors - Road'!$B:$O,8,FALSE)</f>
        <v>0.27900000000000003</v>
      </c>
      <c r="J1628" s="32">
        <f>VLOOKUP($C1628,'Four Factors - Road'!$B:$O,9,FALSE)/100</f>
        <v>0.12300000000000001</v>
      </c>
      <c r="K1628" s="32">
        <f>VLOOKUP($C1628,'Four Factors - Road'!$B:$O,10,FALSE)/100</f>
        <v>0.223</v>
      </c>
      <c r="L1628" s="32">
        <f>VLOOKUP($C1628,'Four Factors - Road'!$B:$O,11,FALSE)/100</f>
        <v>0.52600000000000002</v>
      </c>
      <c r="M1628" s="32">
        <f>VLOOKUP($C1628,'Four Factors - Road'!$B:$O,12,FALSE)</f>
        <v>0.313</v>
      </c>
      <c r="N1628" s="32">
        <f>VLOOKUP($C1628,'Four Factors - Road'!$B:$O,13,FALSE)/100</f>
        <v>0.16200000000000001</v>
      </c>
      <c r="O1628" s="32">
        <f>VLOOKUP($C1628,'Four Factors - Road'!$B:$O,14,FALSE)/100</f>
        <v>0.24100000000000002</v>
      </c>
      <c r="P1628" s="21">
        <f>VLOOKUP($C1628,'Advanced - Road'!B:T,18,FALSE)</f>
        <v>97.54</v>
      </c>
      <c r="Q1628" s="21">
        <f>(P1628+'Advanced - Road'!$S$33)/2</f>
        <v>98.200263459335631</v>
      </c>
      <c r="R1628" s="32">
        <f t="shared" ref="R1628" si="16033">AVERAGE(H1628,L1629)</f>
        <v>0.505</v>
      </c>
      <c r="S1628" s="32">
        <f t="shared" ref="S1628" si="16034">AVERAGE(I1628,M1629)</f>
        <v>0.23800000000000002</v>
      </c>
      <c r="T1628" s="32">
        <f t="shared" ref="T1628" si="16035">AVERAGE(J1628,N1629)</f>
        <v>0.1265</v>
      </c>
      <c r="U1628" s="32">
        <f t="shared" ref="U1628" si="16036">AVERAGE(K1628,O1629)</f>
        <v>0.20950000000000002</v>
      </c>
      <c r="V1628" s="21">
        <f>Q1628*Q1629/'Advanced - Home'!$S$33</f>
        <v>98.287768136483663</v>
      </c>
      <c r="W1628" s="21">
        <f t="shared" ref="W1628" si="16037">AVERAGE(V1628:V1629)</f>
        <v>98.284437032580826</v>
      </c>
      <c r="X1628" s="21">
        <f t="shared" si="15416"/>
        <v>0</v>
      </c>
      <c r="Y1628" s="23">
        <f>ROUND(Regression!$B$17+Regression!$B$18*Games!R1628+Regression!$B$19*Games!T1628+Regression!$B$20*Games!U1628+Regression!$B$21*Games!S1628+Regression!$B$22*Games!W1628,0)</f>
        <v>105</v>
      </c>
      <c r="Z1628" s="23">
        <f t="shared" ref="Z1628" si="16038">Y1629-Y1628</f>
        <v>3</v>
      </c>
      <c r="AA1628" s="23">
        <f t="shared" ref="AA1628" si="16039">Y1628+Y1629</f>
        <v>213</v>
      </c>
      <c r="AB1628" s="22">
        <f t="shared" ref="AB1628" si="16040">D1628-Z1628</f>
        <v>-3</v>
      </c>
      <c r="AC1628" s="22">
        <f t="shared" ref="AC1628" si="16041">AA1628-E1628</f>
        <v>213</v>
      </c>
      <c r="AD1628" s="22">
        <f t="shared" si="15421"/>
        <v>105</v>
      </c>
    </row>
    <row r="1629" spans="1:30" x14ac:dyDescent="0.3">
      <c r="A1629" s="11" t="s">
        <v>134</v>
      </c>
      <c r="B1629" s="14" t="s">
        <v>59</v>
      </c>
      <c r="C1629" s="11" t="str">
        <f>VLOOKUP(B1629,'Team Lookup'!A:B,2,FALSE)</f>
        <v>Charlotte Hornets</v>
      </c>
      <c r="D1629" s="15">
        <f t="shared" ref="D1629" si="16042">D1628*-1</f>
        <v>0</v>
      </c>
      <c r="E1629" s="15">
        <f t="shared" ref="E1629" si="16043">E1628</f>
        <v>0</v>
      </c>
      <c r="F1629" s="11" t="str">
        <f>B1628</f>
        <v>TOR</v>
      </c>
      <c r="G1629" s="11" t="str">
        <f t="shared" ref="G1629" si="16044">C1628</f>
        <v>Toronto Raptors</v>
      </c>
      <c r="H1629" s="32">
        <f>VLOOKUP($C1629,'Four Factors - Home'!$B:$O,7,FALSE)/100</f>
        <v>0.499</v>
      </c>
      <c r="I1629" s="32">
        <f>VLOOKUP($C1629,'Four Factors - Home'!$B:$O,8,FALSE)</f>
        <v>0.307</v>
      </c>
      <c r="J1629" s="32">
        <f>VLOOKUP($C1629,'Four Factors - Home'!$B:$O,9,FALSE)/100</f>
        <v>0.11900000000000001</v>
      </c>
      <c r="K1629" s="32">
        <f>VLOOKUP($C1629,'Four Factors - Home'!$B:$O,10,FALSE)/100</f>
        <v>0.20499999999999999</v>
      </c>
      <c r="L1629" s="32">
        <f>VLOOKUP($C1629,'Four Factors - Home'!$B:$O,11,FALSE)/100</f>
        <v>0.503</v>
      </c>
      <c r="M1629" s="32">
        <f>VLOOKUP($C1629,'Four Factors - Home'!$B:$O,12,FALSE)</f>
        <v>0.19700000000000001</v>
      </c>
      <c r="N1629" s="32">
        <f>VLOOKUP($C1629,'Four Factors - Home'!$B:$O,13,FALSE)/100</f>
        <v>0.13</v>
      </c>
      <c r="O1629" s="32">
        <f>VLOOKUP($C1629,'Four Factors - Home'!$B:$O,14,FALSE)/100</f>
        <v>0.19600000000000001</v>
      </c>
      <c r="P1629" s="21">
        <f>VLOOKUP($C1629,'Advanced - Home'!B:T,18,FALSE)</f>
        <v>99.03</v>
      </c>
      <c r="Q1629" s="21">
        <f>(P1629+'Advanced - Home'!$S$33)/2</f>
        <v>98.941912943871699</v>
      </c>
      <c r="R1629" s="32">
        <f t="shared" ref="R1629" si="16045">AVERAGE(H1629,L1628)</f>
        <v>0.51249999999999996</v>
      </c>
      <c r="S1629" s="32">
        <f t="shared" ref="S1629" si="16046">AVERAGE(I1629,M1628)</f>
        <v>0.31</v>
      </c>
      <c r="T1629" s="32">
        <f t="shared" ref="T1629" si="16047">AVERAGE(J1629,N1628)</f>
        <v>0.14050000000000001</v>
      </c>
      <c r="U1629" s="32">
        <f t="shared" ref="U1629" si="16048">AVERAGE(K1629,O1628)</f>
        <v>0.223</v>
      </c>
      <c r="V1629" s="21">
        <f>Q1629*Q1628/'Advanced - Road'!$S$33</f>
        <v>98.281105928677974</v>
      </c>
      <c r="W1629" s="21">
        <f t="shared" ref="W1629" si="16049">W1628</f>
        <v>98.284437032580826</v>
      </c>
      <c r="X1629" s="21">
        <f t="shared" si="15416"/>
        <v>0</v>
      </c>
      <c r="Y1629" s="23">
        <f>ROUND(Regression!$B$17+Regression!$B$18*Games!R1629+Regression!$B$19*Games!T1629+Regression!$B$20*Games!U1629+Regression!$B$21*Games!S1629+Regression!$B$22*Games!W1629,0)</f>
        <v>108</v>
      </c>
      <c r="Z1629" s="23">
        <f t="shared" ref="Z1629" si="16050">-Z1628</f>
        <v>-3</v>
      </c>
      <c r="AA1629" s="23">
        <f t="shared" ref="AA1629" si="16051">AA1628</f>
        <v>213</v>
      </c>
      <c r="AB1629" s="22"/>
      <c r="AC1629" s="22"/>
      <c r="AD1629" s="22">
        <f t="shared" si="15421"/>
        <v>108</v>
      </c>
    </row>
    <row r="1630" spans="1:30" x14ac:dyDescent="0.3">
      <c r="A1630" t="s">
        <v>133</v>
      </c>
      <c r="B1630" s="5" t="s">
        <v>80</v>
      </c>
      <c r="C1630" t="str">
        <f>VLOOKUP(B1630,'Team Lookup'!A:B,2,FALSE)</f>
        <v>Toronto Raptors</v>
      </c>
      <c r="D1630" s="6"/>
      <c r="E1630" s="6"/>
      <c r="F1630" s="7" t="str">
        <f>B1631</f>
        <v>CHI</v>
      </c>
      <c r="G1630" t="str">
        <f t="shared" ref="G1630" si="16052">C1631</f>
        <v>Chicago Bulls</v>
      </c>
      <c r="H1630" s="31">
        <f>VLOOKUP($C1630,'Four Factors - Road'!$B:$O,7,FALSE)/100</f>
        <v>0.50700000000000001</v>
      </c>
      <c r="I1630" s="31">
        <f>VLOOKUP($C1630,'Four Factors - Road'!$B:$O,8,FALSE)</f>
        <v>0.27900000000000003</v>
      </c>
      <c r="J1630" s="31">
        <f>VLOOKUP($C1630,'Four Factors - Road'!$B:$O,9,FALSE)/100</f>
        <v>0.12300000000000001</v>
      </c>
      <c r="K1630" s="31">
        <f>VLOOKUP($C1630,'Four Factors - Road'!$B:$O,10,FALSE)/100</f>
        <v>0.223</v>
      </c>
      <c r="L1630" s="31">
        <f>VLOOKUP($C1630,'Four Factors - Road'!$B:$O,11,FALSE)/100</f>
        <v>0.52600000000000002</v>
      </c>
      <c r="M1630" s="31">
        <f>VLOOKUP($C1630,'Four Factors - Road'!$B:$O,12,FALSE)</f>
        <v>0.313</v>
      </c>
      <c r="N1630" s="31">
        <f>VLOOKUP($C1630,'Four Factors - Road'!$B:$O,13,FALSE)/100</f>
        <v>0.16200000000000001</v>
      </c>
      <c r="O1630" s="31">
        <f>VLOOKUP($C1630,'Four Factors - Road'!$B:$O,14,FALSE)/100</f>
        <v>0.24100000000000002</v>
      </c>
      <c r="P1630" s="17">
        <f>VLOOKUP($C1630,'Advanced - Road'!B:T,18,FALSE)</f>
        <v>97.54</v>
      </c>
      <c r="Q1630" s="17">
        <f>(P1630+'Advanced - Road'!$S$33)/2</f>
        <v>98.200263459335631</v>
      </c>
      <c r="R1630" s="31">
        <f t="shared" ref="R1630" si="16053">AVERAGE(H1630,L1631)</f>
        <v>0.51200000000000001</v>
      </c>
      <c r="S1630" s="31">
        <f t="shared" ref="S1630" si="16054">AVERAGE(I1630,M1631)</f>
        <v>0.25</v>
      </c>
      <c r="T1630" s="31">
        <f t="shared" ref="T1630" si="16055">AVERAGE(J1630,N1631)</f>
        <v>0.129</v>
      </c>
      <c r="U1630" s="31">
        <f t="shared" ref="U1630" si="16056">AVERAGE(K1630,O1631)</f>
        <v>0.2135</v>
      </c>
      <c r="V1630" s="17">
        <f>Q1630*Q1631/'Advanced - Home'!$S$33</f>
        <v>97.458288657544145</v>
      </c>
      <c r="W1630" s="17">
        <f t="shared" ref="W1630" si="16057">AVERAGE(V1630:V1631)</f>
        <v>97.454985665810113</v>
      </c>
      <c r="X1630" s="17">
        <f t="shared" ref="X1630:X1693" si="16058">E1630/2-D1630/2</f>
        <v>0</v>
      </c>
      <c r="Y1630" s="19">
        <f>ROUND(Regression!$B$17+Regression!$B$18*Games!R1630+Regression!$B$19*Games!T1630+Regression!$B$20*Games!U1630+Regression!$B$21*Games!S1630+Regression!$B$22*Games!W1630,0)</f>
        <v>106</v>
      </c>
      <c r="Z1630" s="19">
        <f t="shared" ref="Z1630" si="16059">Y1631-Y1630</f>
        <v>0</v>
      </c>
      <c r="AA1630" s="19">
        <f t="shared" ref="AA1630" si="16060">Y1630+Y1631</f>
        <v>212</v>
      </c>
      <c r="AB1630" s="4">
        <f t="shared" ref="AB1630" si="16061">D1630-Z1630</f>
        <v>0</v>
      </c>
      <c r="AC1630" s="4">
        <f t="shared" ref="AC1630" si="16062">AA1630-E1630</f>
        <v>212</v>
      </c>
      <c r="AD1630" s="4">
        <f t="shared" ref="AD1630:AD1693" si="16063">Y1630-X1630</f>
        <v>106</v>
      </c>
    </row>
    <row r="1631" spans="1:30" x14ac:dyDescent="0.3">
      <c r="A1631" t="s">
        <v>134</v>
      </c>
      <c r="B1631" s="8" t="s">
        <v>60</v>
      </c>
      <c r="C1631" t="str">
        <f>VLOOKUP(B1631,'Team Lookup'!A:B,2,FALSE)</f>
        <v>Chicago Bulls</v>
      </c>
      <c r="D1631" s="9">
        <f t="shared" ref="D1631" si="16064">D1630*-1</f>
        <v>0</v>
      </c>
      <c r="E1631" s="9">
        <f t="shared" ref="E1631" si="16065">E1630</f>
        <v>0</v>
      </c>
      <c r="F1631" t="str">
        <f>B1630</f>
        <v>TOR</v>
      </c>
      <c r="G1631" t="str">
        <f t="shared" ref="G1631" si="16066">C1630</f>
        <v>Toronto Raptors</v>
      </c>
      <c r="H1631" s="31">
        <f>VLOOKUP($C1631,'Four Factors - Home'!$B:$O,7,FALSE)/100</f>
        <v>0.47100000000000003</v>
      </c>
      <c r="I1631" s="31">
        <f>VLOOKUP($C1631,'Four Factors - Home'!$B:$O,8,FALSE)</f>
        <v>0.29599999999999999</v>
      </c>
      <c r="J1631" s="31">
        <f>VLOOKUP($C1631,'Four Factors - Home'!$B:$O,9,FALSE)/100</f>
        <v>0.129</v>
      </c>
      <c r="K1631" s="31">
        <f>VLOOKUP($C1631,'Four Factors - Home'!$B:$O,10,FALSE)/100</f>
        <v>0.30199999999999999</v>
      </c>
      <c r="L1631" s="31">
        <f>VLOOKUP($C1631,'Four Factors - Home'!$B:$O,11,FALSE)/100</f>
        <v>0.51700000000000002</v>
      </c>
      <c r="M1631" s="31">
        <f>VLOOKUP($C1631,'Four Factors - Home'!$B:$O,12,FALSE)</f>
        <v>0.221</v>
      </c>
      <c r="N1631" s="31">
        <f>VLOOKUP($C1631,'Four Factors - Home'!$B:$O,13,FALSE)/100</f>
        <v>0.13500000000000001</v>
      </c>
      <c r="O1631" s="31">
        <f>VLOOKUP($C1631,'Four Factors - Home'!$B:$O,14,FALSE)/100</f>
        <v>0.20399999999999999</v>
      </c>
      <c r="P1631" s="17">
        <f>VLOOKUP($C1631,'Advanced - Home'!B:T,18,FALSE)</f>
        <v>97.36</v>
      </c>
      <c r="Q1631" s="17">
        <f>(P1631+'Advanced - Home'!$S$33)/2</f>
        <v>98.106912943871706</v>
      </c>
      <c r="R1631" s="31">
        <f t="shared" ref="R1631" si="16067">AVERAGE(H1631,L1630)</f>
        <v>0.49850000000000005</v>
      </c>
      <c r="S1631" s="31">
        <f t="shared" ref="S1631" si="16068">AVERAGE(I1631,M1630)</f>
        <v>0.30449999999999999</v>
      </c>
      <c r="T1631" s="31">
        <f t="shared" ref="T1631" si="16069">AVERAGE(J1631,N1630)</f>
        <v>0.14550000000000002</v>
      </c>
      <c r="U1631" s="31">
        <f t="shared" ref="U1631" si="16070">AVERAGE(K1631,O1630)</f>
        <v>0.27150000000000002</v>
      </c>
      <c r="V1631" s="17">
        <f>Q1631*Q1630/'Advanced - Road'!$S$33</f>
        <v>97.451682674076068</v>
      </c>
      <c r="W1631" s="17">
        <f t="shared" ref="W1631" si="16071">W1630</f>
        <v>97.454985665810113</v>
      </c>
      <c r="X1631" s="17">
        <f t="shared" si="16058"/>
        <v>0</v>
      </c>
      <c r="Y1631" s="19">
        <f>ROUND(Regression!$B$17+Regression!$B$18*Games!R1631+Regression!$B$19*Games!T1631+Regression!$B$20*Games!U1631+Regression!$B$21*Games!S1631+Regression!$B$22*Games!W1631,0)</f>
        <v>106</v>
      </c>
      <c r="Z1631" s="19">
        <f t="shared" ref="Z1631" si="16072">-Z1630</f>
        <v>0</v>
      </c>
      <c r="AA1631" s="19">
        <f t="shared" ref="AA1631" si="16073">AA1630</f>
        <v>212</v>
      </c>
      <c r="AB1631" s="4"/>
      <c r="AC1631" s="4"/>
      <c r="AD1631" s="4">
        <f t="shared" si="16063"/>
        <v>106</v>
      </c>
    </row>
    <row r="1632" spans="1:30" x14ac:dyDescent="0.3">
      <c r="A1632" s="11" t="s">
        <v>133</v>
      </c>
      <c r="B1632" s="10" t="s">
        <v>80</v>
      </c>
      <c r="C1632" s="11" t="str">
        <f>VLOOKUP(B1632,'Team Lookup'!A:B,2,FALSE)</f>
        <v>Toronto Raptors</v>
      </c>
      <c r="D1632" s="12"/>
      <c r="E1632" s="12"/>
      <c r="F1632" s="13" t="str">
        <f>B1633</f>
        <v>CLE</v>
      </c>
      <c r="G1632" s="11" t="str">
        <f t="shared" ref="G1632" si="16074">C1633</f>
        <v>Cleveland Cavaliers</v>
      </c>
      <c r="H1632" s="32">
        <f>VLOOKUP($C1632,'Four Factors - Road'!$B:$O,7,FALSE)/100</f>
        <v>0.50700000000000001</v>
      </c>
      <c r="I1632" s="32">
        <f>VLOOKUP($C1632,'Four Factors - Road'!$B:$O,8,FALSE)</f>
        <v>0.27900000000000003</v>
      </c>
      <c r="J1632" s="32">
        <f>VLOOKUP($C1632,'Four Factors - Road'!$B:$O,9,FALSE)/100</f>
        <v>0.12300000000000001</v>
      </c>
      <c r="K1632" s="32">
        <f>VLOOKUP($C1632,'Four Factors - Road'!$B:$O,10,FALSE)/100</f>
        <v>0.223</v>
      </c>
      <c r="L1632" s="32">
        <f>VLOOKUP($C1632,'Four Factors - Road'!$B:$O,11,FALSE)/100</f>
        <v>0.52600000000000002</v>
      </c>
      <c r="M1632" s="32">
        <f>VLOOKUP($C1632,'Four Factors - Road'!$B:$O,12,FALSE)</f>
        <v>0.313</v>
      </c>
      <c r="N1632" s="32">
        <f>VLOOKUP($C1632,'Four Factors - Road'!$B:$O,13,FALSE)/100</f>
        <v>0.16200000000000001</v>
      </c>
      <c r="O1632" s="32">
        <f>VLOOKUP($C1632,'Four Factors - Road'!$B:$O,14,FALSE)/100</f>
        <v>0.24100000000000002</v>
      </c>
      <c r="P1632" s="21">
        <f>VLOOKUP($C1632,'Advanced - Road'!B:T,18,FALSE)</f>
        <v>97.54</v>
      </c>
      <c r="Q1632" s="21">
        <f>(P1632+'Advanced - Road'!$S$33)/2</f>
        <v>98.200263459335631</v>
      </c>
      <c r="R1632" s="32">
        <f t="shared" ref="R1632" si="16075">AVERAGE(H1632,L1633)</f>
        <v>0.50350000000000006</v>
      </c>
      <c r="S1632" s="32">
        <f t="shared" ref="S1632" si="16076">AVERAGE(I1632,M1633)</f>
        <v>0.247</v>
      </c>
      <c r="T1632" s="32">
        <f t="shared" ref="T1632" si="16077">AVERAGE(J1632,N1633)</f>
        <v>0.1255</v>
      </c>
      <c r="U1632" s="32">
        <f t="shared" ref="U1632" si="16078">AVERAGE(K1632,O1633)</f>
        <v>0.23200000000000001</v>
      </c>
      <c r="V1632" s="21">
        <f>Q1632*Q1633/'Advanced - Home'!$S$33</f>
        <v>98.228164820631719</v>
      </c>
      <c r="W1632" s="21">
        <f t="shared" ref="W1632" si="16079">AVERAGE(V1632:V1633)</f>
        <v>98.224835736764959</v>
      </c>
      <c r="X1632" s="21">
        <f t="shared" si="16058"/>
        <v>0</v>
      </c>
      <c r="Y1632" s="23">
        <f>ROUND(Regression!$B$17+Regression!$B$18*Games!R1632+Regression!$B$19*Games!T1632+Regression!$B$20*Games!U1632+Regression!$B$21*Games!S1632+Regression!$B$22*Games!W1632,0)</f>
        <v>107</v>
      </c>
      <c r="Z1632" s="23">
        <f t="shared" ref="Z1632" si="16080">Y1633-Y1632</f>
        <v>4</v>
      </c>
      <c r="AA1632" s="23">
        <f t="shared" ref="AA1632" si="16081">Y1632+Y1633</f>
        <v>218</v>
      </c>
      <c r="AB1632" s="22">
        <f t="shared" ref="AB1632" si="16082">D1632-Z1632</f>
        <v>-4</v>
      </c>
      <c r="AC1632" s="22">
        <f t="shared" ref="AC1632" si="16083">AA1632-E1632</f>
        <v>218</v>
      </c>
      <c r="AD1632" s="22">
        <f t="shared" si="16063"/>
        <v>107</v>
      </c>
    </row>
    <row r="1633" spans="1:30" x14ac:dyDescent="0.3">
      <c r="A1633" s="11" t="s">
        <v>134</v>
      </c>
      <c r="B1633" s="14" t="s">
        <v>54</v>
      </c>
      <c r="C1633" s="11" t="str">
        <f>VLOOKUP(B1633,'Team Lookup'!A:B,2,FALSE)</f>
        <v>Cleveland Cavaliers</v>
      </c>
      <c r="D1633" s="15">
        <f t="shared" ref="D1633" si="16084">D1632*-1</f>
        <v>0</v>
      </c>
      <c r="E1633" s="15">
        <f t="shared" ref="E1633" si="16085">E1632</f>
        <v>0</v>
      </c>
      <c r="F1633" s="11" t="str">
        <f>B1632</f>
        <v>TOR</v>
      </c>
      <c r="G1633" s="11" t="str">
        <f t="shared" ref="G1633" si="16086">C1632</f>
        <v>Toronto Raptors</v>
      </c>
      <c r="H1633" s="32">
        <f>VLOOKUP($C1633,'Four Factors - Home'!$B:$O,7,FALSE)/100</f>
        <v>0.55700000000000005</v>
      </c>
      <c r="I1633" s="32">
        <f>VLOOKUP($C1633,'Four Factors - Home'!$B:$O,8,FALSE)</f>
        <v>0.27700000000000002</v>
      </c>
      <c r="J1633" s="32">
        <f>VLOOKUP($C1633,'Four Factors - Home'!$B:$O,9,FALSE)/100</f>
        <v>0.129</v>
      </c>
      <c r="K1633" s="32">
        <f>VLOOKUP($C1633,'Four Factors - Home'!$B:$O,10,FALSE)/100</f>
        <v>0.23899999999999999</v>
      </c>
      <c r="L1633" s="32">
        <f>VLOOKUP($C1633,'Four Factors - Home'!$B:$O,11,FALSE)/100</f>
        <v>0.5</v>
      </c>
      <c r="M1633" s="32">
        <f>VLOOKUP($C1633,'Four Factors - Home'!$B:$O,12,FALSE)</f>
        <v>0.215</v>
      </c>
      <c r="N1633" s="32">
        <f>VLOOKUP($C1633,'Four Factors - Home'!$B:$O,13,FALSE)/100</f>
        <v>0.128</v>
      </c>
      <c r="O1633" s="32">
        <f>VLOOKUP($C1633,'Four Factors - Home'!$B:$O,14,FALSE)/100</f>
        <v>0.24100000000000002</v>
      </c>
      <c r="P1633" s="21">
        <f>VLOOKUP($C1633,'Advanced - Home'!B:T,18,FALSE)</f>
        <v>98.91</v>
      </c>
      <c r="Q1633" s="21">
        <f>(P1633+'Advanced - Home'!$S$33)/2</f>
        <v>98.881912943871697</v>
      </c>
      <c r="R1633" s="32">
        <f t="shared" ref="R1633" si="16087">AVERAGE(H1633,L1632)</f>
        <v>0.54150000000000009</v>
      </c>
      <c r="S1633" s="32">
        <f t="shared" ref="S1633" si="16088">AVERAGE(I1633,M1632)</f>
        <v>0.29500000000000004</v>
      </c>
      <c r="T1633" s="32">
        <f t="shared" ref="T1633" si="16089">AVERAGE(J1633,N1632)</f>
        <v>0.14550000000000002</v>
      </c>
      <c r="U1633" s="32">
        <f t="shared" ref="U1633" si="16090">AVERAGE(K1633,O1632)</f>
        <v>0.24</v>
      </c>
      <c r="V1633" s="21">
        <f>Q1633*Q1632/'Advanced - Road'!$S$33</f>
        <v>98.221506652898199</v>
      </c>
      <c r="W1633" s="21">
        <f t="shared" ref="W1633" si="16091">W1632</f>
        <v>98.224835736764959</v>
      </c>
      <c r="X1633" s="21">
        <f t="shared" si="16058"/>
        <v>0</v>
      </c>
      <c r="Y1633" s="23">
        <f>ROUND(Regression!$B$17+Regression!$B$18*Games!R1633+Regression!$B$19*Games!T1633+Regression!$B$20*Games!U1633+Regression!$B$21*Games!S1633+Regression!$B$22*Games!W1633,0)</f>
        <v>111</v>
      </c>
      <c r="Z1633" s="23">
        <f t="shared" ref="Z1633" si="16092">-Z1632</f>
        <v>-4</v>
      </c>
      <c r="AA1633" s="23">
        <f t="shared" ref="AA1633" si="16093">AA1632</f>
        <v>218</v>
      </c>
      <c r="AB1633" s="22"/>
      <c r="AC1633" s="22"/>
      <c r="AD1633" s="22">
        <f t="shared" si="16063"/>
        <v>111</v>
      </c>
    </row>
    <row r="1634" spans="1:30" x14ac:dyDescent="0.3">
      <c r="A1634" t="s">
        <v>133</v>
      </c>
      <c r="B1634" s="8" t="s">
        <v>80</v>
      </c>
      <c r="C1634" t="str">
        <f>VLOOKUP(B1634,'Team Lookup'!A:B,2,FALSE)</f>
        <v>Toronto Raptors</v>
      </c>
      <c r="D1634" s="6"/>
      <c r="E1634" s="6"/>
      <c r="F1634" s="7" t="str">
        <f>B1635</f>
        <v>DAL</v>
      </c>
      <c r="G1634" t="str">
        <f t="shared" ref="G1634" si="16094">C1635</f>
        <v>Dallas Mavericks</v>
      </c>
      <c r="H1634" s="31">
        <f>VLOOKUP($C1634,'Four Factors - Road'!$B:$O,7,FALSE)/100</f>
        <v>0.50700000000000001</v>
      </c>
      <c r="I1634" s="31">
        <f>VLOOKUP($C1634,'Four Factors - Road'!$B:$O,8,FALSE)</f>
        <v>0.27900000000000003</v>
      </c>
      <c r="J1634" s="31">
        <f>VLOOKUP($C1634,'Four Factors - Road'!$B:$O,9,FALSE)/100</f>
        <v>0.12300000000000001</v>
      </c>
      <c r="K1634" s="31">
        <f>VLOOKUP($C1634,'Four Factors - Road'!$B:$O,10,FALSE)/100</f>
        <v>0.223</v>
      </c>
      <c r="L1634" s="31">
        <f>VLOOKUP($C1634,'Four Factors - Road'!$B:$O,11,FALSE)/100</f>
        <v>0.52600000000000002</v>
      </c>
      <c r="M1634" s="31">
        <f>VLOOKUP($C1634,'Four Factors - Road'!$B:$O,12,FALSE)</f>
        <v>0.313</v>
      </c>
      <c r="N1634" s="31">
        <f>VLOOKUP($C1634,'Four Factors - Road'!$B:$O,13,FALSE)/100</f>
        <v>0.16200000000000001</v>
      </c>
      <c r="O1634" s="31">
        <f>VLOOKUP($C1634,'Four Factors - Road'!$B:$O,14,FALSE)/100</f>
        <v>0.24100000000000002</v>
      </c>
      <c r="P1634" s="17">
        <f>VLOOKUP($C1634,'Advanced - Road'!B:T,18,FALSE)</f>
        <v>97.54</v>
      </c>
      <c r="Q1634" s="17">
        <f>(P1634+'Advanced - Road'!$S$33)/2</f>
        <v>98.200263459335631</v>
      </c>
      <c r="R1634" s="31">
        <f t="shared" ref="R1634" si="16095">AVERAGE(H1634,L1635)</f>
        <v>0.50649999999999995</v>
      </c>
      <c r="S1634" s="31">
        <f t="shared" ref="S1634" si="16096">AVERAGE(I1634,M1635)</f>
        <v>0.27850000000000003</v>
      </c>
      <c r="T1634" s="31">
        <f t="shared" ref="T1634" si="16097">AVERAGE(J1634,N1635)</f>
        <v>0.14300000000000002</v>
      </c>
      <c r="U1634" s="31">
        <f t="shared" ref="U1634" si="16098">AVERAGE(K1634,O1635)</f>
        <v>0.22450000000000001</v>
      </c>
      <c r="V1634" s="17">
        <f>Q1634*Q1635/'Advanced - Home'!$S$33</f>
        <v>95.630453638084575</v>
      </c>
      <c r="W1634" s="17">
        <f t="shared" ref="W1634" si="16099">AVERAGE(V1634:V1635)</f>
        <v>95.627212594123719</v>
      </c>
      <c r="X1634" s="17">
        <f t="shared" si="16058"/>
        <v>0</v>
      </c>
      <c r="Y1634" s="19">
        <f>ROUND(Regression!$B$17+Regression!$B$18*Games!R1634+Regression!$B$19*Games!T1634+Regression!$B$20*Games!U1634+Regression!$B$21*Games!S1634+Regression!$B$22*Games!W1634,0)</f>
        <v>103</v>
      </c>
      <c r="Z1634" s="19">
        <f t="shared" ref="Z1634" si="16100">Y1635-Y1634</f>
        <v>1</v>
      </c>
      <c r="AA1634" s="19">
        <f t="shared" ref="AA1634" si="16101">Y1634+Y1635</f>
        <v>207</v>
      </c>
      <c r="AB1634" s="4">
        <f t="shared" ref="AB1634" si="16102">D1634-Z1634</f>
        <v>-1</v>
      </c>
      <c r="AC1634" s="4">
        <f t="shared" ref="AC1634" si="16103">AA1634-E1634</f>
        <v>207</v>
      </c>
      <c r="AD1634" s="4">
        <f t="shared" si="16063"/>
        <v>103</v>
      </c>
    </row>
    <row r="1635" spans="1:30" x14ac:dyDescent="0.3">
      <c r="A1635" t="s">
        <v>134</v>
      </c>
      <c r="B1635" s="8" t="s">
        <v>61</v>
      </c>
      <c r="C1635" t="str">
        <f>VLOOKUP(B1635,'Team Lookup'!A:B,2,FALSE)</f>
        <v>Dallas Mavericks</v>
      </c>
      <c r="D1635" s="9">
        <f t="shared" ref="D1635" si="16104">D1634*-1</f>
        <v>0</v>
      </c>
      <c r="E1635" s="9">
        <f t="shared" ref="E1635" si="16105">E1634</f>
        <v>0</v>
      </c>
      <c r="F1635" t="str">
        <f>B1634</f>
        <v>TOR</v>
      </c>
      <c r="G1635" t="str">
        <f t="shared" ref="G1635" si="16106">C1634</f>
        <v>Toronto Raptors</v>
      </c>
      <c r="H1635" s="31">
        <f>VLOOKUP($C1635,'Four Factors - Home'!$B:$O,7,FALSE)/100</f>
        <v>0.51400000000000001</v>
      </c>
      <c r="I1635" s="31">
        <f>VLOOKUP($C1635,'Four Factors - Home'!$B:$O,8,FALSE)</f>
        <v>0.24299999999999999</v>
      </c>
      <c r="J1635" s="31">
        <f>VLOOKUP($C1635,'Four Factors - Home'!$B:$O,9,FALSE)/100</f>
        <v>0.129</v>
      </c>
      <c r="K1635" s="31">
        <f>VLOOKUP($C1635,'Four Factors - Home'!$B:$O,10,FALSE)/100</f>
        <v>0.188</v>
      </c>
      <c r="L1635" s="31">
        <f>VLOOKUP($C1635,'Four Factors - Home'!$B:$O,11,FALSE)/100</f>
        <v>0.50600000000000001</v>
      </c>
      <c r="M1635" s="31">
        <f>VLOOKUP($C1635,'Four Factors - Home'!$B:$O,12,FALSE)</f>
        <v>0.27800000000000002</v>
      </c>
      <c r="N1635" s="31">
        <f>VLOOKUP($C1635,'Four Factors - Home'!$B:$O,13,FALSE)/100</f>
        <v>0.16300000000000001</v>
      </c>
      <c r="O1635" s="31">
        <f>VLOOKUP($C1635,'Four Factors - Home'!$B:$O,14,FALSE)/100</f>
        <v>0.22600000000000001</v>
      </c>
      <c r="P1635" s="17">
        <f>VLOOKUP($C1635,'Advanced - Home'!B:T,18,FALSE)</f>
        <v>93.68</v>
      </c>
      <c r="Q1635" s="17">
        <f>(P1635+'Advanced - Home'!$S$33)/2</f>
        <v>96.266912943871716</v>
      </c>
      <c r="R1635" s="31">
        <f t="shared" ref="R1635" si="16107">AVERAGE(H1635,L1634)</f>
        <v>0.52</v>
      </c>
      <c r="S1635" s="31">
        <f t="shared" ref="S1635" si="16108">AVERAGE(I1635,M1634)</f>
        <v>0.27800000000000002</v>
      </c>
      <c r="T1635" s="31">
        <f t="shared" ref="T1635" si="16109">AVERAGE(J1635,N1634)</f>
        <v>0.14550000000000002</v>
      </c>
      <c r="U1635" s="31">
        <f t="shared" ref="U1635" si="16110">AVERAGE(K1635,O1634)</f>
        <v>0.21450000000000002</v>
      </c>
      <c r="V1635" s="17">
        <f>Q1635*Q1634/'Advanced - Road'!$S$33</f>
        <v>95.623971550162864</v>
      </c>
      <c r="W1635" s="17">
        <f t="shared" ref="W1635" si="16111">W1634</f>
        <v>95.627212594123719</v>
      </c>
      <c r="X1635" s="17">
        <f t="shared" si="16058"/>
        <v>0</v>
      </c>
      <c r="Y1635" s="19">
        <f>ROUND(Regression!$B$17+Regression!$B$18*Games!R1635+Regression!$B$19*Games!T1635+Regression!$B$20*Games!U1635+Regression!$B$21*Games!S1635+Regression!$B$22*Games!W1635,0)</f>
        <v>104</v>
      </c>
      <c r="Z1635" s="19">
        <f t="shared" ref="Z1635" si="16112">-Z1634</f>
        <v>-1</v>
      </c>
      <c r="AA1635" s="19">
        <f t="shared" ref="AA1635" si="16113">AA1634</f>
        <v>207</v>
      </c>
      <c r="AB1635" s="4"/>
      <c r="AC1635" s="4"/>
      <c r="AD1635" s="4">
        <f t="shared" si="16063"/>
        <v>104</v>
      </c>
    </row>
    <row r="1636" spans="1:30" x14ac:dyDescent="0.3">
      <c r="A1636" s="11" t="s">
        <v>133</v>
      </c>
      <c r="B1636" s="14" t="s">
        <v>80</v>
      </c>
      <c r="C1636" s="11" t="str">
        <f>VLOOKUP(B1636,'Team Lookup'!A:B,2,FALSE)</f>
        <v>Toronto Raptors</v>
      </c>
      <c r="D1636" s="12"/>
      <c r="E1636" s="12"/>
      <c r="F1636" s="13" t="str">
        <f>B1637</f>
        <v>DEN</v>
      </c>
      <c r="G1636" s="11" t="str">
        <f t="shared" ref="G1636" si="16114">C1637</f>
        <v>Denver Nuggets</v>
      </c>
      <c r="H1636" s="32">
        <f>VLOOKUP($C1636,'Four Factors - Road'!$B:$O,7,FALSE)/100</f>
        <v>0.50700000000000001</v>
      </c>
      <c r="I1636" s="32">
        <f>VLOOKUP($C1636,'Four Factors - Road'!$B:$O,8,FALSE)</f>
        <v>0.27900000000000003</v>
      </c>
      <c r="J1636" s="32">
        <f>VLOOKUP($C1636,'Four Factors - Road'!$B:$O,9,FALSE)/100</f>
        <v>0.12300000000000001</v>
      </c>
      <c r="K1636" s="32">
        <f>VLOOKUP($C1636,'Four Factors - Road'!$B:$O,10,FALSE)/100</f>
        <v>0.223</v>
      </c>
      <c r="L1636" s="32">
        <f>VLOOKUP($C1636,'Four Factors - Road'!$B:$O,11,FALSE)/100</f>
        <v>0.52600000000000002</v>
      </c>
      <c r="M1636" s="32">
        <f>VLOOKUP($C1636,'Four Factors - Road'!$B:$O,12,FALSE)</f>
        <v>0.313</v>
      </c>
      <c r="N1636" s="32">
        <f>VLOOKUP($C1636,'Four Factors - Road'!$B:$O,13,FALSE)/100</f>
        <v>0.16200000000000001</v>
      </c>
      <c r="O1636" s="32">
        <f>VLOOKUP($C1636,'Four Factors - Road'!$B:$O,14,FALSE)/100</f>
        <v>0.24100000000000002</v>
      </c>
      <c r="P1636" s="21">
        <f>VLOOKUP($C1636,'Advanced - Road'!B:T,18,FALSE)</f>
        <v>97.54</v>
      </c>
      <c r="Q1636" s="21">
        <f>(P1636+'Advanced - Road'!$S$33)/2</f>
        <v>98.200263459335631</v>
      </c>
      <c r="R1636" s="32">
        <f t="shared" ref="R1636" si="16115">AVERAGE(H1636,L1637)</f>
        <v>0.52</v>
      </c>
      <c r="S1636" s="32">
        <f t="shared" ref="S1636" si="16116">AVERAGE(I1636,M1637)</f>
        <v>0.26700000000000002</v>
      </c>
      <c r="T1636" s="32">
        <f t="shared" ref="T1636" si="16117">AVERAGE(J1636,N1637)</f>
        <v>0.11800000000000001</v>
      </c>
      <c r="U1636" s="32">
        <f t="shared" ref="U1636" si="16118">AVERAGE(K1636,O1637)</f>
        <v>0.21300000000000002</v>
      </c>
      <c r="V1636" s="21">
        <f>Q1636*Q1637/'Advanced - Home'!$S$33</f>
        <v>99.012941812682314</v>
      </c>
      <c r="W1636" s="21">
        <f t="shared" ref="W1636" si="16119">AVERAGE(V1636:V1637)</f>
        <v>99.009586131673814</v>
      </c>
      <c r="X1636" s="21">
        <f t="shared" si="16058"/>
        <v>0</v>
      </c>
      <c r="Y1636" s="23">
        <f>ROUND(Regression!$B$17+Regression!$B$18*Games!R1636+Regression!$B$19*Games!T1636+Regression!$B$20*Games!U1636+Regression!$B$21*Games!S1636+Regression!$B$22*Games!W1636,0)</f>
        <v>111</v>
      </c>
      <c r="Z1636" s="23">
        <f t="shared" ref="Z1636" si="16120">Y1637-Y1636</f>
        <v>0</v>
      </c>
      <c r="AA1636" s="23">
        <f t="shared" ref="AA1636" si="16121">Y1636+Y1637</f>
        <v>222</v>
      </c>
      <c r="AB1636" s="22">
        <f t="shared" ref="AB1636" si="16122">D1636-Z1636</f>
        <v>0</v>
      </c>
      <c r="AC1636" s="22">
        <f t="shared" ref="AC1636" si="16123">AA1636-E1636</f>
        <v>222</v>
      </c>
      <c r="AD1636" s="22">
        <f t="shared" si="16063"/>
        <v>111</v>
      </c>
    </row>
    <row r="1637" spans="1:30" x14ac:dyDescent="0.3">
      <c r="A1637" s="11" t="s">
        <v>134</v>
      </c>
      <c r="B1637" s="14" t="s">
        <v>62</v>
      </c>
      <c r="C1637" s="11" t="str">
        <f>VLOOKUP(B1637,'Team Lookup'!A:B,2,FALSE)</f>
        <v>Denver Nuggets</v>
      </c>
      <c r="D1637" s="15">
        <f t="shared" ref="D1637" si="16124">D1636*-1</f>
        <v>0</v>
      </c>
      <c r="E1637" s="15">
        <f t="shared" ref="E1637" si="16125">E1636</f>
        <v>0</v>
      </c>
      <c r="F1637" s="11" t="str">
        <f>B1636</f>
        <v>TOR</v>
      </c>
      <c r="G1637" s="11" t="str">
        <f t="shared" ref="G1637" si="16126">C1636</f>
        <v>Toronto Raptors</v>
      </c>
      <c r="H1637" s="32">
        <f>VLOOKUP($C1637,'Four Factors - Home'!$B:$O,7,FALSE)/100</f>
        <v>0.53900000000000003</v>
      </c>
      <c r="I1637" s="32">
        <f>VLOOKUP($C1637,'Four Factors - Home'!$B:$O,8,FALSE)</f>
        <v>0.28799999999999998</v>
      </c>
      <c r="J1637" s="32">
        <f>VLOOKUP($C1637,'Four Factors - Home'!$B:$O,9,FALSE)/100</f>
        <v>0.14400000000000002</v>
      </c>
      <c r="K1637" s="32">
        <f>VLOOKUP($C1637,'Four Factors - Home'!$B:$O,10,FALSE)/100</f>
        <v>0.28399999999999997</v>
      </c>
      <c r="L1637" s="32">
        <f>VLOOKUP($C1637,'Four Factors - Home'!$B:$O,11,FALSE)/100</f>
        <v>0.53299999999999992</v>
      </c>
      <c r="M1637" s="32">
        <f>VLOOKUP($C1637,'Four Factors - Home'!$B:$O,12,FALSE)</f>
        <v>0.255</v>
      </c>
      <c r="N1637" s="32">
        <f>VLOOKUP($C1637,'Four Factors - Home'!$B:$O,13,FALSE)/100</f>
        <v>0.113</v>
      </c>
      <c r="O1637" s="32">
        <f>VLOOKUP($C1637,'Four Factors - Home'!$B:$O,14,FALSE)/100</f>
        <v>0.20300000000000001</v>
      </c>
      <c r="P1637" s="21">
        <f>VLOOKUP($C1637,'Advanced - Home'!B:T,18,FALSE)</f>
        <v>100.49</v>
      </c>
      <c r="Q1637" s="21">
        <f>(P1637+'Advanced - Home'!$S$33)/2</f>
        <v>99.671912943871703</v>
      </c>
      <c r="R1637" s="32">
        <f t="shared" ref="R1637" si="16127">AVERAGE(H1637,L1636)</f>
        <v>0.53249999999999997</v>
      </c>
      <c r="S1637" s="32">
        <f t="shared" ref="S1637" si="16128">AVERAGE(I1637,M1636)</f>
        <v>0.30049999999999999</v>
      </c>
      <c r="T1637" s="32">
        <f t="shared" ref="T1637" si="16129">AVERAGE(J1637,N1636)</f>
        <v>0.15300000000000002</v>
      </c>
      <c r="U1637" s="32">
        <f t="shared" ref="U1637" si="16130">AVERAGE(K1637,O1636)</f>
        <v>0.26250000000000001</v>
      </c>
      <c r="V1637" s="21">
        <f>Q1637*Q1636/'Advanced - Road'!$S$33</f>
        <v>99.006230450665299</v>
      </c>
      <c r="W1637" s="21">
        <f t="shared" ref="W1637" si="16131">W1636</f>
        <v>99.009586131673814</v>
      </c>
      <c r="X1637" s="21">
        <f t="shared" si="16058"/>
        <v>0</v>
      </c>
      <c r="Y1637" s="23">
        <f>ROUND(Regression!$B$17+Regression!$B$18*Games!R1637+Regression!$B$19*Games!T1637+Regression!$B$20*Games!U1637+Regression!$B$21*Games!S1637+Regression!$B$22*Games!W1637,0)</f>
        <v>111</v>
      </c>
      <c r="Z1637" s="23">
        <f t="shared" ref="Z1637" si="16132">-Z1636</f>
        <v>0</v>
      </c>
      <c r="AA1637" s="23">
        <f t="shared" ref="AA1637" si="16133">AA1636</f>
        <v>222</v>
      </c>
      <c r="AB1637" s="22"/>
      <c r="AC1637" s="22"/>
      <c r="AD1637" s="22">
        <f t="shared" si="16063"/>
        <v>111</v>
      </c>
    </row>
    <row r="1638" spans="1:30" x14ac:dyDescent="0.3">
      <c r="A1638" t="s">
        <v>133</v>
      </c>
      <c r="B1638" s="8" t="s">
        <v>80</v>
      </c>
      <c r="C1638" t="str">
        <f>VLOOKUP(B1638,'Team Lookup'!A:B,2,FALSE)</f>
        <v>Toronto Raptors</v>
      </c>
      <c r="D1638" s="6"/>
      <c r="E1638" s="6"/>
      <c r="F1638" s="7" t="str">
        <f>B1639</f>
        <v>DET</v>
      </c>
      <c r="G1638" t="str">
        <f t="shared" ref="G1638" si="16134">C1639</f>
        <v>Detroit Pistons</v>
      </c>
      <c r="H1638" s="31">
        <f>VLOOKUP($C1638,'Four Factors - Road'!$B:$O,7,FALSE)/100</f>
        <v>0.50700000000000001</v>
      </c>
      <c r="I1638" s="31">
        <f>VLOOKUP($C1638,'Four Factors - Road'!$B:$O,8,FALSE)</f>
        <v>0.27900000000000003</v>
      </c>
      <c r="J1638" s="31">
        <f>VLOOKUP($C1638,'Four Factors - Road'!$B:$O,9,FALSE)/100</f>
        <v>0.12300000000000001</v>
      </c>
      <c r="K1638" s="31">
        <f>VLOOKUP($C1638,'Four Factors - Road'!$B:$O,10,FALSE)/100</f>
        <v>0.223</v>
      </c>
      <c r="L1638" s="31">
        <f>VLOOKUP($C1638,'Four Factors - Road'!$B:$O,11,FALSE)/100</f>
        <v>0.52600000000000002</v>
      </c>
      <c r="M1638" s="31">
        <f>VLOOKUP($C1638,'Four Factors - Road'!$B:$O,12,FALSE)</f>
        <v>0.313</v>
      </c>
      <c r="N1638" s="31">
        <f>VLOOKUP($C1638,'Four Factors - Road'!$B:$O,13,FALSE)/100</f>
        <v>0.16200000000000001</v>
      </c>
      <c r="O1638" s="31">
        <f>VLOOKUP($C1638,'Four Factors - Road'!$B:$O,14,FALSE)/100</f>
        <v>0.24100000000000002</v>
      </c>
      <c r="P1638" s="17">
        <f>VLOOKUP($C1638,'Advanced - Road'!B:T,18,FALSE)</f>
        <v>97.54</v>
      </c>
      <c r="Q1638" s="17">
        <f>(P1638+'Advanced - Road'!$S$33)/2</f>
        <v>98.200263459335631</v>
      </c>
      <c r="R1638" s="31">
        <f t="shared" ref="R1638" si="16135">AVERAGE(H1638,L1639)</f>
        <v>0.498</v>
      </c>
      <c r="S1638" s="31">
        <f t="shared" ref="S1638" si="16136">AVERAGE(I1638,M1639)</f>
        <v>0.27500000000000002</v>
      </c>
      <c r="T1638" s="31">
        <f t="shared" ref="T1638" si="16137">AVERAGE(J1638,N1639)</f>
        <v>0.129</v>
      </c>
      <c r="U1638" s="31">
        <f t="shared" ref="U1638" si="16138">AVERAGE(K1638,O1639)</f>
        <v>0.20599999999999999</v>
      </c>
      <c r="V1638" s="17">
        <f>Q1638*Q1639/'Advanced - Home'!$S$33</f>
        <v>97.810941609668149</v>
      </c>
      <c r="W1638" s="17">
        <f t="shared" ref="W1638" si="16139">AVERAGE(V1638:V1639)</f>
        <v>97.807626666053963</v>
      </c>
      <c r="X1638" s="17">
        <f t="shared" si="16058"/>
        <v>0</v>
      </c>
      <c r="Y1638" s="19">
        <f>ROUND(Regression!$B$17+Regression!$B$18*Games!R1638+Regression!$B$19*Games!T1638+Regression!$B$20*Games!U1638+Regression!$B$21*Games!S1638+Regression!$B$22*Games!W1638,0)</f>
        <v>105</v>
      </c>
      <c r="Z1638" s="19">
        <f t="shared" ref="Z1638" si="16140">Y1639-Y1638</f>
        <v>2</v>
      </c>
      <c r="AA1638" s="19">
        <f t="shared" ref="AA1638" si="16141">Y1638+Y1639</f>
        <v>212</v>
      </c>
      <c r="AB1638" s="4">
        <f t="shared" ref="AB1638" si="16142">D1638-Z1638</f>
        <v>-2</v>
      </c>
      <c r="AC1638" s="4">
        <f t="shared" ref="AC1638" si="16143">AA1638-E1638</f>
        <v>212</v>
      </c>
      <c r="AD1638" s="4">
        <f t="shared" si="16063"/>
        <v>105</v>
      </c>
    </row>
    <row r="1639" spans="1:30" x14ac:dyDescent="0.3">
      <c r="A1639" t="s">
        <v>134</v>
      </c>
      <c r="B1639" s="8" t="s">
        <v>63</v>
      </c>
      <c r="C1639" t="str">
        <f>VLOOKUP(B1639,'Team Lookup'!A:B,2,FALSE)</f>
        <v>Detroit Pistons</v>
      </c>
      <c r="D1639" s="9">
        <f t="shared" ref="D1639" si="16144">D1638*-1</f>
        <v>0</v>
      </c>
      <c r="E1639" s="9">
        <f t="shared" ref="E1639" si="16145">E1638</f>
        <v>0</v>
      </c>
      <c r="F1639" t="str">
        <f>B1638</f>
        <v>TOR</v>
      </c>
      <c r="G1639" t="str">
        <f t="shared" ref="G1639" si="16146">C1638</f>
        <v>Toronto Raptors</v>
      </c>
      <c r="H1639" s="31">
        <f>VLOOKUP($C1639,'Four Factors - Home'!$B:$O,7,FALSE)/100</f>
        <v>0.505</v>
      </c>
      <c r="I1639" s="31">
        <f>VLOOKUP($C1639,'Four Factors - Home'!$B:$O,8,FALSE)</f>
        <v>0.217</v>
      </c>
      <c r="J1639" s="31">
        <f>VLOOKUP($C1639,'Four Factors - Home'!$B:$O,9,FALSE)/100</f>
        <v>0.124</v>
      </c>
      <c r="K1639" s="31">
        <f>VLOOKUP($C1639,'Four Factors - Home'!$B:$O,10,FALSE)/100</f>
        <v>0.24299999999999999</v>
      </c>
      <c r="L1639" s="31">
        <f>VLOOKUP($C1639,'Four Factors - Home'!$B:$O,11,FALSE)/100</f>
        <v>0.48899999999999999</v>
      </c>
      <c r="M1639" s="31">
        <f>VLOOKUP($C1639,'Four Factors - Home'!$B:$O,12,FALSE)</f>
        <v>0.27100000000000002</v>
      </c>
      <c r="N1639" s="31">
        <f>VLOOKUP($C1639,'Four Factors - Home'!$B:$O,13,FALSE)/100</f>
        <v>0.13500000000000001</v>
      </c>
      <c r="O1639" s="31">
        <f>VLOOKUP($C1639,'Four Factors - Home'!$B:$O,14,FALSE)/100</f>
        <v>0.18899999999999997</v>
      </c>
      <c r="P1639" s="17">
        <f>VLOOKUP($C1639,'Advanced - Home'!B:T,18,FALSE)</f>
        <v>98.07</v>
      </c>
      <c r="Q1639" s="17">
        <f>(P1639+'Advanced - Home'!$S$33)/2</f>
        <v>98.46191294387171</v>
      </c>
      <c r="R1639" s="31">
        <f t="shared" ref="R1639" si="16147">AVERAGE(H1639,L1638)</f>
        <v>0.51550000000000007</v>
      </c>
      <c r="S1639" s="31">
        <f t="shared" ref="S1639" si="16148">AVERAGE(I1639,M1638)</f>
        <v>0.26500000000000001</v>
      </c>
      <c r="T1639" s="31">
        <f t="shared" ref="T1639" si="16149">AVERAGE(J1639,N1638)</f>
        <v>0.14300000000000002</v>
      </c>
      <c r="U1639" s="31">
        <f t="shared" ref="U1639" si="16150">AVERAGE(K1639,O1638)</f>
        <v>0.24199999999999999</v>
      </c>
      <c r="V1639" s="17">
        <f>Q1639*Q1638/'Advanced - Road'!$S$33</f>
        <v>97.804311722439778</v>
      </c>
      <c r="W1639" s="17">
        <f t="shared" ref="W1639" si="16151">W1638</f>
        <v>97.807626666053963</v>
      </c>
      <c r="X1639" s="17">
        <f t="shared" si="16058"/>
        <v>0</v>
      </c>
      <c r="Y1639" s="19">
        <f>ROUND(Regression!$B$17+Regression!$B$18*Games!R1639+Regression!$B$19*Games!T1639+Regression!$B$20*Games!U1639+Regression!$B$21*Games!S1639+Regression!$B$22*Games!W1639,0)</f>
        <v>107</v>
      </c>
      <c r="Z1639" s="19">
        <f t="shared" ref="Z1639" si="16152">-Z1638</f>
        <v>-2</v>
      </c>
      <c r="AA1639" s="19">
        <f t="shared" ref="AA1639" si="16153">AA1638</f>
        <v>212</v>
      </c>
      <c r="AB1639" s="4"/>
      <c r="AC1639" s="4"/>
      <c r="AD1639" s="4">
        <f t="shared" si="16063"/>
        <v>107</v>
      </c>
    </row>
    <row r="1640" spans="1:30" x14ac:dyDescent="0.3">
      <c r="A1640" s="11" t="s">
        <v>133</v>
      </c>
      <c r="B1640" s="14" t="s">
        <v>80</v>
      </c>
      <c r="C1640" s="11" t="str">
        <f>VLOOKUP(B1640,'Team Lookup'!A:B,2,FALSE)</f>
        <v>Toronto Raptors</v>
      </c>
      <c r="D1640" s="12"/>
      <c r="E1640" s="12"/>
      <c r="F1640" s="13" t="str">
        <f>B1641</f>
        <v>GSW</v>
      </c>
      <c r="G1640" s="11" t="str">
        <f t="shared" ref="G1640" si="16154">C1641</f>
        <v>Golden State Warriors</v>
      </c>
      <c r="H1640" s="32">
        <f>VLOOKUP($C1640,'Four Factors - Road'!$B:$O,7,FALSE)/100</f>
        <v>0.50700000000000001</v>
      </c>
      <c r="I1640" s="32">
        <f>VLOOKUP($C1640,'Four Factors - Road'!$B:$O,8,FALSE)</f>
        <v>0.27900000000000003</v>
      </c>
      <c r="J1640" s="32">
        <f>VLOOKUP($C1640,'Four Factors - Road'!$B:$O,9,FALSE)/100</f>
        <v>0.12300000000000001</v>
      </c>
      <c r="K1640" s="32">
        <f>VLOOKUP($C1640,'Four Factors - Road'!$B:$O,10,FALSE)/100</f>
        <v>0.223</v>
      </c>
      <c r="L1640" s="32">
        <f>VLOOKUP($C1640,'Four Factors - Road'!$B:$O,11,FALSE)/100</f>
        <v>0.52600000000000002</v>
      </c>
      <c r="M1640" s="32">
        <f>VLOOKUP($C1640,'Four Factors - Road'!$B:$O,12,FALSE)</f>
        <v>0.313</v>
      </c>
      <c r="N1640" s="32">
        <f>VLOOKUP($C1640,'Four Factors - Road'!$B:$O,13,FALSE)/100</f>
        <v>0.16200000000000001</v>
      </c>
      <c r="O1640" s="32">
        <f>VLOOKUP($C1640,'Four Factors - Road'!$B:$O,14,FALSE)/100</f>
        <v>0.24100000000000002</v>
      </c>
      <c r="P1640" s="21">
        <f>VLOOKUP($C1640,'Advanced - Road'!B:T,18,FALSE)</f>
        <v>97.54</v>
      </c>
      <c r="Q1640" s="21">
        <f>(P1640+'Advanced - Road'!$S$33)/2</f>
        <v>98.200263459335631</v>
      </c>
      <c r="R1640" s="32">
        <f t="shared" ref="R1640" si="16155">AVERAGE(H1640,L1641)</f>
        <v>0.49199999999999999</v>
      </c>
      <c r="S1640" s="32">
        <f t="shared" ref="S1640" si="16156">AVERAGE(I1640,M1641)</f>
        <v>0.26650000000000001</v>
      </c>
      <c r="T1640" s="32">
        <f t="shared" ref="T1640" si="16157">AVERAGE(J1640,N1641)</f>
        <v>0.13250000000000001</v>
      </c>
      <c r="U1640" s="32">
        <f t="shared" ref="U1640" si="16158">AVERAGE(K1640,O1641)</f>
        <v>0.22899999999999998</v>
      </c>
      <c r="V1640" s="21">
        <f>Q1640*Q1641/'Advanced - Home'!$S$33</f>
        <v>100.11560315594325</v>
      </c>
      <c r="W1640" s="21">
        <f t="shared" ref="W1640" si="16159">AVERAGE(V1640:V1641)</f>
        <v>100.11221010426723</v>
      </c>
      <c r="X1640" s="21">
        <f t="shared" si="16058"/>
        <v>0</v>
      </c>
      <c r="Y1640" s="23">
        <f>ROUND(Regression!$B$17+Regression!$B$18*Games!R1640+Regression!$B$19*Games!T1640+Regression!$B$20*Games!U1640+Regression!$B$21*Games!S1640+Regression!$B$22*Games!W1640,0)</f>
        <v>106</v>
      </c>
      <c r="Z1640" s="23">
        <f t="shared" ref="Z1640" si="16160">Y1641-Y1640</f>
        <v>8</v>
      </c>
      <c r="AA1640" s="23">
        <f t="shared" ref="AA1640" si="16161">Y1640+Y1641</f>
        <v>220</v>
      </c>
      <c r="AB1640" s="22">
        <f t="shared" ref="AB1640" si="16162">D1640-Z1640</f>
        <v>-8</v>
      </c>
      <c r="AC1640" s="22">
        <f t="shared" ref="AC1640" si="16163">AA1640-E1640</f>
        <v>220</v>
      </c>
      <c r="AD1640" s="22">
        <f t="shared" si="16063"/>
        <v>106</v>
      </c>
    </row>
    <row r="1641" spans="1:30" x14ac:dyDescent="0.3">
      <c r="A1641" s="11" t="s">
        <v>134</v>
      </c>
      <c r="B1641" s="14" t="s">
        <v>55</v>
      </c>
      <c r="C1641" s="11" t="str">
        <f>VLOOKUP(B1641,'Team Lookup'!A:B,2,FALSE)</f>
        <v>Golden State Warriors</v>
      </c>
      <c r="D1641" s="15">
        <f t="shared" ref="D1641" si="16164">D1640*-1</f>
        <v>0</v>
      </c>
      <c r="E1641" s="15">
        <f t="shared" ref="E1641" si="16165">E1640</f>
        <v>0</v>
      </c>
      <c r="F1641" s="11" t="str">
        <f>B1640</f>
        <v>TOR</v>
      </c>
      <c r="G1641" s="11" t="str">
        <f t="shared" ref="G1641" si="16166">C1640</f>
        <v>Toronto Raptors</v>
      </c>
      <c r="H1641" s="32">
        <f>VLOOKUP($C1641,'Four Factors - Home'!$B:$O,7,FALSE)/100</f>
        <v>0.59099999999999997</v>
      </c>
      <c r="I1641" s="32">
        <f>VLOOKUP($C1641,'Four Factors - Home'!$B:$O,8,FALSE)</f>
        <v>0.255</v>
      </c>
      <c r="J1641" s="32">
        <f>VLOOKUP($C1641,'Four Factors - Home'!$B:$O,9,FALSE)/100</f>
        <v>0.14099999999999999</v>
      </c>
      <c r="K1641" s="32">
        <f>VLOOKUP($C1641,'Four Factors - Home'!$B:$O,10,FALSE)/100</f>
        <v>0.22600000000000001</v>
      </c>
      <c r="L1641" s="32">
        <f>VLOOKUP($C1641,'Four Factors - Home'!$B:$O,11,FALSE)/100</f>
        <v>0.47700000000000004</v>
      </c>
      <c r="M1641" s="32">
        <f>VLOOKUP($C1641,'Four Factors - Home'!$B:$O,12,FALSE)</f>
        <v>0.254</v>
      </c>
      <c r="N1641" s="32">
        <f>VLOOKUP($C1641,'Four Factors - Home'!$B:$O,13,FALSE)/100</f>
        <v>0.14199999999999999</v>
      </c>
      <c r="O1641" s="32">
        <f>VLOOKUP($C1641,'Four Factors - Home'!$B:$O,14,FALSE)/100</f>
        <v>0.23499999999999999</v>
      </c>
      <c r="P1641" s="21">
        <f>VLOOKUP($C1641,'Advanced - Home'!B:T,18,FALSE)</f>
        <v>102.71</v>
      </c>
      <c r="Q1641" s="21">
        <f>(P1641+'Advanced - Home'!$S$33)/2</f>
        <v>100.7819129438717</v>
      </c>
      <c r="R1641" s="32">
        <f t="shared" ref="R1641" si="16167">AVERAGE(H1641,L1640)</f>
        <v>0.5585</v>
      </c>
      <c r="S1641" s="32">
        <f t="shared" ref="S1641" si="16168">AVERAGE(I1641,M1640)</f>
        <v>0.28400000000000003</v>
      </c>
      <c r="T1641" s="32">
        <f t="shared" ref="T1641" si="16169">AVERAGE(J1641,N1640)</f>
        <v>0.1515</v>
      </c>
      <c r="U1641" s="32">
        <f t="shared" ref="U1641" si="16170">AVERAGE(K1641,O1640)</f>
        <v>0.23350000000000001</v>
      </c>
      <c r="V1641" s="21">
        <f>Q1641*Q1640/'Advanced - Road'!$S$33</f>
        <v>100.10881705259121</v>
      </c>
      <c r="W1641" s="21">
        <f t="shared" ref="W1641" si="16171">W1640</f>
        <v>100.11221010426723</v>
      </c>
      <c r="X1641" s="21">
        <f t="shared" si="16058"/>
        <v>0</v>
      </c>
      <c r="Y1641" s="23">
        <f>ROUND(Regression!$B$17+Regression!$B$18*Games!R1641+Regression!$B$19*Games!T1641+Regression!$B$20*Games!U1641+Regression!$B$21*Games!S1641+Regression!$B$22*Games!W1641,0)</f>
        <v>114</v>
      </c>
      <c r="Z1641" s="23">
        <f t="shared" ref="Z1641" si="16172">-Z1640</f>
        <v>-8</v>
      </c>
      <c r="AA1641" s="23">
        <f t="shared" ref="AA1641" si="16173">AA1640</f>
        <v>220</v>
      </c>
      <c r="AB1641" s="22"/>
      <c r="AC1641" s="22"/>
      <c r="AD1641" s="22">
        <f t="shared" si="16063"/>
        <v>114</v>
      </c>
    </row>
    <row r="1642" spans="1:30" x14ac:dyDescent="0.3">
      <c r="A1642" t="s">
        <v>133</v>
      </c>
      <c r="B1642" s="8" t="s">
        <v>80</v>
      </c>
      <c r="C1642" t="str">
        <f>VLOOKUP(B1642,'Team Lookup'!A:B,2,FALSE)</f>
        <v>Toronto Raptors</v>
      </c>
      <c r="D1642" s="6"/>
      <c r="E1642" s="6"/>
      <c r="F1642" s="7" t="str">
        <f>B1643</f>
        <v>HOU</v>
      </c>
      <c r="G1642" t="str">
        <f t="shared" ref="G1642" si="16174">C1643</f>
        <v>Houston Rockets</v>
      </c>
      <c r="H1642" s="31">
        <f>VLOOKUP($C1642,'Four Factors - Road'!$B:$O,7,FALSE)/100</f>
        <v>0.50700000000000001</v>
      </c>
      <c r="I1642" s="31">
        <f>VLOOKUP($C1642,'Four Factors - Road'!$B:$O,8,FALSE)</f>
        <v>0.27900000000000003</v>
      </c>
      <c r="J1642" s="31">
        <f>VLOOKUP($C1642,'Four Factors - Road'!$B:$O,9,FALSE)/100</f>
        <v>0.12300000000000001</v>
      </c>
      <c r="K1642" s="31">
        <f>VLOOKUP($C1642,'Four Factors - Road'!$B:$O,10,FALSE)/100</f>
        <v>0.223</v>
      </c>
      <c r="L1642" s="31">
        <f>VLOOKUP($C1642,'Four Factors - Road'!$B:$O,11,FALSE)/100</f>
        <v>0.52600000000000002</v>
      </c>
      <c r="M1642" s="31">
        <f>VLOOKUP($C1642,'Four Factors - Road'!$B:$O,12,FALSE)</f>
        <v>0.313</v>
      </c>
      <c r="N1642" s="31">
        <f>VLOOKUP($C1642,'Four Factors - Road'!$B:$O,13,FALSE)/100</f>
        <v>0.16200000000000001</v>
      </c>
      <c r="O1642" s="31">
        <f>VLOOKUP($C1642,'Four Factors - Road'!$B:$O,14,FALSE)/100</f>
        <v>0.24100000000000002</v>
      </c>
      <c r="P1642" s="17">
        <f>VLOOKUP($C1642,'Advanced - Road'!B:T,18,FALSE)</f>
        <v>97.54</v>
      </c>
      <c r="Q1642" s="17">
        <f>(P1642+'Advanced - Road'!$S$33)/2</f>
        <v>98.200263459335631</v>
      </c>
      <c r="R1642" s="31">
        <f t="shared" ref="R1642" si="16175">AVERAGE(H1642,L1643)</f>
        <v>0.50800000000000001</v>
      </c>
      <c r="S1642" s="31">
        <f t="shared" ref="S1642" si="16176">AVERAGE(I1642,M1643)</f>
        <v>0.25750000000000001</v>
      </c>
      <c r="T1642" s="31">
        <f t="shared" ref="T1642" si="16177">AVERAGE(J1642,N1643)</f>
        <v>0.13650000000000001</v>
      </c>
      <c r="U1642" s="31">
        <f t="shared" ref="U1642" si="16178">AVERAGE(K1642,O1643)</f>
        <v>0.23099999999999998</v>
      </c>
      <c r="V1642" s="17">
        <f>Q1642*Q1643/'Advanced - Home'!$S$33</f>
        <v>99.961627923325722</v>
      </c>
      <c r="W1642" s="17">
        <f t="shared" ref="W1642" si="16179">AVERAGE(V1642:V1643)</f>
        <v>99.958240090076245</v>
      </c>
      <c r="X1642" s="17">
        <f t="shared" si="16058"/>
        <v>0</v>
      </c>
      <c r="Y1642" s="19">
        <f>ROUND(Regression!$B$17+Regression!$B$18*Games!R1642+Regression!$B$19*Games!T1642+Regression!$B$20*Games!U1642+Regression!$B$21*Games!S1642+Regression!$B$22*Games!W1642,0)</f>
        <v>108</v>
      </c>
      <c r="Z1642" s="19">
        <f t="shared" ref="Z1642" si="16180">Y1643-Y1642</f>
        <v>5</v>
      </c>
      <c r="AA1642" s="19">
        <f t="shared" ref="AA1642" si="16181">Y1642+Y1643</f>
        <v>221</v>
      </c>
      <c r="AB1642" s="4">
        <f t="shared" ref="AB1642" si="16182">D1642-Z1642</f>
        <v>-5</v>
      </c>
      <c r="AC1642" s="4">
        <f t="shared" ref="AC1642" si="16183">AA1642-E1642</f>
        <v>221</v>
      </c>
      <c r="AD1642" s="4">
        <f t="shared" si="16063"/>
        <v>108</v>
      </c>
    </row>
    <row r="1643" spans="1:30" x14ac:dyDescent="0.3">
      <c r="A1643" t="s">
        <v>134</v>
      </c>
      <c r="B1643" s="8" t="s">
        <v>64</v>
      </c>
      <c r="C1643" t="str">
        <f>VLOOKUP(B1643,'Team Lookup'!A:B,2,FALSE)</f>
        <v>Houston Rockets</v>
      </c>
      <c r="D1643" s="9">
        <f t="shared" ref="D1643" si="16184">D1642*-1</f>
        <v>0</v>
      </c>
      <c r="E1643" s="9">
        <f t="shared" ref="E1643" si="16185">E1642</f>
        <v>0</v>
      </c>
      <c r="F1643" t="str">
        <f>B1642</f>
        <v>TOR</v>
      </c>
      <c r="G1643" t="str">
        <f t="shared" ref="G1643" si="16186">C1642</f>
        <v>Toronto Raptors</v>
      </c>
      <c r="H1643" s="31">
        <f>VLOOKUP($C1643,'Four Factors - Home'!$B:$O,7,FALSE)/100</f>
        <v>0.54799999999999993</v>
      </c>
      <c r="I1643" s="31">
        <f>VLOOKUP($C1643,'Four Factors - Home'!$B:$O,8,FALSE)</f>
        <v>0.30199999999999999</v>
      </c>
      <c r="J1643" s="31">
        <f>VLOOKUP($C1643,'Four Factors - Home'!$B:$O,9,FALSE)/100</f>
        <v>0.13900000000000001</v>
      </c>
      <c r="K1643" s="31">
        <f>VLOOKUP($C1643,'Four Factors - Home'!$B:$O,10,FALSE)/100</f>
        <v>0.252</v>
      </c>
      <c r="L1643" s="31">
        <f>VLOOKUP($C1643,'Four Factors - Home'!$B:$O,11,FALSE)/100</f>
        <v>0.50900000000000001</v>
      </c>
      <c r="M1643" s="31">
        <f>VLOOKUP($C1643,'Four Factors - Home'!$B:$O,12,FALSE)</f>
        <v>0.23599999999999999</v>
      </c>
      <c r="N1643" s="31">
        <f>VLOOKUP($C1643,'Four Factors - Home'!$B:$O,13,FALSE)/100</f>
        <v>0.15</v>
      </c>
      <c r="O1643" s="31">
        <f>VLOOKUP($C1643,'Four Factors - Home'!$B:$O,14,FALSE)/100</f>
        <v>0.23899999999999999</v>
      </c>
      <c r="P1643" s="17">
        <f>VLOOKUP($C1643,'Advanced - Home'!B:T,18,FALSE)</f>
        <v>102.4</v>
      </c>
      <c r="Q1643" s="17">
        <f>(P1643+'Advanced - Home'!$S$33)/2</f>
        <v>100.6269129438717</v>
      </c>
      <c r="R1643" s="31">
        <f t="shared" ref="R1643" si="16187">AVERAGE(H1643,L1642)</f>
        <v>0.53699999999999992</v>
      </c>
      <c r="S1643" s="31">
        <f t="shared" ref="S1643" si="16188">AVERAGE(I1643,M1642)</f>
        <v>0.3075</v>
      </c>
      <c r="T1643" s="31">
        <f t="shared" ref="T1643" si="16189">AVERAGE(J1643,N1642)</f>
        <v>0.15050000000000002</v>
      </c>
      <c r="U1643" s="31">
        <f t="shared" ref="U1643" si="16190">AVERAGE(K1643,O1642)</f>
        <v>0.2465</v>
      </c>
      <c r="V1643" s="17">
        <f>Q1643*Q1642/'Advanced - Road'!$S$33</f>
        <v>99.954852256826769</v>
      </c>
      <c r="W1643" s="17">
        <f t="shared" ref="W1643" si="16191">W1642</f>
        <v>99.958240090076245</v>
      </c>
      <c r="X1643" s="17">
        <f t="shared" si="16058"/>
        <v>0</v>
      </c>
      <c r="Y1643" s="19">
        <f>ROUND(Regression!$B$17+Regression!$B$18*Games!R1643+Regression!$B$19*Games!T1643+Regression!$B$20*Games!U1643+Regression!$B$21*Games!S1643+Regression!$B$22*Games!W1643,0)</f>
        <v>113</v>
      </c>
      <c r="Z1643" s="19">
        <f t="shared" ref="Z1643" si="16192">-Z1642</f>
        <v>-5</v>
      </c>
      <c r="AA1643" s="19">
        <f t="shared" ref="AA1643" si="16193">AA1642</f>
        <v>221</v>
      </c>
      <c r="AB1643" s="4"/>
      <c r="AC1643" s="4"/>
      <c r="AD1643" s="4">
        <f t="shared" si="16063"/>
        <v>113</v>
      </c>
    </row>
    <row r="1644" spans="1:30" x14ac:dyDescent="0.3">
      <c r="A1644" s="11" t="s">
        <v>133</v>
      </c>
      <c r="B1644" s="14" t="s">
        <v>80</v>
      </c>
      <c r="C1644" s="11" t="str">
        <f>VLOOKUP(B1644,'Team Lookup'!A:B,2,FALSE)</f>
        <v>Toronto Raptors</v>
      </c>
      <c r="D1644" s="12"/>
      <c r="E1644" s="12"/>
      <c r="F1644" s="13" t="str">
        <f>B1645</f>
        <v>IND</v>
      </c>
      <c r="G1644" s="11" t="str">
        <f t="shared" ref="G1644" si="16194">C1645</f>
        <v>Indiana Pacers</v>
      </c>
      <c r="H1644" s="32">
        <f>VLOOKUP($C1644,'Four Factors - Road'!$B:$O,7,FALSE)/100</f>
        <v>0.50700000000000001</v>
      </c>
      <c r="I1644" s="32">
        <f>VLOOKUP($C1644,'Four Factors - Road'!$B:$O,8,FALSE)</f>
        <v>0.27900000000000003</v>
      </c>
      <c r="J1644" s="32">
        <f>VLOOKUP($C1644,'Four Factors - Road'!$B:$O,9,FALSE)/100</f>
        <v>0.12300000000000001</v>
      </c>
      <c r="K1644" s="32">
        <f>VLOOKUP($C1644,'Four Factors - Road'!$B:$O,10,FALSE)/100</f>
        <v>0.223</v>
      </c>
      <c r="L1644" s="32">
        <f>VLOOKUP($C1644,'Four Factors - Road'!$B:$O,11,FALSE)/100</f>
        <v>0.52600000000000002</v>
      </c>
      <c r="M1644" s="32">
        <f>VLOOKUP($C1644,'Four Factors - Road'!$B:$O,12,FALSE)</f>
        <v>0.313</v>
      </c>
      <c r="N1644" s="32">
        <f>VLOOKUP($C1644,'Four Factors - Road'!$B:$O,13,FALSE)/100</f>
        <v>0.16200000000000001</v>
      </c>
      <c r="O1644" s="32">
        <f>VLOOKUP($C1644,'Four Factors - Road'!$B:$O,14,FALSE)/100</f>
        <v>0.24100000000000002</v>
      </c>
      <c r="P1644" s="21">
        <f>VLOOKUP($C1644,'Advanced - Road'!B:T,18,FALSE)</f>
        <v>97.54</v>
      </c>
      <c r="Q1644" s="21">
        <f>(P1644+'Advanced - Road'!$S$33)/2</f>
        <v>98.200263459335631</v>
      </c>
      <c r="R1644" s="32">
        <f t="shared" ref="R1644" si="16195">AVERAGE(H1644,L1645)</f>
        <v>0.502</v>
      </c>
      <c r="S1644" s="32">
        <f t="shared" ref="S1644" si="16196">AVERAGE(I1644,M1645)</f>
        <v>0.28000000000000003</v>
      </c>
      <c r="T1644" s="32">
        <f t="shared" ref="T1644" si="16197">AVERAGE(J1644,N1645)</f>
        <v>0.13650000000000001</v>
      </c>
      <c r="U1644" s="32">
        <f t="shared" ref="U1644" si="16198">AVERAGE(K1644,O1645)</f>
        <v>0.23099999999999998</v>
      </c>
      <c r="V1644" s="21">
        <f>Q1644*Q1645/'Advanced - Home'!$S$33</f>
        <v>98.099024302952515</v>
      </c>
      <c r="W1644" s="21">
        <f t="shared" ref="W1644" si="16199">AVERAGE(V1644:V1645)</f>
        <v>98.095699595830609</v>
      </c>
      <c r="X1644" s="21">
        <f t="shared" si="16058"/>
        <v>0</v>
      </c>
      <c r="Y1644" s="23">
        <f>ROUND(Regression!$B$17+Regression!$B$18*Games!R1644+Regression!$B$19*Games!T1644+Regression!$B$20*Games!U1644+Regression!$B$21*Games!S1644+Regression!$B$22*Games!W1644,0)</f>
        <v>106</v>
      </c>
      <c r="Z1644" s="23">
        <f t="shared" ref="Z1644" si="16200">Y1645-Y1644</f>
        <v>1</v>
      </c>
      <c r="AA1644" s="23">
        <f t="shared" ref="AA1644" si="16201">Y1644+Y1645</f>
        <v>213</v>
      </c>
      <c r="AB1644" s="22">
        <f t="shared" ref="AB1644" si="16202">D1644-Z1644</f>
        <v>-1</v>
      </c>
      <c r="AC1644" s="22">
        <f t="shared" ref="AC1644" si="16203">AA1644-E1644</f>
        <v>213</v>
      </c>
      <c r="AD1644" s="22">
        <f t="shared" si="16063"/>
        <v>106</v>
      </c>
    </row>
    <row r="1645" spans="1:30" x14ac:dyDescent="0.3">
      <c r="A1645" s="11" t="s">
        <v>134</v>
      </c>
      <c r="B1645" s="14" t="s">
        <v>65</v>
      </c>
      <c r="C1645" s="11" t="str">
        <f>VLOOKUP(B1645,'Team Lookup'!A:B,2,FALSE)</f>
        <v>Indiana Pacers</v>
      </c>
      <c r="D1645" s="15">
        <f t="shared" ref="D1645" si="16204">D1644*-1</f>
        <v>0</v>
      </c>
      <c r="E1645" s="15">
        <f t="shared" ref="E1645" si="16205">E1644</f>
        <v>0</v>
      </c>
      <c r="F1645" s="11" t="str">
        <f>B1644</f>
        <v>TOR</v>
      </c>
      <c r="G1645" s="11" t="str">
        <f t="shared" ref="G1645" si="16206">C1644</f>
        <v>Toronto Raptors</v>
      </c>
      <c r="H1645" s="32">
        <f>VLOOKUP($C1645,'Four Factors - Home'!$B:$O,7,FALSE)/100</f>
        <v>0.52400000000000002</v>
      </c>
      <c r="I1645" s="32">
        <f>VLOOKUP($C1645,'Four Factors - Home'!$B:$O,8,FALSE)</f>
        <v>0.251</v>
      </c>
      <c r="J1645" s="32">
        <f>VLOOKUP($C1645,'Four Factors - Home'!$B:$O,9,FALSE)/100</f>
        <v>0.13200000000000001</v>
      </c>
      <c r="K1645" s="32">
        <f>VLOOKUP($C1645,'Four Factors - Home'!$B:$O,10,FALSE)/100</f>
        <v>0.19600000000000001</v>
      </c>
      <c r="L1645" s="32">
        <f>VLOOKUP($C1645,'Four Factors - Home'!$B:$O,11,FALSE)/100</f>
        <v>0.49700000000000005</v>
      </c>
      <c r="M1645" s="32">
        <f>VLOOKUP($C1645,'Four Factors - Home'!$B:$O,12,FALSE)</f>
        <v>0.28100000000000003</v>
      </c>
      <c r="N1645" s="32">
        <f>VLOOKUP($C1645,'Four Factors - Home'!$B:$O,13,FALSE)/100</f>
        <v>0.15</v>
      </c>
      <c r="O1645" s="32">
        <f>VLOOKUP($C1645,'Four Factors - Home'!$B:$O,14,FALSE)/100</f>
        <v>0.23899999999999999</v>
      </c>
      <c r="P1645" s="21">
        <f>VLOOKUP($C1645,'Advanced - Home'!B:T,18,FALSE)</f>
        <v>98.65</v>
      </c>
      <c r="Q1645" s="21">
        <f>(P1645+'Advanced - Home'!$S$33)/2</f>
        <v>98.751912943871702</v>
      </c>
      <c r="R1645" s="32">
        <f t="shared" ref="R1645" si="16207">AVERAGE(H1645,L1644)</f>
        <v>0.52500000000000002</v>
      </c>
      <c r="S1645" s="32">
        <f t="shared" ref="S1645" si="16208">AVERAGE(I1645,M1644)</f>
        <v>0.28200000000000003</v>
      </c>
      <c r="T1645" s="32">
        <f t="shared" ref="T1645" si="16209">AVERAGE(J1645,N1644)</f>
        <v>0.14700000000000002</v>
      </c>
      <c r="U1645" s="32">
        <f t="shared" ref="U1645" si="16210">AVERAGE(K1645,O1644)</f>
        <v>0.21850000000000003</v>
      </c>
      <c r="V1645" s="21">
        <f>Q1645*Q1644/'Advanced - Road'!$S$33</f>
        <v>98.09237488870869</v>
      </c>
      <c r="W1645" s="21">
        <f t="shared" ref="W1645" si="16211">W1644</f>
        <v>98.095699595830609</v>
      </c>
      <c r="X1645" s="21">
        <f t="shared" si="16058"/>
        <v>0</v>
      </c>
      <c r="Y1645" s="23">
        <f>ROUND(Regression!$B$17+Regression!$B$18*Games!R1645+Regression!$B$19*Games!T1645+Regression!$B$20*Games!U1645+Regression!$B$21*Games!S1645+Regression!$B$22*Games!W1645,0)</f>
        <v>107</v>
      </c>
      <c r="Z1645" s="23">
        <f t="shared" ref="Z1645" si="16212">-Z1644</f>
        <v>-1</v>
      </c>
      <c r="AA1645" s="23">
        <f t="shared" ref="AA1645" si="16213">AA1644</f>
        <v>213</v>
      </c>
      <c r="AB1645" s="22"/>
      <c r="AC1645" s="22"/>
      <c r="AD1645" s="22">
        <f t="shared" si="16063"/>
        <v>107</v>
      </c>
    </row>
    <row r="1646" spans="1:30" x14ac:dyDescent="0.3">
      <c r="A1646" t="s">
        <v>133</v>
      </c>
      <c r="B1646" s="8" t="s">
        <v>80</v>
      </c>
      <c r="C1646" t="str">
        <f>VLOOKUP(B1646,'Team Lookup'!A:B,2,FALSE)</f>
        <v>Toronto Raptors</v>
      </c>
      <c r="D1646" s="6"/>
      <c r="E1646" s="6"/>
      <c r="F1646" s="7" t="str">
        <f>B1647</f>
        <v>LAC</v>
      </c>
      <c r="G1646" t="str">
        <f t="shared" ref="G1646" si="16214">C1647</f>
        <v>LA Clippers</v>
      </c>
      <c r="H1646" s="31">
        <f>VLOOKUP($C1646,'Four Factors - Road'!$B:$O,7,FALSE)/100</f>
        <v>0.50700000000000001</v>
      </c>
      <c r="I1646" s="31">
        <f>VLOOKUP($C1646,'Four Factors - Road'!$B:$O,8,FALSE)</f>
        <v>0.27900000000000003</v>
      </c>
      <c r="J1646" s="31">
        <f>VLOOKUP($C1646,'Four Factors - Road'!$B:$O,9,FALSE)/100</f>
        <v>0.12300000000000001</v>
      </c>
      <c r="K1646" s="31">
        <f>VLOOKUP($C1646,'Four Factors - Road'!$B:$O,10,FALSE)/100</f>
        <v>0.223</v>
      </c>
      <c r="L1646" s="31">
        <f>VLOOKUP($C1646,'Four Factors - Road'!$B:$O,11,FALSE)/100</f>
        <v>0.52600000000000002</v>
      </c>
      <c r="M1646" s="31">
        <f>VLOOKUP($C1646,'Four Factors - Road'!$B:$O,12,FALSE)</f>
        <v>0.313</v>
      </c>
      <c r="N1646" s="31">
        <f>VLOOKUP($C1646,'Four Factors - Road'!$B:$O,13,FALSE)/100</f>
        <v>0.16200000000000001</v>
      </c>
      <c r="O1646" s="31">
        <f>VLOOKUP($C1646,'Four Factors - Road'!$B:$O,14,FALSE)/100</f>
        <v>0.24100000000000002</v>
      </c>
      <c r="P1646" s="17">
        <f>VLOOKUP($C1646,'Advanced - Road'!B:T,18,FALSE)</f>
        <v>97.54</v>
      </c>
      <c r="Q1646" s="17">
        <f>(P1646+'Advanced - Road'!$S$33)/2</f>
        <v>98.200263459335631</v>
      </c>
      <c r="R1646" s="31">
        <f t="shared" ref="R1646" si="16215">AVERAGE(H1646,L1647)</f>
        <v>0.495</v>
      </c>
      <c r="S1646" s="31">
        <f t="shared" ref="S1646" si="16216">AVERAGE(I1646,M1647)</f>
        <v>0.27650000000000002</v>
      </c>
      <c r="T1646" s="31">
        <f t="shared" ref="T1646" si="16217">AVERAGE(J1646,N1647)</f>
        <v>0.13650000000000001</v>
      </c>
      <c r="U1646" s="31">
        <f t="shared" ref="U1646" si="16218">AVERAGE(K1646,O1647)</f>
        <v>0.23399999999999999</v>
      </c>
      <c r="V1646" s="17">
        <f>Q1646*Q1647/'Advanced - Home'!$S$33</f>
        <v>98.059288759051228</v>
      </c>
      <c r="W1646" s="17">
        <f t="shared" ref="W1646" si="16219">AVERAGE(V1646:V1647)</f>
        <v>98.055965398620032</v>
      </c>
      <c r="X1646" s="17">
        <f t="shared" si="16058"/>
        <v>0</v>
      </c>
      <c r="Y1646" s="19">
        <f>ROUND(Regression!$B$17+Regression!$B$18*Games!R1646+Regression!$B$19*Games!T1646+Regression!$B$20*Games!U1646+Regression!$B$21*Games!S1646+Regression!$B$22*Games!W1646,0)</f>
        <v>105</v>
      </c>
      <c r="Z1646" s="19">
        <f t="shared" ref="Z1646" si="16220">Y1647-Y1646</f>
        <v>4</v>
      </c>
      <c r="AA1646" s="19">
        <f t="shared" ref="AA1646" si="16221">Y1646+Y1647</f>
        <v>214</v>
      </c>
      <c r="AB1646" s="4">
        <f t="shared" ref="AB1646" si="16222">D1646-Z1646</f>
        <v>-4</v>
      </c>
      <c r="AC1646" s="4">
        <f t="shared" ref="AC1646" si="16223">AA1646-E1646</f>
        <v>214</v>
      </c>
      <c r="AD1646" s="4">
        <f t="shared" si="16063"/>
        <v>105</v>
      </c>
    </row>
    <row r="1647" spans="1:30" x14ac:dyDescent="0.3">
      <c r="A1647" t="s">
        <v>134</v>
      </c>
      <c r="B1647" s="8" t="s">
        <v>66</v>
      </c>
      <c r="C1647" t="str">
        <f>VLOOKUP(B1647,'Team Lookup'!A:B,2,FALSE)</f>
        <v>LA Clippers</v>
      </c>
      <c r="D1647" s="9">
        <f t="shared" ref="D1647" si="16224">D1646*-1</f>
        <v>0</v>
      </c>
      <c r="E1647" s="9">
        <f t="shared" ref="E1647" si="16225">E1646</f>
        <v>0</v>
      </c>
      <c r="F1647" t="str">
        <f>B1646</f>
        <v>TOR</v>
      </c>
      <c r="G1647" t="str">
        <f t="shared" ref="G1647" si="16226">C1646</f>
        <v>Toronto Raptors</v>
      </c>
      <c r="H1647" s="31">
        <f>VLOOKUP($C1647,'Four Factors - Home'!$B:$O,7,FALSE)/100</f>
        <v>0.54100000000000004</v>
      </c>
      <c r="I1647" s="31">
        <f>VLOOKUP($C1647,'Four Factors - Home'!$B:$O,8,FALSE)</f>
        <v>0.3</v>
      </c>
      <c r="J1647" s="31">
        <f>VLOOKUP($C1647,'Four Factors - Home'!$B:$O,9,FALSE)/100</f>
        <v>0.14099999999999999</v>
      </c>
      <c r="K1647" s="31">
        <f>VLOOKUP($C1647,'Four Factors - Home'!$B:$O,10,FALSE)/100</f>
        <v>0.22</v>
      </c>
      <c r="L1647" s="31">
        <f>VLOOKUP($C1647,'Four Factors - Home'!$B:$O,11,FALSE)/100</f>
        <v>0.48299999999999998</v>
      </c>
      <c r="M1647" s="31">
        <f>VLOOKUP($C1647,'Four Factors - Home'!$B:$O,12,FALSE)</f>
        <v>0.27400000000000002</v>
      </c>
      <c r="N1647" s="31">
        <f>VLOOKUP($C1647,'Four Factors - Home'!$B:$O,13,FALSE)/100</f>
        <v>0.15</v>
      </c>
      <c r="O1647" s="31">
        <f>VLOOKUP($C1647,'Four Factors - Home'!$B:$O,14,FALSE)/100</f>
        <v>0.245</v>
      </c>
      <c r="P1647" s="17">
        <f>VLOOKUP($C1647,'Advanced - Home'!B:T,18,FALSE)</f>
        <v>98.57</v>
      </c>
      <c r="Q1647" s="17">
        <f>(P1647+'Advanced - Home'!$S$33)/2</f>
        <v>98.71191294387171</v>
      </c>
      <c r="R1647" s="31">
        <f t="shared" ref="R1647" si="16227">AVERAGE(H1647,L1646)</f>
        <v>0.53350000000000009</v>
      </c>
      <c r="S1647" s="31">
        <f t="shared" ref="S1647" si="16228">AVERAGE(I1647,M1646)</f>
        <v>0.30649999999999999</v>
      </c>
      <c r="T1647" s="31">
        <f t="shared" ref="T1647" si="16229">AVERAGE(J1647,N1646)</f>
        <v>0.1515</v>
      </c>
      <c r="U1647" s="31">
        <f t="shared" ref="U1647" si="16230">AVERAGE(K1647,O1646)</f>
        <v>0.23050000000000001</v>
      </c>
      <c r="V1647" s="17">
        <f>Q1647*Q1646/'Advanced - Road'!$S$33</f>
        <v>98.052642038188836</v>
      </c>
      <c r="W1647" s="17">
        <f t="shared" ref="W1647" si="16231">W1646</f>
        <v>98.055965398620032</v>
      </c>
      <c r="X1647" s="17">
        <f t="shared" si="16058"/>
        <v>0</v>
      </c>
      <c r="Y1647" s="19">
        <f>ROUND(Regression!$B$17+Regression!$B$18*Games!R1647+Regression!$B$19*Games!T1647+Regression!$B$20*Games!U1647+Regression!$B$21*Games!S1647+Regression!$B$22*Games!W1647,0)</f>
        <v>109</v>
      </c>
      <c r="Z1647" s="19">
        <f t="shared" ref="Z1647" si="16232">-Z1646</f>
        <v>-4</v>
      </c>
      <c r="AA1647" s="19">
        <f t="shared" ref="AA1647" si="16233">AA1646</f>
        <v>214</v>
      </c>
      <c r="AB1647" s="4"/>
      <c r="AC1647" s="4"/>
      <c r="AD1647" s="4">
        <f t="shared" si="16063"/>
        <v>109</v>
      </c>
    </row>
    <row r="1648" spans="1:30" x14ac:dyDescent="0.3">
      <c r="A1648" s="11" t="s">
        <v>133</v>
      </c>
      <c r="B1648" s="14" t="s">
        <v>80</v>
      </c>
      <c r="C1648" s="11" t="str">
        <f>VLOOKUP(B1648,'Team Lookup'!A:B,2,FALSE)</f>
        <v>Toronto Raptors</v>
      </c>
      <c r="D1648" s="12"/>
      <c r="E1648" s="12"/>
      <c r="F1648" s="13" t="str">
        <f>B1649</f>
        <v>LAL</v>
      </c>
      <c r="G1648" s="11" t="str">
        <f t="shared" ref="G1648" si="16234">C1649</f>
        <v>Los Angeles Lakers</v>
      </c>
      <c r="H1648" s="32">
        <f>VLOOKUP($C1648,'Four Factors - Road'!$B:$O,7,FALSE)/100</f>
        <v>0.50700000000000001</v>
      </c>
      <c r="I1648" s="32">
        <f>VLOOKUP($C1648,'Four Factors - Road'!$B:$O,8,FALSE)</f>
        <v>0.27900000000000003</v>
      </c>
      <c r="J1648" s="32">
        <f>VLOOKUP($C1648,'Four Factors - Road'!$B:$O,9,FALSE)/100</f>
        <v>0.12300000000000001</v>
      </c>
      <c r="K1648" s="32">
        <f>VLOOKUP($C1648,'Four Factors - Road'!$B:$O,10,FALSE)/100</f>
        <v>0.223</v>
      </c>
      <c r="L1648" s="32">
        <f>VLOOKUP($C1648,'Four Factors - Road'!$B:$O,11,FALSE)/100</f>
        <v>0.52600000000000002</v>
      </c>
      <c r="M1648" s="32">
        <f>VLOOKUP($C1648,'Four Factors - Road'!$B:$O,12,FALSE)</f>
        <v>0.313</v>
      </c>
      <c r="N1648" s="32">
        <f>VLOOKUP($C1648,'Four Factors - Road'!$B:$O,13,FALSE)/100</f>
        <v>0.16200000000000001</v>
      </c>
      <c r="O1648" s="32">
        <f>VLOOKUP($C1648,'Four Factors - Road'!$B:$O,14,FALSE)/100</f>
        <v>0.24100000000000002</v>
      </c>
      <c r="P1648" s="21">
        <f>VLOOKUP($C1648,'Advanced - Road'!B:T,18,FALSE)</f>
        <v>97.54</v>
      </c>
      <c r="Q1648" s="21">
        <f>(P1648+'Advanced - Road'!$S$33)/2</f>
        <v>98.200263459335631</v>
      </c>
      <c r="R1648" s="32">
        <f t="shared" ref="R1648" si="16235">AVERAGE(H1648,L1649)</f>
        <v>0.51900000000000002</v>
      </c>
      <c r="S1648" s="32">
        <f t="shared" ref="S1648" si="16236">AVERAGE(I1648,M1649)</f>
        <v>0.27300000000000002</v>
      </c>
      <c r="T1648" s="32">
        <f t="shared" ref="T1648" si="16237">AVERAGE(J1648,N1649)</f>
        <v>0.13400000000000001</v>
      </c>
      <c r="U1648" s="32">
        <f t="shared" ref="U1648" si="16238">AVERAGE(K1648,O1649)</f>
        <v>0.22700000000000001</v>
      </c>
      <c r="V1648" s="21">
        <f>Q1648*Q1649/'Advanced - Home'!$S$33</f>
        <v>98.858966580064802</v>
      </c>
      <c r="W1648" s="21">
        <f t="shared" ref="W1648" si="16239">AVERAGE(V1648:V1649)</f>
        <v>98.855616117482839</v>
      </c>
      <c r="X1648" s="21">
        <f t="shared" si="16058"/>
        <v>0</v>
      </c>
      <c r="Y1648" s="23">
        <f>ROUND(Regression!$B$17+Regression!$B$18*Games!R1648+Regression!$B$19*Games!T1648+Regression!$B$20*Games!U1648+Regression!$B$21*Games!S1648+Regression!$B$22*Games!W1648,0)</f>
        <v>109</v>
      </c>
      <c r="Z1648" s="23">
        <f t="shared" ref="Z1648" si="16240">Y1649-Y1648</f>
        <v>0</v>
      </c>
      <c r="AA1648" s="23">
        <f t="shared" ref="AA1648" si="16241">Y1648+Y1649</f>
        <v>218</v>
      </c>
      <c r="AB1648" s="22">
        <f t="shared" ref="AB1648" si="16242">D1648-Z1648</f>
        <v>0</v>
      </c>
      <c r="AC1648" s="22">
        <f t="shared" ref="AC1648" si="16243">AA1648-E1648</f>
        <v>218</v>
      </c>
      <c r="AD1648" s="22">
        <f t="shared" si="16063"/>
        <v>109</v>
      </c>
    </row>
    <row r="1649" spans="1:30" x14ac:dyDescent="0.3">
      <c r="A1649" s="11" t="s">
        <v>134</v>
      </c>
      <c r="B1649" s="14" t="s">
        <v>67</v>
      </c>
      <c r="C1649" s="11" t="str">
        <f>VLOOKUP(B1649,'Team Lookup'!A:B,2,FALSE)</f>
        <v>Los Angeles Lakers</v>
      </c>
      <c r="D1649" s="15">
        <f t="shared" ref="D1649" si="16244">D1648*-1</f>
        <v>0</v>
      </c>
      <c r="E1649" s="15">
        <f t="shared" ref="E1649" si="16245">E1648</f>
        <v>0</v>
      </c>
      <c r="F1649" s="11" t="str">
        <f>B1648</f>
        <v>TOR</v>
      </c>
      <c r="G1649" s="11" t="str">
        <f t="shared" ref="G1649" si="16246">C1648</f>
        <v>Toronto Raptors</v>
      </c>
      <c r="H1649" s="32">
        <f>VLOOKUP($C1649,'Four Factors - Home'!$B:$O,7,FALSE)/100</f>
        <v>0.51600000000000001</v>
      </c>
      <c r="I1649" s="32">
        <f>VLOOKUP($C1649,'Four Factors - Home'!$B:$O,8,FALSE)</f>
        <v>0.27200000000000002</v>
      </c>
      <c r="J1649" s="32">
        <f>VLOOKUP($C1649,'Four Factors - Home'!$B:$O,9,FALSE)/100</f>
        <v>0.14300000000000002</v>
      </c>
      <c r="K1649" s="32">
        <f>VLOOKUP($C1649,'Four Factors - Home'!$B:$O,10,FALSE)/100</f>
        <v>0.27300000000000002</v>
      </c>
      <c r="L1649" s="32">
        <f>VLOOKUP($C1649,'Four Factors - Home'!$B:$O,11,FALSE)/100</f>
        <v>0.53100000000000003</v>
      </c>
      <c r="M1649" s="32">
        <f>VLOOKUP($C1649,'Four Factors - Home'!$B:$O,12,FALSE)</f>
        <v>0.26700000000000002</v>
      </c>
      <c r="N1649" s="32">
        <f>VLOOKUP($C1649,'Four Factors - Home'!$B:$O,13,FALSE)/100</f>
        <v>0.14499999999999999</v>
      </c>
      <c r="O1649" s="32">
        <f>VLOOKUP($C1649,'Four Factors - Home'!$B:$O,14,FALSE)/100</f>
        <v>0.23100000000000001</v>
      </c>
      <c r="P1649" s="21">
        <f>VLOOKUP($C1649,'Advanced - Home'!B:T,18,FALSE)</f>
        <v>100.18</v>
      </c>
      <c r="Q1649" s="21">
        <f>(P1649+'Advanced - Home'!$S$33)/2</f>
        <v>99.516912943871716</v>
      </c>
      <c r="R1649" s="32">
        <f t="shared" ref="R1649" si="16247">AVERAGE(H1649,L1648)</f>
        <v>0.52100000000000002</v>
      </c>
      <c r="S1649" s="32">
        <f t="shared" ref="S1649" si="16248">AVERAGE(I1649,M1648)</f>
        <v>0.29249999999999998</v>
      </c>
      <c r="T1649" s="32">
        <f t="shared" ref="T1649" si="16249">AVERAGE(J1649,N1648)</f>
        <v>0.15250000000000002</v>
      </c>
      <c r="U1649" s="32">
        <f t="shared" ref="U1649" si="16250">AVERAGE(K1649,O1648)</f>
        <v>0.25700000000000001</v>
      </c>
      <c r="V1649" s="21">
        <f>Q1649*Q1648/'Advanced - Road'!$S$33</f>
        <v>98.85226565490089</v>
      </c>
      <c r="W1649" s="21">
        <f t="shared" ref="W1649" si="16251">W1648</f>
        <v>98.855616117482839</v>
      </c>
      <c r="X1649" s="21">
        <f t="shared" si="16058"/>
        <v>0</v>
      </c>
      <c r="Y1649" s="23">
        <f>ROUND(Regression!$B$17+Regression!$B$18*Games!R1649+Regression!$B$19*Games!T1649+Regression!$B$20*Games!U1649+Regression!$B$21*Games!S1649+Regression!$B$22*Games!W1649,0)</f>
        <v>109</v>
      </c>
      <c r="Z1649" s="23">
        <f t="shared" ref="Z1649" si="16252">-Z1648</f>
        <v>0</v>
      </c>
      <c r="AA1649" s="23">
        <f t="shared" ref="AA1649" si="16253">AA1648</f>
        <v>218</v>
      </c>
      <c r="AB1649" s="22"/>
      <c r="AC1649" s="22"/>
      <c r="AD1649" s="22">
        <f t="shared" si="16063"/>
        <v>109</v>
      </c>
    </row>
    <row r="1650" spans="1:30" x14ac:dyDescent="0.3">
      <c r="A1650" t="s">
        <v>133</v>
      </c>
      <c r="B1650" s="8" t="s">
        <v>80</v>
      </c>
      <c r="C1650" t="str">
        <f>VLOOKUP(B1650,'Team Lookup'!A:B,2,FALSE)</f>
        <v>Toronto Raptors</v>
      </c>
      <c r="D1650" s="6"/>
      <c r="E1650" s="6"/>
      <c r="F1650" s="7" t="str">
        <f>B1651</f>
        <v>MEM</v>
      </c>
      <c r="G1650" t="str">
        <f t="shared" ref="G1650" si="16254">C1651</f>
        <v>Memphis Grizzlies</v>
      </c>
      <c r="H1650" s="31">
        <f>VLOOKUP($C1650,'Four Factors - Road'!$B:$O,7,FALSE)/100</f>
        <v>0.50700000000000001</v>
      </c>
      <c r="I1650" s="31">
        <f>VLOOKUP($C1650,'Four Factors - Road'!$B:$O,8,FALSE)</f>
        <v>0.27900000000000003</v>
      </c>
      <c r="J1650" s="31">
        <f>VLOOKUP($C1650,'Four Factors - Road'!$B:$O,9,FALSE)/100</f>
        <v>0.12300000000000001</v>
      </c>
      <c r="K1650" s="31">
        <f>VLOOKUP($C1650,'Four Factors - Road'!$B:$O,10,FALSE)/100</f>
        <v>0.223</v>
      </c>
      <c r="L1650" s="31">
        <f>VLOOKUP($C1650,'Four Factors - Road'!$B:$O,11,FALSE)/100</f>
        <v>0.52600000000000002</v>
      </c>
      <c r="M1650" s="31">
        <f>VLOOKUP($C1650,'Four Factors - Road'!$B:$O,12,FALSE)</f>
        <v>0.313</v>
      </c>
      <c r="N1650" s="31">
        <f>VLOOKUP($C1650,'Four Factors - Road'!$B:$O,13,FALSE)/100</f>
        <v>0.16200000000000001</v>
      </c>
      <c r="O1650" s="31">
        <f>VLOOKUP($C1650,'Four Factors - Road'!$B:$O,14,FALSE)/100</f>
        <v>0.24100000000000002</v>
      </c>
      <c r="P1650" s="17">
        <f>VLOOKUP($C1650,'Advanced - Road'!B:T,18,FALSE)</f>
        <v>97.54</v>
      </c>
      <c r="Q1650" s="17">
        <f>(P1650+'Advanced - Road'!$S$33)/2</f>
        <v>98.200263459335631</v>
      </c>
      <c r="R1650" s="31">
        <f t="shared" ref="R1650" si="16255">AVERAGE(H1650,L1651)</f>
        <v>0.49049999999999999</v>
      </c>
      <c r="S1650" s="31">
        <f t="shared" ref="S1650" si="16256">AVERAGE(I1650,M1651)</f>
        <v>0.3165</v>
      </c>
      <c r="T1650" s="31">
        <f t="shared" ref="T1650" si="16257">AVERAGE(J1650,N1651)</f>
        <v>0.13750000000000001</v>
      </c>
      <c r="U1650" s="31">
        <f t="shared" ref="U1650" si="16258">AVERAGE(K1650,O1651)</f>
        <v>0.21700000000000003</v>
      </c>
      <c r="V1650" s="17">
        <f>Q1650*Q1651/'Advanced - Home'!$S$33</f>
        <v>96.703313323419522</v>
      </c>
      <c r="W1650" s="17">
        <f t="shared" ref="W1650" si="16259">AVERAGE(V1650:V1651)</f>
        <v>96.700035918809192</v>
      </c>
      <c r="X1650" s="17">
        <f t="shared" si="16058"/>
        <v>0</v>
      </c>
      <c r="Y1650" s="19">
        <f>ROUND(Regression!$B$17+Regression!$B$18*Games!R1650+Regression!$B$19*Games!T1650+Regression!$B$20*Games!U1650+Regression!$B$21*Games!S1650+Regression!$B$22*Games!W1650,0)</f>
        <v>103</v>
      </c>
      <c r="Z1650" s="19">
        <f t="shared" ref="Z1650" si="16260">Y1651-Y1650</f>
        <v>0</v>
      </c>
      <c r="AA1650" s="19">
        <f t="shared" ref="AA1650" si="16261">Y1650+Y1651</f>
        <v>206</v>
      </c>
      <c r="AB1650" s="4">
        <f t="shared" ref="AB1650" si="16262">D1650-Z1650</f>
        <v>0</v>
      </c>
      <c r="AC1650" s="4">
        <f t="shared" ref="AC1650" si="16263">AA1650-E1650</f>
        <v>206</v>
      </c>
      <c r="AD1650" s="4">
        <f t="shared" si="16063"/>
        <v>103</v>
      </c>
    </row>
    <row r="1651" spans="1:30" x14ac:dyDescent="0.3">
      <c r="A1651" t="s">
        <v>134</v>
      </c>
      <c r="B1651" s="8" t="s">
        <v>68</v>
      </c>
      <c r="C1651" t="str">
        <f>VLOOKUP(B1651,'Team Lookup'!A:B,2,FALSE)</f>
        <v>Memphis Grizzlies</v>
      </c>
      <c r="D1651" s="9">
        <f t="shared" ref="D1651" si="16264">D1650*-1</f>
        <v>0</v>
      </c>
      <c r="E1651" s="9">
        <f t="shared" ref="E1651" si="16265">E1650</f>
        <v>0</v>
      </c>
      <c r="F1651" t="str">
        <f>B1650</f>
        <v>TOR</v>
      </c>
      <c r="G1651" t="str">
        <f t="shared" ref="G1651" si="16266">C1650</f>
        <v>Toronto Raptors</v>
      </c>
      <c r="H1651" s="31">
        <f>VLOOKUP($C1651,'Four Factors - Home'!$B:$O,7,FALSE)/100</f>
        <v>0.46299999999999997</v>
      </c>
      <c r="I1651" s="31">
        <f>VLOOKUP($C1651,'Four Factors - Home'!$B:$O,8,FALSE)</f>
        <v>0.29599999999999999</v>
      </c>
      <c r="J1651" s="31">
        <f>VLOOKUP($C1651,'Four Factors - Home'!$B:$O,9,FALSE)/100</f>
        <v>0.14400000000000002</v>
      </c>
      <c r="K1651" s="31">
        <f>VLOOKUP($C1651,'Four Factors - Home'!$B:$O,10,FALSE)/100</f>
        <v>0.27300000000000002</v>
      </c>
      <c r="L1651" s="31">
        <f>VLOOKUP($C1651,'Four Factors - Home'!$B:$O,11,FALSE)/100</f>
        <v>0.47399999999999998</v>
      </c>
      <c r="M1651" s="31">
        <f>VLOOKUP($C1651,'Four Factors - Home'!$B:$O,12,FALSE)</f>
        <v>0.35399999999999998</v>
      </c>
      <c r="N1651" s="31">
        <f>VLOOKUP($C1651,'Four Factors - Home'!$B:$O,13,FALSE)/100</f>
        <v>0.152</v>
      </c>
      <c r="O1651" s="31">
        <f>VLOOKUP($C1651,'Four Factors - Home'!$B:$O,14,FALSE)/100</f>
        <v>0.21100000000000002</v>
      </c>
      <c r="P1651" s="17">
        <f>VLOOKUP($C1651,'Advanced - Home'!B:T,18,FALSE)</f>
        <v>95.84</v>
      </c>
      <c r="Q1651" s="17">
        <f>(P1651+'Advanced - Home'!$S$33)/2</f>
        <v>97.3469129438717</v>
      </c>
      <c r="R1651" s="31">
        <f t="shared" ref="R1651" si="16267">AVERAGE(H1651,L1650)</f>
        <v>0.4945</v>
      </c>
      <c r="S1651" s="31">
        <f t="shared" ref="S1651" si="16268">AVERAGE(I1651,M1650)</f>
        <v>0.30449999999999999</v>
      </c>
      <c r="T1651" s="31">
        <f t="shared" ref="T1651" si="16269">AVERAGE(J1651,N1650)</f>
        <v>0.15300000000000002</v>
      </c>
      <c r="U1651" s="31">
        <f t="shared" ref="U1651" si="16270">AVERAGE(K1651,O1650)</f>
        <v>0.25700000000000001</v>
      </c>
      <c r="V1651" s="17">
        <f>Q1651*Q1650/'Advanced - Road'!$S$33</f>
        <v>96.696758514198862</v>
      </c>
      <c r="W1651" s="17">
        <f t="shared" ref="W1651" si="16271">W1650</f>
        <v>96.700035918809192</v>
      </c>
      <c r="X1651" s="17">
        <f t="shared" si="16058"/>
        <v>0</v>
      </c>
      <c r="Y1651" s="19">
        <f>ROUND(Regression!$B$17+Regression!$B$18*Games!R1651+Regression!$B$19*Games!T1651+Regression!$B$20*Games!U1651+Regression!$B$21*Games!S1651+Regression!$B$22*Games!W1651,0)</f>
        <v>103</v>
      </c>
      <c r="Z1651" s="19">
        <f t="shared" ref="Z1651" si="16272">-Z1650</f>
        <v>0</v>
      </c>
      <c r="AA1651" s="19">
        <f t="shared" ref="AA1651" si="16273">AA1650</f>
        <v>206</v>
      </c>
      <c r="AB1651" s="4"/>
      <c r="AC1651" s="4"/>
      <c r="AD1651" s="4">
        <f t="shared" si="16063"/>
        <v>103</v>
      </c>
    </row>
    <row r="1652" spans="1:30" x14ac:dyDescent="0.3">
      <c r="A1652" s="11" t="s">
        <v>133</v>
      </c>
      <c r="B1652" s="14" t="s">
        <v>80</v>
      </c>
      <c r="C1652" s="11" t="str">
        <f>VLOOKUP(B1652,'Team Lookup'!A:B,2,FALSE)</f>
        <v>Toronto Raptors</v>
      </c>
      <c r="D1652" s="12"/>
      <c r="E1652" s="12"/>
      <c r="F1652" s="13" t="str">
        <f>B1653</f>
        <v>MIA</v>
      </c>
      <c r="G1652" s="11" t="str">
        <f t="shared" ref="G1652" si="16274">C1653</f>
        <v>Miami Heat</v>
      </c>
      <c r="H1652" s="32">
        <f>VLOOKUP($C1652,'Four Factors - Road'!$B:$O,7,FALSE)/100</f>
        <v>0.50700000000000001</v>
      </c>
      <c r="I1652" s="32">
        <f>VLOOKUP($C1652,'Four Factors - Road'!$B:$O,8,FALSE)</f>
        <v>0.27900000000000003</v>
      </c>
      <c r="J1652" s="32">
        <f>VLOOKUP($C1652,'Four Factors - Road'!$B:$O,9,FALSE)/100</f>
        <v>0.12300000000000001</v>
      </c>
      <c r="K1652" s="32">
        <f>VLOOKUP($C1652,'Four Factors - Road'!$B:$O,10,FALSE)/100</f>
        <v>0.223</v>
      </c>
      <c r="L1652" s="32">
        <f>VLOOKUP($C1652,'Four Factors - Road'!$B:$O,11,FALSE)/100</f>
        <v>0.52600000000000002</v>
      </c>
      <c r="M1652" s="32">
        <f>VLOOKUP($C1652,'Four Factors - Road'!$B:$O,12,FALSE)</f>
        <v>0.313</v>
      </c>
      <c r="N1652" s="32">
        <f>VLOOKUP($C1652,'Four Factors - Road'!$B:$O,13,FALSE)/100</f>
        <v>0.16200000000000001</v>
      </c>
      <c r="O1652" s="32">
        <f>VLOOKUP($C1652,'Four Factors - Road'!$B:$O,14,FALSE)/100</f>
        <v>0.24100000000000002</v>
      </c>
      <c r="P1652" s="21">
        <f>VLOOKUP($C1652,'Advanced - Road'!B:T,18,FALSE)</f>
        <v>97.54</v>
      </c>
      <c r="Q1652" s="21">
        <f>(P1652+'Advanced - Road'!$S$33)/2</f>
        <v>98.200263459335631</v>
      </c>
      <c r="R1652" s="32">
        <f t="shared" ref="R1652" si="16275">AVERAGE(H1652,L1653)</f>
        <v>0.4975</v>
      </c>
      <c r="S1652" s="32">
        <f t="shared" ref="S1652" si="16276">AVERAGE(I1652,M1653)</f>
        <v>0.27050000000000002</v>
      </c>
      <c r="T1652" s="32">
        <f t="shared" ref="T1652" si="16277">AVERAGE(J1652,N1653)</f>
        <v>0.127</v>
      </c>
      <c r="U1652" s="32">
        <f t="shared" ref="U1652" si="16278">AVERAGE(K1652,O1653)</f>
        <v>0.223</v>
      </c>
      <c r="V1652" s="21">
        <f>Q1652*Q1653/'Advanced - Home'!$S$33</f>
        <v>97.930148241372024</v>
      </c>
      <c r="W1652" s="21">
        <f t="shared" ref="W1652" si="16279">AVERAGE(V1652:V1653)</f>
        <v>97.926829257685682</v>
      </c>
      <c r="X1652" s="21">
        <f t="shared" si="16058"/>
        <v>0</v>
      </c>
      <c r="Y1652" s="23">
        <f>ROUND(Regression!$B$17+Regression!$B$18*Games!R1652+Regression!$B$19*Games!T1652+Regression!$B$20*Games!U1652+Regression!$B$21*Games!S1652+Regression!$B$22*Games!W1652,0)</f>
        <v>106</v>
      </c>
      <c r="Z1652" s="23">
        <f t="shared" ref="Z1652" si="16280">Y1653-Y1652</f>
        <v>2</v>
      </c>
      <c r="AA1652" s="23">
        <f t="shared" ref="AA1652" si="16281">Y1652+Y1653</f>
        <v>214</v>
      </c>
      <c r="AB1652" s="22">
        <f t="shared" ref="AB1652" si="16282">D1652-Z1652</f>
        <v>-2</v>
      </c>
      <c r="AC1652" s="22">
        <f t="shared" ref="AC1652" si="16283">AA1652-E1652</f>
        <v>214</v>
      </c>
      <c r="AD1652" s="22">
        <f t="shared" si="16063"/>
        <v>106</v>
      </c>
    </row>
    <row r="1653" spans="1:30" x14ac:dyDescent="0.3">
      <c r="A1653" s="11" t="s">
        <v>134</v>
      </c>
      <c r="B1653" s="14" t="s">
        <v>69</v>
      </c>
      <c r="C1653" s="11" t="str">
        <f>VLOOKUP(B1653,'Team Lookup'!A:B,2,FALSE)</f>
        <v>Miami Heat</v>
      </c>
      <c r="D1653" s="15">
        <f t="shared" ref="D1653" si="16284">D1652*-1</f>
        <v>0</v>
      </c>
      <c r="E1653" s="15">
        <f t="shared" ref="E1653" si="16285">E1652</f>
        <v>0</v>
      </c>
      <c r="F1653" s="11" t="str">
        <f>B1652</f>
        <v>TOR</v>
      </c>
      <c r="G1653" s="11" t="str">
        <f t="shared" ref="G1653" si="16286">C1652</f>
        <v>Toronto Raptors</v>
      </c>
      <c r="H1653" s="32">
        <f>VLOOKUP($C1653,'Four Factors - Home'!$B:$O,7,FALSE)/100</f>
        <v>0.52500000000000002</v>
      </c>
      <c r="I1653" s="32">
        <f>VLOOKUP($C1653,'Four Factors - Home'!$B:$O,8,FALSE)</f>
        <v>0.27700000000000002</v>
      </c>
      <c r="J1653" s="32">
        <f>VLOOKUP($C1653,'Four Factors - Home'!$B:$O,9,FALSE)/100</f>
        <v>0.14000000000000001</v>
      </c>
      <c r="K1653" s="32">
        <f>VLOOKUP($C1653,'Four Factors - Home'!$B:$O,10,FALSE)/100</f>
        <v>0.217</v>
      </c>
      <c r="L1653" s="32">
        <f>VLOOKUP($C1653,'Four Factors - Home'!$B:$O,11,FALSE)/100</f>
        <v>0.48799999999999999</v>
      </c>
      <c r="M1653" s="32">
        <f>VLOOKUP($C1653,'Four Factors - Home'!$B:$O,12,FALSE)</f>
        <v>0.26200000000000001</v>
      </c>
      <c r="N1653" s="32">
        <f>VLOOKUP($C1653,'Four Factors - Home'!$B:$O,13,FALSE)/100</f>
        <v>0.13100000000000001</v>
      </c>
      <c r="O1653" s="32">
        <f>VLOOKUP($C1653,'Four Factors - Home'!$B:$O,14,FALSE)/100</f>
        <v>0.223</v>
      </c>
      <c r="P1653" s="21">
        <f>VLOOKUP($C1653,'Advanced - Home'!B:T,18,FALSE)</f>
        <v>98.31</v>
      </c>
      <c r="Q1653" s="21">
        <f>(P1653+'Advanced - Home'!$S$33)/2</f>
        <v>98.581912943871714</v>
      </c>
      <c r="R1653" s="32">
        <f t="shared" ref="R1653" si="16287">AVERAGE(H1653,L1652)</f>
        <v>0.52550000000000008</v>
      </c>
      <c r="S1653" s="32">
        <f t="shared" ref="S1653" si="16288">AVERAGE(I1653,M1652)</f>
        <v>0.29500000000000004</v>
      </c>
      <c r="T1653" s="32">
        <f t="shared" ref="T1653" si="16289">AVERAGE(J1653,N1652)</f>
        <v>0.15100000000000002</v>
      </c>
      <c r="U1653" s="32">
        <f t="shared" ref="U1653" si="16290">AVERAGE(K1653,O1652)</f>
        <v>0.22900000000000001</v>
      </c>
      <c r="V1653" s="21">
        <f>Q1653*Q1652/'Advanced - Road'!$S$33</f>
        <v>97.923510273999327</v>
      </c>
      <c r="W1653" s="21">
        <f t="shared" ref="W1653" si="16291">W1652</f>
        <v>97.926829257685682</v>
      </c>
      <c r="X1653" s="21">
        <f t="shared" si="16058"/>
        <v>0</v>
      </c>
      <c r="Y1653" s="23">
        <f>ROUND(Regression!$B$17+Regression!$B$18*Games!R1653+Regression!$B$19*Games!T1653+Regression!$B$20*Games!U1653+Regression!$B$21*Games!S1653+Regression!$B$22*Games!W1653,0)</f>
        <v>108</v>
      </c>
      <c r="Z1653" s="23">
        <f t="shared" ref="Z1653" si="16292">-Z1652</f>
        <v>-2</v>
      </c>
      <c r="AA1653" s="23">
        <f t="shared" ref="AA1653" si="16293">AA1652</f>
        <v>214</v>
      </c>
      <c r="AB1653" s="22"/>
      <c r="AC1653" s="22"/>
      <c r="AD1653" s="22">
        <f t="shared" si="16063"/>
        <v>108</v>
      </c>
    </row>
    <row r="1654" spans="1:30" x14ac:dyDescent="0.3">
      <c r="A1654" t="s">
        <v>133</v>
      </c>
      <c r="B1654" s="5" t="s">
        <v>80</v>
      </c>
      <c r="C1654" t="str">
        <f>VLOOKUP(B1654,'Team Lookup'!A:B,2,FALSE)</f>
        <v>Toronto Raptors</v>
      </c>
      <c r="D1654" s="6"/>
      <c r="E1654" s="6"/>
      <c r="F1654" s="7" t="str">
        <f>B1655</f>
        <v>MIL</v>
      </c>
      <c r="G1654" t="str">
        <f t="shared" ref="G1654" si="16294">C1655</f>
        <v>Milwaukee Bucks</v>
      </c>
      <c r="H1654" s="31">
        <f>VLOOKUP($C1654,'Four Factors - Road'!$B:$O,7,FALSE)/100</f>
        <v>0.50700000000000001</v>
      </c>
      <c r="I1654" s="31">
        <f>VLOOKUP($C1654,'Four Factors - Road'!$B:$O,8,FALSE)</f>
        <v>0.27900000000000003</v>
      </c>
      <c r="J1654" s="31">
        <f>VLOOKUP($C1654,'Four Factors - Road'!$B:$O,9,FALSE)/100</f>
        <v>0.12300000000000001</v>
      </c>
      <c r="K1654" s="31">
        <f>VLOOKUP($C1654,'Four Factors - Road'!$B:$O,10,FALSE)/100</f>
        <v>0.223</v>
      </c>
      <c r="L1654" s="31">
        <f>VLOOKUP($C1654,'Four Factors - Road'!$B:$O,11,FALSE)/100</f>
        <v>0.52600000000000002</v>
      </c>
      <c r="M1654" s="31">
        <f>VLOOKUP($C1654,'Four Factors - Road'!$B:$O,12,FALSE)</f>
        <v>0.313</v>
      </c>
      <c r="N1654" s="31">
        <f>VLOOKUP($C1654,'Four Factors - Road'!$B:$O,13,FALSE)/100</f>
        <v>0.16200000000000001</v>
      </c>
      <c r="O1654" s="31">
        <f>VLOOKUP($C1654,'Four Factors - Road'!$B:$O,14,FALSE)/100</f>
        <v>0.24100000000000002</v>
      </c>
      <c r="P1654" s="17">
        <f>VLOOKUP($C1654,'Advanced - Road'!B:T,18,FALSE)</f>
        <v>97.54</v>
      </c>
      <c r="Q1654" s="17">
        <f>(P1654+'Advanced - Road'!$S$33)/2</f>
        <v>98.200263459335631</v>
      </c>
      <c r="R1654" s="31">
        <f t="shared" ref="R1654" si="16295">AVERAGE(H1654,L1655)</f>
        <v>0.51400000000000001</v>
      </c>
      <c r="S1654" s="31">
        <f t="shared" ref="S1654" si="16296">AVERAGE(I1654,M1655)</f>
        <v>0.29100000000000004</v>
      </c>
      <c r="T1654" s="31">
        <f t="shared" ref="T1654" si="16297">AVERAGE(J1654,N1655)</f>
        <v>0.14100000000000001</v>
      </c>
      <c r="U1654" s="31">
        <f t="shared" ref="U1654" si="16298">AVERAGE(K1654,O1655)</f>
        <v>0.22749999999999998</v>
      </c>
      <c r="V1654" s="17">
        <f>Q1654*Q1655/'Advanced - Home'!$S$33</f>
        <v>98.138759846853816</v>
      </c>
      <c r="W1654" s="17">
        <f t="shared" ref="W1654" si="16299">AVERAGE(V1654:V1655)</f>
        <v>98.135433793041187</v>
      </c>
      <c r="X1654" s="17">
        <f t="shared" si="16058"/>
        <v>0</v>
      </c>
      <c r="Y1654" s="19">
        <f>ROUND(Regression!$B$17+Regression!$B$18*Games!R1654+Regression!$B$19*Games!T1654+Regression!$B$20*Games!U1654+Regression!$B$21*Games!S1654+Regression!$B$22*Games!W1654,0)</f>
        <v>107</v>
      </c>
      <c r="Z1654" s="19">
        <f t="shared" ref="Z1654" si="16300">Y1655-Y1654</f>
        <v>2</v>
      </c>
      <c r="AA1654" s="19">
        <f t="shared" ref="AA1654" si="16301">Y1654+Y1655</f>
        <v>216</v>
      </c>
      <c r="AB1654" s="4">
        <f t="shared" ref="AB1654" si="16302">D1654-Z1654</f>
        <v>-2</v>
      </c>
      <c r="AC1654" s="4">
        <f t="shared" ref="AC1654" si="16303">AA1654-E1654</f>
        <v>216</v>
      </c>
      <c r="AD1654" s="4">
        <f t="shared" si="16063"/>
        <v>107</v>
      </c>
    </row>
    <row r="1655" spans="1:30" x14ac:dyDescent="0.3">
      <c r="A1655" t="s">
        <v>134</v>
      </c>
      <c r="B1655" s="8" t="s">
        <v>70</v>
      </c>
      <c r="C1655" t="str">
        <f>VLOOKUP(B1655,'Team Lookup'!A:B,2,FALSE)</f>
        <v>Milwaukee Bucks</v>
      </c>
      <c r="D1655" s="9">
        <f t="shared" ref="D1655" si="16304">D1654*-1</f>
        <v>0</v>
      </c>
      <c r="E1655" s="9">
        <f t="shared" ref="E1655" si="16305">E1654</f>
        <v>0</v>
      </c>
      <c r="F1655" t="str">
        <f>B1654</f>
        <v>TOR</v>
      </c>
      <c r="G1655" t="str">
        <f t="shared" ref="G1655" si="16306">C1654</f>
        <v>Toronto Raptors</v>
      </c>
      <c r="H1655" s="31">
        <f>VLOOKUP($C1655,'Four Factors - Home'!$B:$O,7,FALSE)/100</f>
        <v>0.53500000000000003</v>
      </c>
      <c r="I1655" s="31">
        <f>VLOOKUP($C1655,'Four Factors - Home'!$B:$O,8,FALSE)</f>
        <v>0.307</v>
      </c>
      <c r="J1655" s="31">
        <f>VLOOKUP($C1655,'Four Factors - Home'!$B:$O,9,FALSE)/100</f>
        <v>0.14199999999999999</v>
      </c>
      <c r="K1655" s="31">
        <f>VLOOKUP($C1655,'Four Factors - Home'!$B:$O,10,FALSE)/100</f>
        <v>0.21600000000000003</v>
      </c>
      <c r="L1655" s="31">
        <f>VLOOKUP($C1655,'Four Factors - Home'!$B:$O,11,FALSE)/100</f>
        <v>0.52100000000000002</v>
      </c>
      <c r="M1655" s="31">
        <f>VLOOKUP($C1655,'Four Factors - Home'!$B:$O,12,FALSE)</f>
        <v>0.30299999999999999</v>
      </c>
      <c r="N1655" s="31">
        <f>VLOOKUP($C1655,'Four Factors - Home'!$B:$O,13,FALSE)/100</f>
        <v>0.159</v>
      </c>
      <c r="O1655" s="31">
        <f>VLOOKUP($C1655,'Four Factors - Home'!$B:$O,14,FALSE)/100</f>
        <v>0.23199999999999998</v>
      </c>
      <c r="P1655" s="17">
        <f>VLOOKUP($C1655,'Advanced - Home'!B:T,18,FALSE)</f>
        <v>98.73</v>
      </c>
      <c r="Q1655" s="17">
        <f>(P1655+'Advanced - Home'!$S$33)/2</f>
        <v>98.791912943871708</v>
      </c>
      <c r="R1655" s="31">
        <f t="shared" ref="R1655" si="16307">AVERAGE(H1655,L1654)</f>
        <v>0.53049999999999997</v>
      </c>
      <c r="S1655" s="31">
        <f t="shared" ref="S1655" si="16308">AVERAGE(I1655,M1654)</f>
        <v>0.31</v>
      </c>
      <c r="T1655" s="31">
        <f t="shared" ref="T1655" si="16309">AVERAGE(J1655,N1654)</f>
        <v>0.152</v>
      </c>
      <c r="U1655" s="31">
        <f t="shared" ref="U1655" si="16310">AVERAGE(K1655,O1654)</f>
        <v>0.22850000000000004</v>
      </c>
      <c r="V1655" s="17">
        <f>Q1655*Q1654/'Advanced - Road'!$S$33</f>
        <v>98.132107739228545</v>
      </c>
      <c r="W1655" s="17">
        <f t="shared" ref="W1655" si="16311">W1654</f>
        <v>98.135433793041187</v>
      </c>
      <c r="X1655" s="17">
        <f t="shared" si="16058"/>
        <v>0</v>
      </c>
      <c r="Y1655" s="19">
        <f>ROUND(Regression!$B$17+Regression!$B$18*Games!R1655+Regression!$B$19*Games!T1655+Regression!$B$20*Games!U1655+Regression!$B$21*Games!S1655+Regression!$B$22*Games!W1655,0)</f>
        <v>109</v>
      </c>
      <c r="Z1655" s="19">
        <f t="shared" ref="Z1655" si="16312">-Z1654</f>
        <v>-2</v>
      </c>
      <c r="AA1655" s="19">
        <f t="shared" ref="AA1655" si="16313">AA1654</f>
        <v>216</v>
      </c>
      <c r="AB1655" s="4"/>
      <c r="AC1655" s="4"/>
      <c r="AD1655" s="4">
        <f t="shared" si="16063"/>
        <v>109</v>
      </c>
    </row>
    <row r="1656" spans="1:30" x14ac:dyDescent="0.3">
      <c r="A1656" s="11" t="s">
        <v>133</v>
      </c>
      <c r="B1656" s="10" t="s">
        <v>80</v>
      </c>
      <c r="C1656" s="11" t="str">
        <f>VLOOKUP(B1656,'Team Lookup'!A:B,2,FALSE)</f>
        <v>Toronto Raptors</v>
      </c>
      <c r="D1656" s="12"/>
      <c r="E1656" s="12"/>
      <c r="F1656" s="13" t="str">
        <f>B1657</f>
        <v>MIN</v>
      </c>
      <c r="G1656" s="11" t="str">
        <f t="shared" ref="G1656" si="16314">C1657</f>
        <v>Minnesota Timberwolves</v>
      </c>
      <c r="H1656" s="32">
        <f>VLOOKUP($C1656,'Four Factors - Road'!$B:$O,7,FALSE)/100</f>
        <v>0.50700000000000001</v>
      </c>
      <c r="I1656" s="32">
        <f>VLOOKUP($C1656,'Four Factors - Road'!$B:$O,8,FALSE)</f>
        <v>0.27900000000000003</v>
      </c>
      <c r="J1656" s="32">
        <f>VLOOKUP($C1656,'Four Factors - Road'!$B:$O,9,FALSE)/100</f>
        <v>0.12300000000000001</v>
      </c>
      <c r="K1656" s="32">
        <f>VLOOKUP($C1656,'Four Factors - Road'!$B:$O,10,FALSE)/100</f>
        <v>0.223</v>
      </c>
      <c r="L1656" s="32">
        <f>VLOOKUP($C1656,'Four Factors - Road'!$B:$O,11,FALSE)/100</f>
        <v>0.52600000000000002</v>
      </c>
      <c r="M1656" s="32">
        <f>VLOOKUP($C1656,'Four Factors - Road'!$B:$O,12,FALSE)</f>
        <v>0.313</v>
      </c>
      <c r="N1656" s="32">
        <f>VLOOKUP($C1656,'Four Factors - Road'!$B:$O,13,FALSE)/100</f>
        <v>0.16200000000000001</v>
      </c>
      <c r="O1656" s="32">
        <f>VLOOKUP($C1656,'Four Factors - Road'!$B:$O,14,FALSE)/100</f>
        <v>0.24100000000000002</v>
      </c>
      <c r="P1656" s="21">
        <f>VLOOKUP($C1656,'Advanced - Road'!B:T,18,FALSE)</f>
        <v>97.54</v>
      </c>
      <c r="Q1656" s="21">
        <f>(P1656+'Advanced - Road'!$S$33)/2</f>
        <v>98.200263459335631</v>
      </c>
      <c r="R1656" s="32">
        <f t="shared" ref="R1656" si="16315">AVERAGE(H1656,L1657)</f>
        <v>0.51849999999999996</v>
      </c>
      <c r="S1656" s="32">
        <f t="shared" ref="S1656" si="16316">AVERAGE(I1656,M1657)</f>
        <v>0.27600000000000002</v>
      </c>
      <c r="T1656" s="32">
        <f t="shared" ref="T1656" si="16317">AVERAGE(J1656,N1657)</f>
        <v>0.13750000000000001</v>
      </c>
      <c r="U1656" s="32">
        <f t="shared" ref="U1656" si="16318">AVERAGE(K1656,O1657)</f>
        <v>0.22</v>
      </c>
      <c r="V1656" s="21">
        <f>Q1656*Q1657/'Advanced - Home'!$S$33</f>
        <v>97.100668762432477</v>
      </c>
      <c r="W1656" s="21">
        <f t="shared" ref="W1656" si="16319">AVERAGE(V1656:V1657)</f>
        <v>97.097377890914942</v>
      </c>
      <c r="X1656" s="21">
        <f t="shared" si="16058"/>
        <v>0</v>
      </c>
      <c r="Y1656" s="23">
        <f>ROUND(Regression!$B$17+Regression!$B$18*Games!R1656+Regression!$B$19*Games!T1656+Regression!$B$20*Games!U1656+Regression!$B$21*Games!S1656+Regression!$B$22*Games!W1656,0)</f>
        <v>106</v>
      </c>
      <c r="Z1656" s="23">
        <f t="shared" ref="Z1656" si="16320">Y1657-Y1656</f>
        <v>2</v>
      </c>
      <c r="AA1656" s="23">
        <f t="shared" ref="AA1656" si="16321">Y1656+Y1657</f>
        <v>214</v>
      </c>
      <c r="AB1656" s="22">
        <f t="shared" ref="AB1656" si="16322">D1656-Z1656</f>
        <v>-2</v>
      </c>
      <c r="AC1656" s="22">
        <f t="shared" ref="AC1656" si="16323">AA1656-E1656</f>
        <v>214</v>
      </c>
      <c r="AD1656" s="22">
        <f t="shared" si="16063"/>
        <v>106</v>
      </c>
    </row>
    <row r="1657" spans="1:30" x14ac:dyDescent="0.3">
      <c r="A1657" s="11" t="s">
        <v>134</v>
      </c>
      <c r="B1657" s="14" t="s">
        <v>34</v>
      </c>
      <c r="C1657" s="11" t="str">
        <f>VLOOKUP(B1657,'Team Lookup'!A:B,2,FALSE)</f>
        <v>Minnesota Timberwolves</v>
      </c>
      <c r="D1657" s="15">
        <f t="shared" ref="D1657" si="16324">D1656*-1</f>
        <v>0</v>
      </c>
      <c r="E1657" s="15">
        <f t="shared" ref="E1657" si="16325">E1656</f>
        <v>0</v>
      </c>
      <c r="F1657" s="11" t="str">
        <f>B1656</f>
        <v>TOR</v>
      </c>
      <c r="G1657" s="11" t="str">
        <f t="shared" ref="G1657" si="16326">C1656</f>
        <v>Toronto Raptors</v>
      </c>
      <c r="H1657" s="32">
        <f>VLOOKUP($C1657,'Four Factors - Home'!$B:$O,7,FALSE)/100</f>
        <v>0.52400000000000002</v>
      </c>
      <c r="I1657" s="32">
        <f>VLOOKUP($C1657,'Four Factors - Home'!$B:$O,8,FALSE)</f>
        <v>0.29599999999999999</v>
      </c>
      <c r="J1657" s="32">
        <f>VLOOKUP($C1657,'Four Factors - Home'!$B:$O,9,FALSE)/100</f>
        <v>0.15</v>
      </c>
      <c r="K1657" s="32">
        <f>VLOOKUP($C1657,'Four Factors - Home'!$B:$O,10,FALSE)/100</f>
        <v>0.26899999999999996</v>
      </c>
      <c r="L1657" s="32">
        <f>VLOOKUP($C1657,'Four Factors - Home'!$B:$O,11,FALSE)/100</f>
        <v>0.53</v>
      </c>
      <c r="M1657" s="32">
        <f>VLOOKUP($C1657,'Four Factors - Home'!$B:$O,12,FALSE)</f>
        <v>0.27300000000000002</v>
      </c>
      <c r="N1657" s="32">
        <f>VLOOKUP($C1657,'Four Factors - Home'!$B:$O,13,FALSE)/100</f>
        <v>0.152</v>
      </c>
      <c r="O1657" s="32">
        <f>VLOOKUP($C1657,'Four Factors - Home'!$B:$O,14,FALSE)/100</f>
        <v>0.217</v>
      </c>
      <c r="P1657" s="21">
        <f>VLOOKUP($C1657,'Advanced - Home'!B:T,18,FALSE)</f>
        <v>96.64</v>
      </c>
      <c r="Q1657" s="21">
        <f>(P1657+'Advanced - Home'!$S$33)/2</f>
        <v>97.746912943871706</v>
      </c>
      <c r="R1657" s="32">
        <f t="shared" ref="R1657" si="16327">AVERAGE(H1657,L1656)</f>
        <v>0.52500000000000002</v>
      </c>
      <c r="S1657" s="32">
        <f t="shared" ref="S1657" si="16328">AVERAGE(I1657,M1656)</f>
        <v>0.30449999999999999</v>
      </c>
      <c r="T1657" s="32">
        <f t="shared" ref="T1657" si="16329">AVERAGE(J1657,N1656)</f>
        <v>0.156</v>
      </c>
      <c r="U1657" s="32">
        <f t="shared" ref="U1657" si="16330">AVERAGE(K1657,O1656)</f>
        <v>0.255</v>
      </c>
      <c r="V1657" s="21">
        <f>Q1657*Q1656/'Advanced - Road'!$S$33</f>
        <v>97.094087019397406</v>
      </c>
      <c r="W1657" s="21">
        <f t="shared" ref="W1657" si="16331">W1656</f>
        <v>97.097377890914942</v>
      </c>
      <c r="X1657" s="21">
        <f t="shared" si="16058"/>
        <v>0</v>
      </c>
      <c r="Y1657" s="23">
        <f>ROUND(Regression!$B$17+Regression!$B$18*Games!R1657+Regression!$B$19*Games!T1657+Regression!$B$20*Games!U1657+Regression!$B$21*Games!S1657+Regression!$B$22*Games!W1657,0)</f>
        <v>108</v>
      </c>
      <c r="Z1657" s="23">
        <f t="shared" ref="Z1657" si="16332">-Z1656</f>
        <v>-2</v>
      </c>
      <c r="AA1657" s="23">
        <f t="shared" ref="AA1657" si="16333">AA1656</f>
        <v>214</v>
      </c>
      <c r="AB1657" s="22"/>
      <c r="AC1657" s="22"/>
      <c r="AD1657" s="22">
        <f t="shared" si="16063"/>
        <v>108</v>
      </c>
    </row>
    <row r="1658" spans="1:30" x14ac:dyDescent="0.3">
      <c r="A1658" t="s">
        <v>133</v>
      </c>
      <c r="B1658" s="5" t="s">
        <v>80</v>
      </c>
      <c r="C1658" t="str">
        <f>VLOOKUP(B1658,'Team Lookup'!A:B,2,FALSE)</f>
        <v>Toronto Raptors</v>
      </c>
      <c r="D1658" s="6"/>
      <c r="E1658" s="6"/>
      <c r="F1658" s="7" t="str">
        <f>B1659</f>
        <v>NOP</v>
      </c>
      <c r="G1658" t="str">
        <f t="shared" ref="G1658" si="16334">C1659</f>
        <v>New Orleans Pelicans</v>
      </c>
      <c r="H1658" s="31">
        <f>VLOOKUP($C1658,'Four Factors - Road'!$B:$O,7,FALSE)/100</f>
        <v>0.50700000000000001</v>
      </c>
      <c r="I1658" s="31">
        <f>VLOOKUP($C1658,'Four Factors - Road'!$B:$O,8,FALSE)</f>
        <v>0.27900000000000003</v>
      </c>
      <c r="J1658" s="31">
        <f>VLOOKUP($C1658,'Four Factors - Road'!$B:$O,9,FALSE)/100</f>
        <v>0.12300000000000001</v>
      </c>
      <c r="K1658" s="31">
        <f>VLOOKUP($C1658,'Four Factors - Road'!$B:$O,10,FALSE)/100</f>
        <v>0.223</v>
      </c>
      <c r="L1658" s="31">
        <f>VLOOKUP($C1658,'Four Factors - Road'!$B:$O,11,FALSE)/100</f>
        <v>0.52600000000000002</v>
      </c>
      <c r="M1658" s="31">
        <f>VLOOKUP($C1658,'Four Factors - Road'!$B:$O,12,FALSE)</f>
        <v>0.313</v>
      </c>
      <c r="N1658" s="31">
        <f>VLOOKUP($C1658,'Four Factors - Road'!$B:$O,13,FALSE)/100</f>
        <v>0.16200000000000001</v>
      </c>
      <c r="O1658" s="31">
        <f>VLOOKUP($C1658,'Four Factors - Road'!$B:$O,14,FALSE)/100</f>
        <v>0.24100000000000002</v>
      </c>
      <c r="P1658" s="17">
        <f>VLOOKUP($C1658,'Advanced - Road'!B:T,18,FALSE)</f>
        <v>97.54</v>
      </c>
      <c r="Q1658" s="17">
        <f>(P1658+'Advanced - Road'!$S$33)/2</f>
        <v>98.200263459335631</v>
      </c>
      <c r="R1658" s="31">
        <f t="shared" ref="R1658" si="16335">AVERAGE(H1658,L1659)</f>
        <v>0.50800000000000001</v>
      </c>
      <c r="S1658" s="31">
        <f t="shared" ref="S1658" si="16336">AVERAGE(I1658,M1659)</f>
        <v>0.26050000000000001</v>
      </c>
      <c r="T1658" s="31">
        <f t="shared" ref="T1658" si="16337">AVERAGE(J1658,N1659)</f>
        <v>0.1285</v>
      </c>
      <c r="U1658" s="31">
        <f t="shared" ref="U1658" si="16338">AVERAGE(K1658,O1659)</f>
        <v>0.2225</v>
      </c>
      <c r="V1658" s="17">
        <f>Q1658*Q1659/'Advanced - Home'!$S$33</f>
        <v>99.301024505966708</v>
      </c>
      <c r="W1658" s="17">
        <f t="shared" ref="W1658" si="16339">AVERAGE(V1658:V1659)</f>
        <v>99.297659061450474</v>
      </c>
      <c r="X1658" s="17">
        <f t="shared" si="16058"/>
        <v>0</v>
      </c>
      <c r="Y1658" s="19">
        <f>ROUND(Regression!$B$17+Regression!$B$18*Games!R1658+Regression!$B$19*Games!T1658+Regression!$B$20*Games!U1658+Regression!$B$21*Games!S1658+Regression!$B$22*Games!W1658,0)</f>
        <v>108</v>
      </c>
      <c r="Z1658" s="19">
        <f t="shared" ref="Z1658" si="16340">Y1659-Y1658</f>
        <v>0</v>
      </c>
      <c r="AA1658" s="19">
        <f t="shared" ref="AA1658" si="16341">Y1658+Y1659</f>
        <v>216</v>
      </c>
      <c r="AB1658" s="4">
        <f t="shared" ref="AB1658" si="16342">D1658-Z1658</f>
        <v>0</v>
      </c>
      <c r="AC1658" s="4">
        <f t="shared" ref="AC1658" si="16343">AA1658-E1658</f>
        <v>216</v>
      </c>
      <c r="AD1658" s="4">
        <f t="shared" si="16063"/>
        <v>108</v>
      </c>
    </row>
    <row r="1659" spans="1:30" x14ac:dyDescent="0.3">
      <c r="A1659" t="s">
        <v>134</v>
      </c>
      <c r="B1659" s="8" t="s">
        <v>71</v>
      </c>
      <c r="C1659" t="str">
        <f>VLOOKUP(B1659,'Team Lookup'!A:B,2,FALSE)</f>
        <v>New Orleans Pelicans</v>
      </c>
      <c r="D1659" s="9">
        <f t="shared" ref="D1659" si="16344">D1658*-1</f>
        <v>0</v>
      </c>
      <c r="E1659" s="9">
        <f t="shared" ref="E1659" si="16345">E1658</f>
        <v>0</v>
      </c>
      <c r="F1659" t="str">
        <f>B1658</f>
        <v>TOR</v>
      </c>
      <c r="G1659" t="str">
        <f t="shared" ref="G1659" si="16346">C1658</f>
        <v>Toronto Raptors</v>
      </c>
      <c r="H1659" s="31">
        <f>VLOOKUP($C1659,'Four Factors - Home'!$B:$O,7,FALSE)/100</f>
        <v>0.504</v>
      </c>
      <c r="I1659" s="31">
        <f>VLOOKUP($C1659,'Four Factors - Home'!$B:$O,8,FALSE)</f>
        <v>0.26200000000000001</v>
      </c>
      <c r="J1659" s="31">
        <f>VLOOKUP($C1659,'Four Factors - Home'!$B:$O,9,FALSE)/100</f>
        <v>0.121</v>
      </c>
      <c r="K1659" s="31">
        <f>VLOOKUP($C1659,'Four Factors - Home'!$B:$O,10,FALSE)/100</f>
        <v>0.184</v>
      </c>
      <c r="L1659" s="31">
        <f>VLOOKUP($C1659,'Four Factors - Home'!$B:$O,11,FALSE)/100</f>
        <v>0.50900000000000001</v>
      </c>
      <c r="M1659" s="31">
        <f>VLOOKUP($C1659,'Four Factors - Home'!$B:$O,12,FALSE)</f>
        <v>0.24199999999999999</v>
      </c>
      <c r="N1659" s="31">
        <f>VLOOKUP($C1659,'Four Factors - Home'!$B:$O,13,FALSE)/100</f>
        <v>0.13400000000000001</v>
      </c>
      <c r="O1659" s="31">
        <f>VLOOKUP($C1659,'Four Factors - Home'!$B:$O,14,FALSE)/100</f>
        <v>0.222</v>
      </c>
      <c r="P1659" s="17">
        <f>VLOOKUP($C1659,'Advanced - Home'!B:T,18,FALSE)</f>
        <v>101.07</v>
      </c>
      <c r="Q1659" s="17">
        <f>(P1659+'Advanced - Home'!$S$33)/2</f>
        <v>99.96191294387171</v>
      </c>
      <c r="R1659" s="31">
        <f t="shared" ref="R1659" si="16347">AVERAGE(H1659,L1658)</f>
        <v>0.51500000000000001</v>
      </c>
      <c r="S1659" s="31">
        <f t="shared" ref="S1659" si="16348">AVERAGE(I1659,M1658)</f>
        <v>0.28749999999999998</v>
      </c>
      <c r="T1659" s="31">
        <f t="shared" ref="T1659" si="16349">AVERAGE(J1659,N1658)</f>
        <v>0.14150000000000001</v>
      </c>
      <c r="U1659" s="31">
        <f t="shared" ref="U1659" si="16350">AVERAGE(K1659,O1658)</f>
        <v>0.21250000000000002</v>
      </c>
      <c r="V1659" s="17">
        <f>Q1659*Q1658/'Advanced - Road'!$S$33</f>
        <v>99.294293616934226</v>
      </c>
      <c r="W1659" s="17">
        <f t="shared" ref="W1659" si="16351">W1658</f>
        <v>99.297659061450474</v>
      </c>
      <c r="X1659" s="17">
        <f t="shared" si="16058"/>
        <v>0</v>
      </c>
      <c r="Y1659" s="19">
        <f>ROUND(Regression!$B$17+Regression!$B$18*Games!R1659+Regression!$B$19*Games!T1659+Regression!$B$20*Games!U1659+Regression!$B$21*Games!S1659+Regression!$B$22*Games!W1659,0)</f>
        <v>108</v>
      </c>
      <c r="Z1659" s="19">
        <f t="shared" ref="Z1659" si="16352">-Z1658</f>
        <v>0</v>
      </c>
      <c r="AA1659" s="19">
        <f t="shared" ref="AA1659" si="16353">AA1658</f>
        <v>216</v>
      </c>
      <c r="AB1659" s="4"/>
      <c r="AC1659" s="4"/>
      <c r="AD1659" s="4">
        <f t="shared" si="16063"/>
        <v>108</v>
      </c>
    </row>
    <row r="1660" spans="1:30" x14ac:dyDescent="0.3">
      <c r="A1660" s="11" t="s">
        <v>133</v>
      </c>
      <c r="B1660" s="10" t="s">
        <v>80</v>
      </c>
      <c r="C1660" s="11" t="str">
        <f>VLOOKUP(B1660,'Team Lookup'!A:B,2,FALSE)</f>
        <v>Toronto Raptors</v>
      </c>
      <c r="D1660" s="12"/>
      <c r="E1660" s="12"/>
      <c r="F1660" s="13" t="str">
        <f>B1661</f>
        <v>NYK</v>
      </c>
      <c r="G1660" s="11" t="str">
        <f t="shared" ref="G1660" si="16354">C1661</f>
        <v>New York Knicks</v>
      </c>
      <c r="H1660" s="32">
        <f>VLOOKUP($C1660,'Four Factors - Road'!$B:$O,7,FALSE)/100</f>
        <v>0.50700000000000001</v>
      </c>
      <c r="I1660" s="32">
        <f>VLOOKUP($C1660,'Four Factors - Road'!$B:$O,8,FALSE)</f>
        <v>0.27900000000000003</v>
      </c>
      <c r="J1660" s="32">
        <f>VLOOKUP($C1660,'Four Factors - Road'!$B:$O,9,FALSE)/100</f>
        <v>0.12300000000000001</v>
      </c>
      <c r="K1660" s="32">
        <f>VLOOKUP($C1660,'Four Factors - Road'!$B:$O,10,FALSE)/100</f>
        <v>0.223</v>
      </c>
      <c r="L1660" s="32">
        <f>VLOOKUP($C1660,'Four Factors - Road'!$B:$O,11,FALSE)/100</f>
        <v>0.52600000000000002</v>
      </c>
      <c r="M1660" s="32">
        <f>VLOOKUP($C1660,'Four Factors - Road'!$B:$O,12,FALSE)</f>
        <v>0.313</v>
      </c>
      <c r="N1660" s="32">
        <f>VLOOKUP($C1660,'Four Factors - Road'!$B:$O,13,FALSE)/100</f>
        <v>0.16200000000000001</v>
      </c>
      <c r="O1660" s="32">
        <f>VLOOKUP($C1660,'Four Factors - Road'!$B:$O,14,FALSE)/100</f>
        <v>0.24100000000000002</v>
      </c>
      <c r="P1660" s="21">
        <f>VLOOKUP($C1660,'Advanced - Road'!B:T,18,FALSE)</f>
        <v>97.54</v>
      </c>
      <c r="Q1660" s="21">
        <f>(P1660+'Advanced - Road'!$S$33)/2</f>
        <v>98.200263459335631</v>
      </c>
      <c r="R1660" s="32">
        <f t="shared" ref="R1660" si="16355">AVERAGE(H1660,L1661)</f>
        <v>0.50800000000000001</v>
      </c>
      <c r="S1660" s="32">
        <f t="shared" ref="S1660" si="16356">AVERAGE(I1660,M1661)</f>
        <v>0.27050000000000002</v>
      </c>
      <c r="T1660" s="32">
        <f t="shared" ref="T1660" si="16357">AVERAGE(J1660,N1661)</f>
        <v>0.1265</v>
      </c>
      <c r="U1660" s="32">
        <f t="shared" ref="U1660" si="16358">AVERAGE(K1660,O1661)</f>
        <v>0.2465</v>
      </c>
      <c r="V1660" s="21">
        <f>Q1660*Q1661/'Advanced - Home'!$S$33</f>
        <v>97.999685443199283</v>
      </c>
      <c r="W1660" s="21">
        <f t="shared" ref="W1660" si="16359">AVERAGE(V1660:V1661)</f>
        <v>97.996364102804165</v>
      </c>
      <c r="X1660" s="21">
        <f t="shared" si="16058"/>
        <v>0</v>
      </c>
      <c r="Y1660" s="23">
        <f>ROUND(Regression!$B$17+Regression!$B$18*Games!R1660+Regression!$B$19*Games!T1660+Regression!$B$20*Games!U1660+Regression!$B$21*Games!S1660+Regression!$B$22*Games!W1660,0)</f>
        <v>108</v>
      </c>
      <c r="Z1660" s="23">
        <f t="shared" ref="Z1660" si="16360">Y1661-Y1660</f>
        <v>0</v>
      </c>
      <c r="AA1660" s="23">
        <f t="shared" ref="AA1660" si="16361">Y1660+Y1661</f>
        <v>216</v>
      </c>
      <c r="AB1660" s="22">
        <f t="shared" ref="AB1660" si="16362">D1660-Z1660</f>
        <v>0</v>
      </c>
      <c r="AC1660" s="22">
        <f t="shared" ref="AC1660" si="16363">AA1660-E1660</f>
        <v>216</v>
      </c>
      <c r="AD1660" s="22">
        <f t="shared" si="16063"/>
        <v>108</v>
      </c>
    </row>
    <row r="1661" spans="1:30" x14ac:dyDescent="0.3">
      <c r="A1661" s="11" t="s">
        <v>134</v>
      </c>
      <c r="B1661" s="14" t="s">
        <v>72</v>
      </c>
      <c r="C1661" s="11" t="str">
        <f>VLOOKUP(B1661,'Team Lookup'!A:B,2,FALSE)</f>
        <v>New York Knicks</v>
      </c>
      <c r="D1661" s="15">
        <f t="shared" ref="D1661" si="16364">D1660*-1</f>
        <v>0</v>
      </c>
      <c r="E1661" s="15">
        <f t="shared" ref="E1661" si="16365">E1660</f>
        <v>0</v>
      </c>
      <c r="F1661" s="11" t="str">
        <f>B1660</f>
        <v>TOR</v>
      </c>
      <c r="G1661" s="11" t="str">
        <f t="shared" ref="G1661" si="16366">C1660</f>
        <v>Toronto Raptors</v>
      </c>
      <c r="H1661" s="32">
        <f>VLOOKUP($C1661,'Four Factors - Home'!$B:$O,7,FALSE)/100</f>
        <v>0.52</v>
      </c>
      <c r="I1661" s="32">
        <f>VLOOKUP($C1661,'Four Factors - Home'!$B:$O,8,FALSE)</f>
        <v>0.22700000000000001</v>
      </c>
      <c r="J1661" s="32">
        <f>VLOOKUP($C1661,'Four Factors - Home'!$B:$O,9,FALSE)/100</f>
        <v>0.14300000000000002</v>
      </c>
      <c r="K1661" s="32">
        <f>VLOOKUP($C1661,'Four Factors - Home'!$B:$O,10,FALSE)/100</f>
        <v>0.27399999999999997</v>
      </c>
      <c r="L1661" s="32">
        <f>VLOOKUP($C1661,'Four Factors - Home'!$B:$O,11,FALSE)/100</f>
        <v>0.50900000000000001</v>
      </c>
      <c r="M1661" s="32">
        <f>VLOOKUP($C1661,'Four Factors - Home'!$B:$O,12,FALSE)</f>
        <v>0.26200000000000001</v>
      </c>
      <c r="N1661" s="32">
        <f>VLOOKUP($C1661,'Four Factors - Home'!$B:$O,13,FALSE)/100</f>
        <v>0.13</v>
      </c>
      <c r="O1661" s="32">
        <f>VLOOKUP($C1661,'Four Factors - Home'!$B:$O,14,FALSE)/100</f>
        <v>0.27</v>
      </c>
      <c r="P1661" s="21">
        <f>VLOOKUP($C1661,'Advanced - Home'!B:T,18,FALSE)</f>
        <v>98.45</v>
      </c>
      <c r="Q1661" s="21">
        <f>(P1661+'Advanced - Home'!$S$33)/2</f>
        <v>98.651912943871707</v>
      </c>
      <c r="R1661" s="32">
        <f t="shared" ref="R1661" si="16367">AVERAGE(H1661,L1660)</f>
        <v>0.52300000000000002</v>
      </c>
      <c r="S1661" s="32">
        <f t="shared" ref="S1661" si="16368">AVERAGE(I1661,M1660)</f>
        <v>0.27</v>
      </c>
      <c r="T1661" s="32">
        <f t="shared" ref="T1661" si="16369">AVERAGE(J1661,N1660)</f>
        <v>0.15250000000000002</v>
      </c>
      <c r="U1661" s="32">
        <f t="shared" ref="U1661" si="16370">AVERAGE(K1661,O1660)</f>
        <v>0.25750000000000001</v>
      </c>
      <c r="V1661" s="21">
        <f>Q1661*Q1660/'Advanced - Road'!$S$33</f>
        <v>97.993042762409061</v>
      </c>
      <c r="W1661" s="21">
        <f t="shared" ref="W1661" si="16371">W1660</f>
        <v>97.996364102804165</v>
      </c>
      <c r="X1661" s="21">
        <f t="shared" si="16058"/>
        <v>0</v>
      </c>
      <c r="Y1661" s="23">
        <f>ROUND(Regression!$B$17+Regression!$B$18*Games!R1661+Regression!$B$19*Games!T1661+Regression!$B$20*Games!U1661+Regression!$B$21*Games!S1661+Regression!$B$22*Games!W1661,0)</f>
        <v>108</v>
      </c>
      <c r="Z1661" s="23">
        <f t="shared" ref="Z1661" si="16372">-Z1660</f>
        <v>0</v>
      </c>
      <c r="AA1661" s="23">
        <f t="shared" ref="AA1661" si="16373">AA1660</f>
        <v>216</v>
      </c>
      <c r="AB1661" s="22"/>
      <c r="AC1661" s="22"/>
      <c r="AD1661" s="22">
        <f t="shared" si="16063"/>
        <v>108</v>
      </c>
    </row>
    <row r="1662" spans="1:30" x14ac:dyDescent="0.3">
      <c r="A1662" t="s">
        <v>133</v>
      </c>
      <c r="B1662" s="8" t="s">
        <v>80</v>
      </c>
      <c r="C1662" t="str">
        <f>VLOOKUP(B1662,'Team Lookup'!A:B,2,FALSE)</f>
        <v>Toronto Raptors</v>
      </c>
      <c r="D1662" s="6"/>
      <c r="E1662" s="6"/>
      <c r="F1662" s="7" t="str">
        <f>B1663</f>
        <v>OKC</v>
      </c>
      <c r="G1662" t="str">
        <f t="shared" ref="G1662" si="16374">C1663</f>
        <v>Oklahoma City Thunder</v>
      </c>
      <c r="H1662" s="31">
        <f>VLOOKUP($C1662,'Four Factors - Road'!$B:$O,7,FALSE)/100</f>
        <v>0.50700000000000001</v>
      </c>
      <c r="I1662" s="31">
        <f>VLOOKUP($C1662,'Four Factors - Road'!$B:$O,8,FALSE)</f>
        <v>0.27900000000000003</v>
      </c>
      <c r="J1662" s="31">
        <f>VLOOKUP($C1662,'Four Factors - Road'!$B:$O,9,FALSE)/100</f>
        <v>0.12300000000000001</v>
      </c>
      <c r="K1662" s="31">
        <f>VLOOKUP($C1662,'Four Factors - Road'!$B:$O,10,FALSE)/100</f>
        <v>0.223</v>
      </c>
      <c r="L1662" s="31">
        <f>VLOOKUP($C1662,'Four Factors - Road'!$B:$O,11,FALSE)/100</f>
        <v>0.52600000000000002</v>
      </c>
      <c r="M1662" s="31">
        <f>VLOOKUP($C1662,'Four Factors - Road'!$B:$O,12,FALSE)</f>
        <v>0.313</v>
      </c>
      <c r="N1662" s="31">
        <f>VLOOKUP($C1662,'Four Factors - Road'!$B:$O,13,FALSE)/100</f>
        <v>0.16200000000000001</v>
      </c>
      <c r="O1662" s="31">
        <f>VLOOKUP($C1662,'Four Factors - Road'!$B:$O,14,FALSE)/100</f>
        <v>0.24100000000000002</v>
      </c>
      <c r="P1662" s="17">
        <f>VLOOKUP($C1662,'Advanced - Road'!B:T,18,FALSE)</f>
        <v>97.54</v>
      </c>
      <c r="Q1662" s="17">
        <f>(P1662+'Advanced - Road'!$S$33)/2</f>
        <v>98.200263459335631</v>
      </c>
      <c r="R1662" s="31">
        <f t="shared" ref="R1662" si="16375">AVERAGE(H1662,L1663)</f>
        <v>0.50150000000000006</v>
      </c>
      <c r="S1662" s="31">
        <f t="shared" ref="S1662" si="16376">AVERAGE(I1662,M1663)</f>
        <v>0.27200000000000002</v>
      </c>
      <c r="T1662" s="31">
        <f t="shared" ref="T1662" si="16377">AVERAGE(J1662,N1663)</f>
        <v>0.13</v>
      </c>
      <c r="U1662" s="31">
        <f t="shared" ref="U1662" si="16378">AVERAGE(K1662,O1663)</f>
        <v>0.22349999999999998</v>
      </c>
      <c r="V1662" s="17">
        <f>Q1662*Q1663/'Advanced - Home'!$S$33</f>
        <v>99.266255905053086</v>
      </c>
      <c r="W1662" s="17">
        <f t="shared" ref="W1662" si="16379">AVERAGE(V1662:V1663)</f>
        <v>99.262891638891233</v>
      </c>
      <c r="X1662" s="17">
        <f t="shared" si="16058"/>
        <v>0</v>
      </c>
      <c r="Y1662" s="19">
        <f>ROUND(Regression!$B$17+Regression!$B$18*Games!R1662+Regression!$B$19*Games!T1662+Regression!$B$20*Games!U1662+Regression!$B$21*Games!S1662+Regression!$B$22*Games!W1662,0)</f>
        <v>107</v>
      </c>
      <c r="Z1662" s="19">
        <f t="shared" ref="Z1662" si="16380">Y1663-Y1662</f>
        <v>2</v>
      </c>
      <c r="AA1662" s="19">
        <f t="shared" ref="AA1662" si="16381">Y1662+Y1663</f>
        <v>216</v>
      </c>
      <c r="AB1662" s="4">
        <f t="shared" ref="AB1662" si="16382">D1662-Z1662</f>
        <v>-2</v>
      </c>
      <c r="AC1662" s="4">
        <f t="shared" ref="AC1662" si="16383">AA1662-E1662</f>
        <v>216</v>
      </c>
      <c r="AD1662" s="4">
        <f t="shared" si="16063"/>
        <v>107</v>
      </c>
    </row>
    <row r="1663" spans="1:30" x14ac:dyDescent="0.3">
      <c r="A1663" t="s">
        <v>134</v>
      </c>
      <c r="B1663" s="8" t="s">
        <v>73</v>
      </c>
      <c r="C1663" t="str">
        <f>VLOOKUP(B1663,'Team Lookup'!A:B,2,FALSE)</f>
        <v>Oklahoma City Thunder</v>
      </c>
      <c r="D1663" s="9">
        <f t="shared" ref="D1663" si="16384">D1662*-1</f>
        <v>0</v>
      </c>
      <c r="E1663" s="9">
        <f t="shared" ref="E1663" si="16385">E1662</f>
        <v>0</v>
      </c>
      <c r="F1663" t="str">
        <f>B1662</f>
        <v>TOR</v>
      </c>
      <c r="G1663" t="str">
        <f t="shared" ref="G1663" si="16386">C1662</f>
        <v>Toronto Raptors</v>
      </c>
      <c r="H1663" s="31">
        <f>VLOOKUP($C1663,'Four Factors - Home'!$B:$O,7,FALSE)/100</f>
        <v>0.51700000000000002</v>
      </c>
      <c r="I1663" s="31">
        <f>VLOOKUP($C1663,'Four Factors - Home'!$B:$O,8,FALSE)</f>
        <v>0.29799999999999999</v>
      </c>
      <c r="J1663" s="31">
        <f>VLOOKUP($C1663,'Four Factors - Home'!$B:$O,9,FALSE)/100</f>
        <v>0.14800000000000002</v>
      </c>
      <c r="K1663" s="31">
        <f>VLOOKUP($C1663,'Four Factors - Home'!$B:$O,10,FALSE)/100</f>
        <v>0.26600000000000001</v>
      </c>
      <c r="L1663" s="31">
        <f>VLOOKUP($C1663,'Four Factors - Home'!$B:$O,11,FALSE)/100</f>
        <v>0.496</v>
      </c>
      <c r="M1663" s="31">
        <f>VLOOKUP($C1663,'Four Factors - Home'!$B:$O,12,FALSE)</f>
        <v>0.26500000000000001</v>
      </c>
      <c r="N1663" s="31">
        <f>VLOOKUP($C1663,'Four Factors - Home'!$B:$O,13,FALSE)/100</f>
        <v>0.13699999999999998</v>
      </c>
      <c r="O1663" s="31">
        <f>VLOOKUP($C1663,'Four Factors - Home'!$B:$O,14,FALSE)/100</f>
        <v>0.22399999999999998</v>
      </c>
      <c r="P1663" s="17">
        <f>VLOOKUP($C1663,'Advanced - Home'!B:T,18,FALSE)</f>
        <v>101</v>
      </c>
      <c r="Q1663" s="17">
        <f>(P1663+'Advanced - Home'!$S$33)/2</f>
        <v>99.926912943871713</v>
      </c>
      <c r="R1663" s="31">
        <f t="shared" ref="R1663" si="16387">AVERAGE(H1663,L1662)</f>
        <v>0.52150000000000007</v>
      </c>
      <c r="S1663" s="31">
        <f t="shared" ref="S1663" si="16388">AVERAGE(I1663,M1662)</f>
        <v>0.30549999999999999</v>
      </c>
      <c r="T1663" s="31">
        <f t="shared" ref="T1663" si="16389">AVERAGE(J1663,N1662)</f>
        <v>0.15500000000000003</v>
      </c>
      <c r="U1663" s="31">
        <f t="shared" ref="U1663" si="16390">AVERAGE(K1663,O1662)</f>
        <v>0.2535</v>
      </c>
      <c r="V1663" s="17">
        <f>Q1663*Q1662/'Advanced - Road'!$S$33</f>
        <v>99.25952737272938</v>
      </c>
      <c r="W1663" s="17">
        <f t="shared" ref="W1663" si="16391">W1662</f>
        <v>99.262891638891233</v>
      </c>
      <c r="X1663" s="17">
        <f t="shared" si="16058"/>
        <v>0</v>
      </c>
      <c r="Y1663" s="19">
        <f>ROUND(Regression!$B$17+Regression!$B$18*Games!R1663+Regression!$B$19*Games!T1663+Regression!$B$20*Games!U1663+Regression!$B$21*Games!S1663+Regression!$B$22*Games!W1663,0)</f>
        <v>109</v>
      </c>
      <c r="Z1663" s="19">
        <f t="shared" ref="Z1663" si="16392">-Z1662</f>
        <v>-2</v>
      </c>
      <c r="AA1663" s="19">
        <f t="shared" ref="AA1663" si="16393">AA1662</f>
        <v>216</v>
      </c>
      <c r="AB1663" s="4"/>
      <c r="AC1663" s="4"/>
      <c r="AD1663" s="4">
        <f t="shared" si="16063"/>
        <v>109</v>
      </c>
    </row>
    <row r="1664" spans="1:30" x14ac:dyDescent="0.3">
      <c r="A1664" s="11" t="s">
        <v>133</v>
      </c>
      <c r="B1664" s="14" t="s">
        <v>80</v>
      </c>
      <c r="C1664" s="11" t="str">
        <f>VLOOKUP(B1664,'Team Lookup'!A:B,2,FALSE)</f>
        <v>Toronto Raptors</v>
      </c>
      <c r="D1664" s="12"/>
      <c r="E1664" s="12"/>
      <c r="F1664" s="13" t="str">
        <f>B1665</f>
        <v>ORL</v>
      </c>
      <c r="G1664" s="11" t="str">
        <f t="shared" ref="G1664" si="16394">C1665</f>
        <v>Orlando Magic</v>
      </c>
      <c r="H1664" s="32">
        <f>VLOOKUP($C1664,'Four Factors - Road'!$B:$O,7,FALSE)/100</f>
        <v>0.50700000000000001</v>
      </c>
      <c r="I1664" s="32">
        <f>VLOOKUP($C1664,'Four Factors - Road'!$B:$O,8,FALSE)</f>
        <v>0.27900000000000003</v>
      </c>
      <c r="J1664" s="32">
        <f>VLOOKUP($C1664,'Four Factors - Road'!$B:$O,9,FALSE)/100</f>
        <v>0.12300000000000001</v>
      </c>
      <c r="K1664" s="32">
        <f>VLOOKUP($C1664,'Four Factors - Road'!$B:$O,10,FALSE)/100</f>
        <v>0.223</v>
      </c>
      <c r="L1664" s="32">
        <f>VLOOKUP($C1664,'Four Factors - Road'!$B:$O,11,FALSE)/100</f>
        <v>0.52600000000000002</v>
      </c>
      <c r="M1664" s="32">
        <f>VLOOKUP($C1664,'Four Factors - Road'!$B:$O,12,FALSE)</f>
        <v>0.313</v>
      </c>
      <c r="N1664" s="32">
        <f>VLOOKUP($C1664,'Four Factors - Road'!$B:$O,13,FALSE)/100</f>
        <v>0.16200000000000001</v>
      </c>
      <c r="O1664" s="32">
        <f>VLOOKUP($C1664,'Four Factors - Road'!$B:$O,14,FALSE)/100</f>
        <v>0.24100000000000002</v>
      </c>
      <c r="P1664" s="21">
        <f>VLOOKUP($C1664,'Advanced - Road'!B:T,18,FALSE)</f>
        <v>97.54</v>
      </c>
      <c r="Q1664" s="21">
        <f>(P1664+'Advanced - Road'!$S$33)/2</f>
        <v>98.200263459335631</v>
      </c>
      <c r="R1664" s="32">
        <f t="shared" ref="R1664" si="16395">AVERAGE(H1664,L1665)</f>
        <v>0.51</v>
      </c>
      <c r="S1664" s="32">
        <f t="shared" ref="S1664" si="16396">AVERAGE(I1664,M1665)</f>
        <v>0.27400000000000002</v>
      </c>
      <c r="T1664" s="32">
        <f t="shared" ref="T1664" si="16397">AVERAGE(J1664,N1665)</f>
        <v>0.13250000000000001</v>
      </c>
      <c r="U1664" s="32">
        <f t="shared" ref="U1664" si="16398">AVERAGE(K1664,O1665)</f>
        <v>0.224</v>
      </c>
      <c r="V1664" s="21">
        <f>Q1664*Q1665/'Advanced - Home'!$S$33</f>
        <v>97.552660574309698</v>
      </c>
      <c r="W1664" s="21">
        <f t="shared" ref="W1664" si="16399">AVERAGE(V1664:V1665)</f>
        <v>97.549354384185207</v>
      </c>
      <c r="X1664" s="21">
        <f t="shared" si="16058"/>
        <v>0</v>
      </c>
      <c r="Y1664" s="23">
        <f>ROUND(Regression!$B$17+Regression!$B$18*Games!R1664+Regression!$B$19*Games!T1664+Regression!$B$20*Games!U1664+Regression!$B$21*Games!S1664+Regression!$B$22*Games!W1664,0)</f>
        <v>107</v>
      </c>
      <c r="Z1664" s="23">
        <f t="shared" ref="Z1664" si="16400">Y1665-Y1664</f>
        <v>-3</v>
      </c>
      <c r="AA1664" s="23">
        <f t="shared" ref="AA1664" si="16401">Y1664+Y1665</f>
        <v>211</v>
      </c>
      <c r="AB1664" s="22">
        <f t="shared" ref="AB1664" si="16402">D1664-Z1664</f>
        <v>3</v>
      </c>
      <c r="AC1664" s="22">
        <f t="shared" ref="AC1664" si="16403">AA1664-E1664</f>
        <v>211</v>
      </c>
      <c r="AD1664" s="22">
        <f t="shared" si="16063"/>
        <v>107</v>
      </c>
    </row>
    <row r="1665" spans="1:30" x14ac:dyDescent="0.3">
      <c r="A1665" s="11" t="s">
        <v>134</v>
      </c>
      <c r="B1665" s="14" t="s">
        <v>74</v>
      </c>
      <c r="C1665" s="11" t="str">
        <f>VLOOKUP(B1665,'Team Lookup'!A:B,2,FALSE)</f>
        <v>Orlando Magic</v>
      </c>
      <c r="D1665" s="15">
        <f t="shared" ref="D1665" si="16404">D1664*-1</f>
        <v>0</v>
      </c>
      <c r="E1665" s="15">
        <f t="shared" ref="E1665" si="16405">E1664</f>
        <v>0</v>
      </c>
      <c r="F1665" s="11" t="str">
        <f>B1664</f>
        <v>TOR</v>
      </c>
      <c r="G1665" s="11" t="str">
        <f t="shared" ref="G1665" si="16406">C1664</f>
        <v>Toronto Raptors</v>
      </c>
      <c r="H1665" s="32">
        <f>VLOOKUP($C1665,'Four Factors - Home'!$B:$O,7,FALSE)/100</f>
        <v>0.47799999999999998</v>
      </c>
      <c r="I1665" s="32">
        <f>VLOOKUP($C1665,'Four Factors - Home'!$B:$O,8,FALSE)</f>
        <v>0.26</v>
      </c>
      <c r="J1665" s="32">
        <f>VLOOKUP($C1665,'Four Factors - Home'!$B:$O,9,FALSE)/100</f>
        <v>0.13500000000000001</v>
      </c>
      <c r="K1665" s="32">
        <f>VLOOKUP($C1665,'Four Factors - Home'!$B:$O,10,FALSE)/100</f>
        <v>0.23</v>
      </c>
      <c r="L1665" s="32">
        <f>VLOOKUP($C1665,'Four Factors - Home'!$B:$O,11,FALSE)/100</f>
        <v>0.51300000000000001</v>
      </c>
      <c r="M1665" s="32">
        <f>VLOOKUP($C1665,'Four Factors - Home'!$B:$O,12,FALSE)</f>
        <v>0.26900000000000002</v>
      </c>
      <c r="N1665" s="32">
        <f>VLOOKUP($C1665,'Four Factors - Home'!$B:$O,13,FALSE)/100</f>
        <v>0.14199999999999999</v>
      </c>
      <c r="O1665" s="32">
        <f>VLOOKUP($C1665,'Four Factors - Home'!$B:$O,14,FALSE)/100</f>
        <v>0.22500000000000001</v>
      </c>
      <c r="P1665" s="21">
        <f>VLOOKUP($C1665,'Advanced - Home'!B:T,18,FALSE)</f>
        <v>97.55</v>
      </c>
      <c r="Q1665" s="21">
        <f>(P1665+'Advanced - Home'!$S$33)/2</f>
        <v>98.201912943871704</v>
      </c>
      <c r="R1665" s="32">
        <f t="shared" ref="R1665" si="16407">AVERAGE(H1665,L1664)</f>
        <v>0.502</v>
      </c>
      <c r="S1665" s="32">
        <f t="shared" ref="S1665" si="16408">AVERAGE(I1665,M1664)</f>
        <v>0.28649999999999998</v>
      </c>
      <c r="T1665" s="32">
        <f t="shared" ref="T1665" si="16409">AVERAGE(J1665,N1664)</f>
        <v>0.14850000000000002</v>
      </c>
      <c r="U1665" s="32">
        <f t="shared" ref="U1665" si="16410">AVERAGE(K1665,O1664)</f>
        <v>0.23550000000000001</v>
      </c>
      <c r="V1665" s="21">
        <f>Q1665*Q1664/'Advanced - Road'!$S$33</f>
        <v>97.546048194060717</v>
      </c>
      <c r="W1665" s="21">
        <f t="shared" ref="W1665" si="16411">W1664</f>
        <v>97.549354384185207</v>
      </c>
      <c r="X1665" s="21">
        <f t="shared" si="16058"/>
        <v>0</v>
      </c>
      <c r="Y1665" s="23">
        <f>ROUND(Regression!$B$17+Regression!$B$18*Games!R1665+Regression!$B$19*Games!T1665+Regression!$B$20*Games!U1665+Regression!$B$21*Games!S1665+Regression!$B$22*Games!W1665,0)</f>
        <v>104</v>
      </c>
      <c r="Z1665" s="23">
        <f t="shared" ref="Z1665" si="16412">-Z1664</f>
        <v>3</v>
      </c>
      <c r="AA1665" s="23">
        <f t="shared" ref="AA1665" si="16413">AA1664</f>
        <v>211</v>
      </c>
      <c r="AB1665" s="22"/>
      <c r="AC1665" s="22"/>
      <c r="AD1665" s="22">
        <f t="shared" si="16063"/>
        <v>104</v>
      </c>
    </row>
    <row r="1666" spans="1:30" x14ac:dyDescent="0.3">
      <c r="A1666" t="s">
        <v>133</v>
      </c>
      <c r="B1666" s="8" t="s">
        <v>80</v>
      </c>
      <c r="C1666" t="str">
        <f>VLOOKUP(B1666,'Team Lookup'!A:B,2,FALSE)</f>
        <v>Toronto Raptors</v>
      </c>
      <c r="D1666" s="6"/>
      <c r="E1666" s="6"/>
      <c r="F1666" s="7" t="str">
        <f>B1667</f>
        <v>PHI</v>
      </c>
      <c r="G1666" t="str">
        <f t="shared" ref="G1666" si="16414">C1667</f>
        <v>Philadelphia 76ers</v>
      </c>
      <c r="H1666" s="31">
        <f>VLOOKUP($C1666,'Four Factors - Road'!$B:$O,7,FALSE)/100</f>
        <v>0.50700000000000001</v>
      </c>
      <c r="I1666" s="31">
        <f>VLOOKUP($C1666,'Four Factors - Road'!$B:$O,8,FALSE)</f>
        <v>0.27900000000000003</v>
      </c>
      <c r="J1666" s="31">
        <f>VLOOKUP($C1666,'Four Factors - Road'!$B:$O,9,FALSE)/100</f>
        <v>0.12300000000000001</v>
      </c>
      <c r="K1666" s="31">
        <f>VLOOKUP($C1666,'Four Factors - Road'!$B:$O,10,FALSE)/100</f>
        <v>0.223</v>
      </c>
      <c r="L1666" s="31">
        <f>VLOOKUP($C1666,'Four Factors - Road'!$B:$O,11,FALSE)/100</f>
        <v>0.52600000000000002</v>
      </c>
      <c r="M1666" s="31">
        <f>VLOOKUP($C1666,'Four Factors - Road'!$B:$O,12,FALSE)</f>
        <v>0.313</v>
      </c>
      <c r="N1666" s="31">
        <f>VLOOKUP($C1666,'Four Factors - Road'!$B:$O,13,FALSE)/100</f>
        <v>0.16200000000000001</v>
      </c>
      <c r="O1666" s="31">
        <f>VLOOKUP($C1666,'Four Factors - Road'!$B:$O,14,FALSE)/100</f>
        <v>0.24100000000000002</v>
      </c>
      <c r="P1666" s="17">
        <f>VLOOKUP($C1666,'Advanced - Road'!B:T,18,FALSE)</f>
        <v>97.54</v>
      </c>
      <c r="Q1666" s="17">
        <f>(P1666+'Advanced - Road'!$S$33)/2</f>
        <v>98.200263459335631</v>
      </c>
      <c r="R1666" s="31">
        <f t="shared" ref="R1666" si="16415">AVERAGE(H1666,L1667)</f>
        <v>0.50049999999999994</v>
      </c>
      <c r="S1666" s="31">
        <f t="shared" ref="S1666" si="16416">AVERAGE(I1666,M1667)</f>
        <v>0.29549999999999998</v>
      </c>
      <c r="T1666" s="31">
        <f t="shared" ref="T1666" si="16417">AVERAGE(J1666,N1667)</f>
        <v>0.13450000000000001</v>
      </c>
      <c r="U1666" s="31">
        <f t="shared" ref="U1666" si="16418">AVERAGE(K1666,O1667)</f>
        <v>0.22899999999999998</v>
      </c>
      <c r="V1666" s="17">
        <f>Q1666*Q1667/'Advanced - Home'!$S$33</f>
        <v>98.983140154756356</v>
      </c>
      <c r="W1666" s="17">
        <f t="shared" ref="W1666" si="16419">AVERAGE(V1666:V1667)</f>
        <v>98.979785483765895</v>
      </c>
      <c r="X1666" s="17">
        <f t="shared" si="16058"/>
        <v>0</v>
      </c>
      <c r="Y1666" s="19">
        <f>ROUND(Regression!$B$17+Regression!$B$18*Games!R1666+Regression!$B$19*Games!T1666+Regression!$B$20*Games!U1666+Regression!$B$21*Games!S1666+Regression!$B$22*Games!W1666,0)</f>
        <v>107</v>
      </c>
      <c r="Z1666" s="19">
        <f t="shared" ref="Z1666" si="16420">Y1667-Y1666</f>
        <v>-2</v>
      </c>
      <c r="AA1666" s="19">
        <f t="shared" ref="AA1666" si="16421">Y1666+Y1667</f>
        <v>212</v>
      </c>
      <c r="AB1666" s="4">
        <f t="shared" ref="AB1666" si="16422">D1666-Z1666</f>
        <v>2</v>
      </c>
      <c r="AC1666" s="4">
        <f t="shared" ref="AC1666" si="16423">AA1666-E1666</f>
        <v>212</v>
      </c>
      <c r="AD1666" s="4">
        <f t="shared" si="16063"/>
        <v>107</v>
      </c>
    </row>
    <row r="1667" spans="1:30" x14ac:dyDescent="0.3">
      <c r="A1667" t="s">
        <v>134</v>
      </c>
      <c r="B1667" s="8" t="s">
        <v>75</v>
      </c>
      <c r="C1667" t="str">
        <f>VLOOKUP(B1667,'Team Lookup'!A:B,2,FALSE)</f>
        <v>Philadelphia 76ers</v>
      </c>
      <c r="D1667" s="9">
        <f t="shared" ref="D1667" si="16424">D1666*-1</f>
        <v>0</v>
      </c>
      <c r="E1667" s="9">
        <f t="shared" ref="E1667" si="16425">E1666</f>
        <v>0</v>
      </c>
      <c r="F1667" t="str">
        <f>B1666</f>
        <v>TOR</v>
      </c>
      <c r="G1667" t="str">
        <f t="shared" ref="G1667" si="16426">C1666</f>
        <v>Toronto Raptors</v>
      </c>
      <c r="H1667" s="31">
        <f>VLOOKUP($C1667,'Four Factors - Home'!$B:$O,7,FALSE)/100</f>
        <v>0.504</v>
      </c>
      <c r="I1667" s="31">
        <f>VLOOKUP($C1667,'Four Factors - Home'!$B:$O,8,FALSE)</f>
        <v>0.27</v>
      </c>
      <c r="J1667" s="31">
        <f>VLOOKUP($C1667,'Four Factors - Home'!$B:$O,9,FALSE)/100</f>
        <v>0.16300000000000001</v>
      </c>
      <c r="K1667" s="31">
        <f>VLOOKUP($C1667,'Four Factors - Home'!$B:$O,10,FALSE)/100</f>
        <v>0.21199999999999999</v>
      </c>
      <c r="L1667" s="31">
        <f>VLOOKUP($C1667,'Four Factors - Home'!$B:$O,11,FALSE)/100</f>
        <v>0.49399999999999999</v>
      </c>
      <c r="M1667" s="31">
        <f>VLOOKUP($C1667,'Four Factors - Home'!$B:$O,12,FALSE)</f>
        <v>0.312</v>
      </c>
      <c r="N1667" s="31">
        <f>VLOOKUP($C1667,'Four Factors - Home'!$B:$O,13,FALSE)/100</f>
        <v>0.14599999999999999</v>
      </c>
      <c r="O1667" s="31">
        <f>VLOOKUP($C1667,'Four Factors - Home'!$B:$O,14,FALSE)/100</f>
        <v>0.23499999999999999</v>
      </c>
      <c r="P1667" s="17">
        <f>VLOOKUP($C1667,'Advanced - Home'!B:T,18,FALSE)</f>
        <v>100.43</v>
      </c>
      <c r="Q1667" s="17">
        <f>(P1667+'Advanced - Home'!$S$33)/2</f>
        <v>99.641912943871716</v>
      </c>
      <c r="R1667" s="31">
        <f t="shared" ref="R1667" si="16427">AVERAGE(H1667,L1666)</f>
        <v>0.51500000000000001</v>
      </c>
      <c r="S1667" s="31">
        <f t="shared" ref="S1667" si="16428">AVERAGE(I1667,M1666)</f>
        <v>0.29149999999999998</v>
      </c>
      <c r="T1667" s="31">
        <f t="shared" ref="T1667" si="16429">AVERAGE(J1667,N1666)</f>
        <v>0.16250000000000001</v>
      </c>
      <c r="U1667" s="31">
        <f t="shared" ref="U1667" si="16430">AVERAGE(K1667,O1666)</f>
        <v>0.22650000000000001</v>
      </c>
      <c r="V1667" s="17">
        <f>Q1667*Q1666/'Advanced - Road'!$S$33</f>
        <v>98.976430812775433</v>
      </c>
      <c r="W1667" s="17">
        <f t="shared" ref="W1667" si="16431">W1666</f>
        <v>98.979785483765895</v>
      </c>
      <c r="X1667" s="17">
        <f t="shared" si="16058"/>
        <v>0</v>
      </c>
      <c r="Y1667" s="19">
        <f>ROUND(Regression!$B$17+Regression!$B$18*Games!R1667+Regression!$B$19*Games!T1667+Regression!$B$20*Games!U1667+Regression!$B$21*Games!S1667+Regression!$B$22*Games!W1667,0)</f>
        <v>105</v>
      </c>
      <c r="Z1667" s="19">
        <f t="shared" ref="Z1667" si="16432">-Z1666</f>
        <v>2</v>
      </c>
      <c r="AA1667" s="19">
        <f t="shared" ref="AA1667" si="16433">AA1666</f>
        <v>212</v>
      </c>
      <c r="AB1667" s="4"/>
      <c r="AC1667" s="4"/>
      <c r="AD1667" s="4">
        <f t="shared" si="16063"/>
        <v>105</v>
      </c>
    </row>
    <row r="1668" spans="1:30" x14ac:dyDescent="0.3">
      <c r="A1668" s="11" t="s">
        <v>133</v>
      </c>
      <c r="B1668" s="14" t="s">
        <v>80</v>
      </c>
      <c r="C1668" s="11" t="str">
        <f>VLOOKUP(B1668,'Team Lookup'!A:B,2,FALSE)</f>
        <v>Toronto Raptors</v>
      </c>
      <c r="D1668" s="12"/>
      <c r="E1668" s="12"/>
      <c r="F1668" s="13" t="str">
        <f>B1669</f>
        <v>PHO</v>
      </c>
      <c r="G1668" s="11" t="str">
        <f t="shared" ref="G1668" si="16434">C1669</f>
        <v>Phoenix Suns</v>
      </c>
      <c r="H1668" s="32">
        <f>VLOOKUP($C1668,'Four Factors - Road'!$B:$O,7,FALSE)/100</f>
        <v>0.50700000000000001</v>
      </c>
      <c r="I1668" s="32">
        <f>VLOOKUP($C1668,'Four Factors - Road'!$B:$O,8,FALSE)</f>
        <v>0.27900000000000003</v>
      </c>
      <c r="J1668" s="32">
        <f>VLOOKUP($C1668,'Four Factors - Road'!$B:$O,9,FALSE)/100</f>
        <v>0.12300000000000001</v>
      </c>
      <c r="K1668" s="32">
        <f>VLOOKUP($C1668,'Four Factors - Road'!$B:$O,10,FALSE)/100</f>
        <v>0.223</v>
      </c>
      <c r="L1668" s="32">
        <f>VLOOKUP($C1668,'Four Factors - Road'!$B:$O,11,FALSE)/100</f>
        <v>0.52600000000000002</v>
      </c>
      <c r="M1668" s="32">
        <f>VLOOKUP($C1668,'Four Factors - Road'!$B:$O,12,FALSE)</f>
        <v>0.313</v>
      </c>
      <c r="N1668" s="32">
        <f>VLOOKUP($C1668,'Four Factors - Road'!$B:$O,13,FALSE)/100</f>
        <v>0.16200000000000001</v>
      </c>
      <c r="O1668" s="32">
        <f>VLOOKUP($C1668,'Four Factors - Road'!$B:$O,14,FALSE)/100</f>
        <v>0.24100000000000002</v>
      </c>
      <c r="P1668" s="21">
        <f>VLOOKUP($C1668,'Advanced - Road'!B:T,18,FALSE)</f>
        <v>97.54</v>
      </c>
      <c r="Q1668" s="21">
        <f>(P1668+'Advanced - Road'!$S$33)/2</f>
        <v>98.200263459335631</v>
      </c>
      <c r="R1668" s="32">
        <f t="shared" ref="R1668" si="16435">AVERAGE(H1668,L1669)</f>
        <v>0.51350000000000007</v>
      </c>
      <c r="S1668" s="32">
        <f t="shared" ref="S1668" si="16436">AVERAGE(I1668,M1669)</f>
        <v>0.30400000000000005</v>
      </c>
      <c r="T1668" s="32">
        <f t="shared" ref="T1668" si="16437">AVERAGE(J1668,N1669)</f>
        <v>0.13450000000000001</v>
      </c>
      <c r="U1668" s="32">
        <f t="shared" ref="U1668" si="16438">AVERAGE(K1668,O1669)</f>
        <v>0.2225</v>
      </c>
      <c r="V1668" s="21">
        <f>Q1668*Q1669/'Advanced - Home'!$S$33</f>
        <v>99.52453694041148</v>
      </c>
      <c r="W1668" s="21">
        <f t="shared" ref="W1668" si="16439">AVERAGE(V1668:V1669)</f>
        <v>99.521163920759932</v>
      </c>
      <c r="X1668" s="21">
        <f t="shared" si="16058"/>
        <v>0</v>
      </c>
      <c r="Y1668" s="23">
        <f>ROUND(Regression!$B$17+Regression!$B$18*Games!R1668+Regression!$B$19*Games!T1668+Regression!$B$20*Games!U1668+Regression!$B$21*Games!S1668+Regression!$B$22*Games!W1668,0)</f>
        <v>110</v>
      </c>
      <c r="Z1668" s="23">
        <f t="shared" ref="Z1668" si="16440">Y1669-Y1668</f>
        <v>-2</v>
      </c>
      <c r="AA1668" s="23">
        <f t="shared" ref="AA1668" si="16441">Y1668+Y1669</f>
        <v>218</v>
      </c>
      <c r="AB1668" s="22">
        <f t="shared" ref="AB1668" si="16442">D1668-Z1668</f>
        <v>2</v>
      </c>
      <c r="AC1668" s="22">
        <f t="shared" ref="AC1668" si="16443">AA1668-E1668</f>
        <v>218</v>
      </c>
      <c r="AD1668" s="22">
        <f t="shared" si="16063"/>
        <v>110</v>
      </c>
    </row>
    <row r="1669" spans="1:30" x14ac:dyDescent="0.3">
      <c r="A1669" s="11" t="s">
        <v>134</v>
      </c>
      <c r="B1669" s="14" t="s">
        <v>76</v>
      </c>
      <c r="C1669" s="11" t="str">
        <f>VLOOKUP(B1669,'Team Lookup'!A:B,2,FALSE)</f>
        <v>Phoenix Suns</v>
      </c>
      <c r="D1669" s="15">
        <f t="shared" ref="D1669" si="16444">D1668*-1</f>
        <v>0</v>
      </c>
      <c r="E1669" s="15">
        <f t="shared" ref="E1669" si="16445">E1668</f>
        <v>0</v>
      </c>
      <c r="F1669" s="11" t="str">
        <f>B1668</f>
        <v>TOR</v>
      </c>
      <c r="G1669" s="11" t="str">
        <f t="shared" ref="G1669" si="16446">C1668</f>
        <v>Toronto Raptors</v>
      </c>
      <c r="H1669" s="32">
        <f>VLOOKUP($C1669,'Four Factors - Home'!$B:$O,7,FALSE)/100</f>
        <v>0.496</v>
      </c>
      <c r="I1669" s="32">
        <f>VLOOKUP($C1669,'Four Factors - Home'!$B:$O,8,FALSE)</f>
        <v>0.30099999999999999</v>
      </c>
      <c r="J1669" s="32">
        <f>VLOOKUP($C1669,'Four Factors - Home'!$B:$O,9,FALSE)/100</f>
        <v>0.152</v>
      </c>
      <c r="K1669" s="32">
        <f>VLOOKUP($C1669,'Four Factors - Home'!$B:$O,10,FALSE)/100</f>
        <v>0.27500000000000002</v>
      </c>
      <c r="L1669" s="32">
        <f>VLOOKUP($C1669,'Four Factors - Home'!$B:$O,11,FALSE)/100</f>
        <v>0.52</v>
      </c>
      <c r="M1669" s="32">
        <f>VLOOKUP($C1669,'Four Factors - Home'!$B:$O,12,FALSE)</f>
        <v>0.32900000000000001</v>
      </c>
      <c r="N1669" s="32">
        <f>VLOOKUP($C1669,'Four Factors - Home'!$B:$O,13,FALSE)/100</f>
        <v>0.14599999999999999</v>
      </c>
      <c r="O1669" s="32">
        <f>VLOOKUP($C1669,'Four Factors - Home'!$B:$O,14,FALSE)/100</f>
        <v>0.222</v>
      </c>
      <c r="P1669" s="21">
        <f>VLOOKUP($C1669,'Advanced - Home'!B:T,18,FALSE)</f>
        <v>101.52</v>
      </c>
      <c r="Q1669" s="21">
        <f>(P1669+'Advanced - Home'!$S$33)/2</f>
        <v>100.1869129438717</v>
      </c>
      <c r="R1669" s="32">
        <f t="shared" ref="R1669" si="16447">AVERAGE(H1669,L1668)</f>
        <v>0.51100000000000001</v>
      </c>
      <c r="S1669" s="32">
        <f t="shared" ref="S1669" si="16448">AVERAGE(I1669,M1668)</f>
        <v>0.307</v>
      </c>
      <c r="T1669" s="32">
        <f t="shared" ref="T1669" si="16449">AVERAGE(J1669,N1668)</f>
        <v>0.157</v>
      </c>
      <c r="U1669" s="32">
        <f t="shared" ref="U1669" si="16450">AVERAGE(K1669,O1668)</f>
        <v>0.25800000000000001</v>
      </c>
      <c r="V1669" s="21">
        <f>Q1669*Q1668/'Advanced - Road'!$S$33</f>
        <v>99.517790901108398</v>
      </c>
      <c r="W1669" s="21">
        <f t="shared" ref="W1669" si="16451">W1668</f>
        <v>99.521163920759932</v>
      </c>
      <c r="X1669" s="21">
        <f t="shared" si="16058"/>
        <v>0</v>
      </c>
      <c r="Y1669" s="23">
        <f>ROUND(Regression!$B$17+Regression!$B$18*Games!R1669+Regression!$B$19*Games!T1669+Regression!$B$20*Games!U1669+Regression!$B$21*Games!S1669+Regression!$B$22*Games!W1669,0)</f>
        <v>108</v>
      </c>
      <c r="Z1669" s="23">
        <f t="shared" ref="Z1669" si="16452">-Z1668</f>
        <v>2</v>
      </c>
      <c r="AA1669" s="23">
        <f t="shared" ref="AA1669" si="16453">AA1668</f>
        <v>218</v>
      </c>
      <c r="AB1669" s="22"/>
      <c r="AC1669" s="22"/>
      <c r="AD1669" s="22">
        <f t="shared" si="16063"/>
        <v>108</v>
      </c>
    </row>
    <row r="1670" spans="1:30" x14ac:dyDescent="0.3">
      <c r="A1670" t="s">
        <v>133</v>
      </c>
      <c r="B1670" s="8" t="s">
        <v>80</v>
      </c>
      <c r="C1670" t="str">
        <f>VLOOKUP(B1670,'Team Lookup'!A:B,2,FALSE)</f>
        <v>Toronto Raptors</v>
      </c>
      <c r="D1670" s="6"/>
      <c r="E1670" s="6"/>
      <c r="F1670" s="7" t="str">
        <f>B1671</f>
        <v>POR</v>
      </c>
      <c r="G1670" t="str">
        <f t="shared" ref="G1670" si="16454">C1671</f>
        <v>Portland Trail Blazers</v>
      </c>
      <c r="H1670" s="31">
        <f>VLOOKUP($C1670,'Four Factors - Road'!$B:$O,7,FALSE)/100</f>
        <v>0.50700000000000001</v>
      </c>
      <c r="I1670" s="31">
        <f>VLOOKUP($C1670,'Four Factors - Road'!$B:$O,8,FALSE)</f>
        <v>0.27900000000000003</v>
      </c>
      <c r="J1670" s="31">
        <f>VLOOKUP($C1670,'Four Factors - Road'!$B:$O,9,FALSE)/100</f>
        <v>0.12300000000000001</v>
      </c>
      <c r="K1670" s="31">
        <f>VLOOKUP($C1670,'Four Factors - Road'!$B:$O,10,FALSE)/100</f>
        <v>0.223</v>
      </c>
      <c r="L1670" s="31">
        <f>VLOOKUP($C1670,'Four Factors - Road'!$B:$O,11,FALSE)/100</f>
        <v>0.52600000000000002</v>
      </c>
      <c r="M1670" s="31">
        <f>VLOOKUP($C1670,'Four Factors - Road'!$B:$O,12,FALSE)</f>
        <v>0.313</v>
      </c>
      <c r="N1670" s="31">
        <f>VLOOKUP($C1670,'Four Factors - Road'!$B:$O,13,FALSE)/100</f>
        <v>0.16200000000000001</v>
      </c>
      <c r="O1670" s="31">
        <f>VLOOKUP($C1670,'Four Factors - Road'!$B:$O,14,FALSE)/100</f>
        <v>0.24100000000000002</v>
      </c>
      <c r="P1670" s="17">
        <f>VLOOKUP($C1670,'Advanced - Road'!B:T,18,FALSE)</f>
        <v>97.54</v>
      </c>
      <c r="Q1670" s="17">
        <f>(P1670+'Advanced - Road'!$S$33)/2</f>
        <v>98.200263459335631</v>
      </c>
      <c r="R1670" s="31">
        <f t="shared" ref="R1670" si="16455">AVERAGE(H1670,L1671)</f>
        <v>0.505</v>
      </c>
      <c r="S1670" s="31">
        <f t="shared" ref="S1670" si="16456">AVERAGE(I1670,M1671)</f>
        <v>0.30100000000000005</v>
      </c>
      <c r="T1670" s="31">
        <f t="shared" ref="T1670" si="16457">AVERAGE(J1670,N1671)</f>
        <v>0.126</v>
      </c>
      <c r="U1670" s="31">
        <f t="shared" ref="U1670" si="16458">AVERAGE(K1670,O1671)</f>
        <v>0.22599999999999998</v>
      </c>
      <c r="V1670" s="17">
        <f>Q1670*Q1671/'Advanced - Home'!$S$33</f>
        <v>98.292735079471342</v>
      </c>
      <c r="W1670" s="17">
        <f t="shared" ref="W1670" si="16459">AVERAGE(V1670:V1671)</f>
        <v>98.289403807232162</v>
      </c>
      <c r="X1670" s="17">
        <f t="shared" si="16058"/>
        <v>0</v>
      </c>
      <c r="Y1670" s="19">
        <f>ROUND(Regression!$B$17+Regression!$B$18*Games!R1670+Regression!$B$19*Games!T1670+Regression!$B$20*Games!U1670+Regression!$B$21*Games!S1670+Regression!$B$22*Games!W1670,0)</f>
        <v>108</v>
      </c>
      <c r="Z1670" s="19">
        <f t="shared" ref="Z1670" si="16460">Y1671-Y1670</f>
        <v>0</v>
      </c>
      <c r="AA1670" s="19">
        <f t="shared" ref="AA1670" si="16461">Y1670+Y1671</f>
        <v>216</v>
      </c>
      <c r="AB1670" s="4">
        <f t="shared" ref="AB1670" si="16462">D1670-Z1670</f>
        <v>0</v>
      </c>
      <c r="AC1670" s="4">
        <f t="shared" ref="AC1670" si="16463">AA1670-E1670</f>
        <v>216</v>
      </c>
      <c r="AD1670" s="4">
        <f t="shared" si="16063"/>
        <v>108</v>
      </c>
    </row>
    <row r="1671" spans="1:30" x14ac:dyDescent="0.3">
      <c r="A1671" t="s">
        <v>134</v>
      </c>
      <c r="B1671" s="8" t="s">
        <v>77</v>
      </c>
      <c r="C1671" t="str">
        <f>VLOOKUP(B1671,'Team Lookup'!A:B,2,FALSE)</f>
        <v>Portland Trail Blazers</v>
      </c>
      <c r="D1671" s="9">
        <f t="shared" ref="D1671" si="16464">D1670*-1</f>
        <v>0</v>
      </c>
      <c r="E1671" s="9">
        <f t="shared" ref="E1671" si="16465">E1670</f>
        <v>0</v>
      </c>
      <c r="F1671" t="str">
        <f>B1670</f>
        <v>TOR</v>
      </c>
      <c r="G1671" t="str">
        <f t="shared" ref="G1671" si="16466">C1670</f>
        <v>Toronto Raptors</v>
      </c>
      <c r="H1671" s="31">
        <f>VLOOKUP($C1671,'Four Factors - Home'!$B:$O,7,FALSE)/100</f>
        <v>0.52500000000000002</v>
      </c>
      <c r="I1671" s="31">
        <f>VLOOKUP($C1671,'Four Factors - Home'!$B:$O,8,FALSE)</f>
        <v>0.26100000000000001</v>
      </c>
      <c r="J1671" s="31">
        <f>VLOOKUP($C1671,'Four Factors - Home'!$B:$O,9,FALSE)/100</f>
        <v>0.13500000000000001</v>
      </c>
      <c r="K1671" s="31">
        <f>VLOOKUP($C1671,'Four Factors - Home'!$B:$O,10,FALSE)/100</f>
        <v>0.23</v>
      </c>
      <c r="L1671" s="31">
        <f>VLOOKUP($C1671,'Four Factors - Home'!$B:$O,11,FALSE)/100</f>
        <v>0.503</v>
      </c>
      <c r="M1671" s="31">
        <f>VLOOKUP($C1671,'Four Factors - Home'!$B:$O,12,FALSE)</f>
        <v>0.32300000000000001</v>
      </c>
      <c r="N1671" s="31">
        <f>VLOOKUP($C1671,'Four Factors - Home'!$B:$O,13,FALSE)/100</f>
        <v>0.129</v>
      </c>
      <c r="O1671" s="31">
        <f>VLOOKUP($C1671,'Four Factors - Home'!$B:$O,14,FALSE)/100</f>
        <v>0.22899999999999998</v>
      </c>
      <c r="P1671" s="17">
        <f>VLOOKUP($C1671,'Advanced - Home'!B:T,18,FALSE)</f>
        <v>99.04</v>
      </c>
      <c r="Q1671" s="17">
        <f>(P1671+'Advanced - Home'!$S$33)/2</f>
        <v>98.946912943871709</v>
      </c>
      <c r="R1671" s="31">
        <f t="shared" ref="R1671" si="16467">AVERAGE(H1671,L1670)</f>
        <v>0.52550000000000008</v>
      </c>
      <c r="S1671" s="31">
        <f t="shared" ref="S1671" si="16468">AVERAGE(I1671,M1670)</f>
        <v>0.28700000000000003</v>
      </c>
      <c r="T1671" s="31">
        <f t="shared" ref="T1671" si="16469">AVERAGE(J1671,N1670)</f>
        <v>0.14850000000000002</v>
      </c>
      <c r="U1671" s="31">
        <f t="shared" ref="U1671" si="16470">AVERAGE(K1671,O1670)</f>
        <v>0.23550000000000001</v>
      </c>
      <c r="V1671" s="17">
        <f>Q1671*Q1670/'Advanced - Road'!$S$33</f>
        <v>98.286072534992982</v>
      </c>
      <c r="W1671" s="17">
        <f t="shared" ref="W1671" si="16471">W1670</f>
        <v>98.289403807232162</v>
      </c>
      <c r="X1671" s="17">
        <f t="shared" si="16058"/>
        <v>0</v>
      </c>
      <c r="Y1671" s="19">
        <f>ROUND(Regression!$B$17+Regression!$B$18*Games!R1671+Regression!$B$19*Games!T1671+Regression!$B$20*Games!U1671+Regression!$B$21*Games!S1671+Regression!$B$22*Games!W1671,0)</f>
        <v>108</v>
      </c>
      <c r="Z1671" s="19">
        <f t="shared" ref="Z1671" si="16472">-Z1670</f>
        <v>0</v>
      </c>
      <c r="AA1671" s="19">
        <f t="shared" ref="AA1671" si="16473">AA1670</f>
        <v>216</v>
      </c>
      <c r="AB1671" s="4"/>
      <c r="AC1671" s="4"/>
      <c r="AD1671" s="4">
        <f t="shared" si="16063"/>
        <v>108</v>
      </c>
    </row>
    <row r="1672" spans="1:30" x14ac:dyDescent="0.3">
      <c r="A1672" s="11" t="s">
        <v>133</v>
      </c>
      <c r="B1672" s="14" t="s">
        <v>80</v>
      </c>
      <c r="C1672" s="11" t="str">
        <f>VLOOKUP(B1672,'Team Lookup'!A:B,2,FALSE)</f>
        <v>Toronto Raptors</v>
      </c>
      <c r="D1672" s="12"/>
      <c r="E1672" s="12"/>
      <c r="F1672" s="13" t="str">
        <f>B1673</f>
        <v>SAC</v>
      </c>
      <c r="G1672" s="11" t="str">
        <f t="shared" ref="G1672" si="16474">C1673</f>
        <v>Sacramento Kings</v>
      </c>
      <c r="H1672" s="32">
        <f>VLOOKUP($C1672,'Four Factors - Road'!$B:$O,7,FALSE)/100</f>
        <v>0.50700000000000001</v>
      </c>
      <c r="I1672" s="32">
        <f>VLOOKUP($C1672,'Four Factors - Road'!$B:$O,8,FALSE)</f>
        <v>0.27900000000000003</v>
      </c>
      <c r="J1672" s="32">
        <f>VLOOKUP($C1672,'Four Factors - Road'!$B:$O,9,FALSE)/100</f>
        <v>0.12300000000000001</v>
      </c>
      <c r="K1672" s="32">
        <f>VLOOKUP($C1672,'Four Factors - Road'!$B:$O,10,FALSE)/100</f>
        <v>0.223</v>
      </c>
      <c r="L1672" s="32">
        <f>VLOOKUP($C1672,'Four Factors - Road'!$B:$O,11,FALSE)/100</f>
        <v>0.52600000000000002</v>
      </c>
      <c r="M1672" s="32">
        <f>VLOOKUP($C1672,'Four Factors - Road'!$B:$O,12,FALSE)</f>
        <v>0.313</v>
      </c>
      <c r="N1672" s="32">
        <f>VLOOKUP($C1672,'Four Factors - Road'!$B:$O,13,FALSE)/100</f>
        <v>0.16200000000000001</v>
      </c>
      <c r="O1672" s="32">
        <f>VLOOKUP($C1672,'Four Factors - Road'!$B:$O,14,FALSE)/100</f>
        <v>0.24100000000000002</v>
      </c>
      <c r="P1672" s="21">
        <f>VLOOKUP($C1672,'Advanced - Road'!B:T,18,FALSE)</f>
        <v>97.54</v>
      </c>
      <c r="Q1672" s="21">
        <f>(P1672+'Advanced - Road'!$S$33)/2</f>
        <v>98.200263459335631</v>
      </c>
      <c r="R1672" s="32">
        <f t="shared" ref="R1672" si="16475">AVERAGE(H1672,L1673)</f>
        <v>0.51800000000000002</v>
      </c>
      <c r="S1672" s="32">
        <f t="shared" ref="S1672" si="16476">AVERAGE(I1672,M1673)</f>
        <v>0.29200000000000004</v>
      </c>
      <c r="T1672" s="32">
        <f t="shared" ref="T1672" si="16477">AVERAGE(J1672,N1673)</f>
        <v>0.13500000000000001</v>
      </c>
      <c r="U1672" s="32">
        <f t="shared" ref="U1672" si="16478">AVERAGE(K1672,O1673)</f>
        <v>0.2225</v>
      </c>
      <c r="V1672" s="21">
        <f>Q1672*Q1673/'Advanced - Home'!$S$33</f>
        <v>97.666900263025923</v>
      </c>
      <c r="W1672" s="21">
        <f t="shared" ref="W1672" si="16479">AVERAGE(V1672:V1673)</f>
        <v>97.663590201165604</v>
      </c>
      <c r="X1672" s="21">
        <f t="shared" si="16058"/>
        <v>0</v>
      </c>
      <c r="Y1672" s="23">
        <f>ROUND(Regression!$B$17+Regression!$B$18*Games!R1672+Regression!$B$19*Games!T1672+Regression!$B$20*Games!U1672+Regression!$B$21*Games!S1672+Regression!$B$22*Games!W1672,0)</f>
        <v>108</v>
      </c>
      <c r="Z1672" s="23">
        <f t="shared" ref="Z1672" si="16480">Y1673-Y1672</f>
        <v>-1</v>
      </c>
      <c r="AA1672" s="23">
        <f t="shared" ref="AA1672" si="16481">Y1672+Y1673</f>
        <v>215</v>
      </c>
      <c r="AB1672" s="22">
        <f t="shared" ref="AB1672" si="16482">D1672-Z1672</f>
        <v>1</v>
      </c>
      <c r="AC1672" s="22">
        <f t="shared" ref="AC1672" si="16483">AA1672-E1672</f>
        <v>215</v>
      </c>
      <c r="AD1672" s="22">
        <f t="shared" si="16063"/>
        <v>108</v>
      </c>
    </row>
    <row r="1673" spans="1:30" x14ac:dyDescent="0.3">
      <c r="A1673" s="11" t="s">
        <v>134</v>
      </c>
      <c r="B1673" s="14" t="s">
        <v>78</v>
      </c>
      <c r="C1673" s="11" t="str">
        <f>VLOOKUP(B1673,'Team Lookup'!A:B,2,FALSE)</f>
        <v>Sacramento Kings</v>
      </c>
      <c r="D1673" s="15">
        <f t="shared" ref="D1673" si="16484">D1672*-1</f>
        <v>0</v>
      </c>
      <c r="E1673" s="15">
        <f t="shared" ref="E1673" si="16485">E1672</f>
        <v>0</v>
      </c>
      <c r="F1673" s="11" t="str">
        <f>B1672</f>
        <v>TOR</v>
      </c>
      <c r="G1673" s="11" t="str">
        <f t="shared" ref="G1673" si="16486">C1672</f>
        <v>Toronto Raptors</v>
      </c>
      <c r="H1673" s="32">
        <f>VLOOKUP($C1673,'Four Factors - Home'!$B:$O,7,FALSE)/100</f>
        <v>0.52700000000000002</v>
      </c>
      <c r="I1673" s="32">
        <f>VLOOKUP($C1673,'Four Factors - Home'!$B:$O,8,FALSE)</f>
        <v>0.30199999999999999</v>
      </c>
      <c r="J1673" s="32">
        <f>VLOOKUP($C1673,'Four Factors - Home'!$B:$O,9,FALSE)/100</f>
        <v>0.157</v>
      </c>
      <c r="K1673" s="32">
        <f>VLOOKUP($C1673,'Four Factors - Home'!$B:$O,10,FALSE)/100</f>
        <v>0.21100000000000002</v>
      </c>
      <c r="L1673" s="32">
        <f>VLOOKUP($C1673,'Four Factors - Home'!$B:$O,11,FALSE)/100</f>
        <v>0.52900000000000003</v>
      </c>
      <c r="M1673" s="32">
        <f>VLOOKUP($C1673,'Four Factors - Home'!$B:$O,12,FALSE)</f>
        <v>0.30499999999999999</v>
      </c>
      <c r="N1673" s="32">
        <f>VLOOKUP($C1673,'Four Factors - Home'!$B:$O,13,FALSE)/100</f>
        <v>0.14699999999999999</v>
      </c>
      <c r="O1673" s="32">
        <f>VLOOKUP($C1673,'Four Factors - Home'!$B:$O,14,FALSE)/100</f>
        <v>0.222</v>
      </c>
      <c r="P1673" s="21">
        <f>VLOOKUP($C1673,'Advanced - Home'!B:T,18,FALSE)</f>
        <v>97.78</v>
      </c>
      <c r="Q1673" s="21">
        <f>(P1673+'Advanced - Home'!$S$33)/2</f>
        <v>98.316912943871699</v>
      </c>
      <c r="R1673" s="32">
        <f t="shared" ref="R1673" si="16487">AVERAGE(H1673,L1672)</f>
        <v>0.52649999999999997</v>
      </c>
      <c r="S1673" s="32">
        <f t="shared" ref="S1673" si="16488">AVERAGE(I1673,M1672)</f>
        <v>0.3075</v>
      </c>
      <c r="T1673" s="32">
        <f t="shared" ref="T1673" si="16489">AVERAGE(J1673,N1672)</f>
        <v>0.1595</v>
      </c>
      <c r="U1673" s="32">
        <f t="shared" ref="U1673" si="16490">AVERAGE(K1673,O1672)</f>
        <v>0.22600000000000003</v>
      </c>
      <c r="V1673" s="21">
        <f>Q1673*Q1672/'Advanced - Road'!$S$33</f>
        <v>97.660280139305286</v>
      </c>
      <c r="W1673" s="21">
        <f t="shared" ref="W1673" si="16491">W1672</f>
        <v>97.663590201165604</v>
      </c>
      <c r="X1673" s="21">
        <f t="shared" si="16058"/>
        <v>0</v>
      </c>
      <c r="Y1673" s="23">
        <f>ROUND(Regression!$B$17+Regression!$B$18*Games!R1673+Regression!$B$19*Games!T1673+Regression!$B$20*Games!U1673+Regression!$B$21*Games!S1673+Regression!$B$22*Games!W1673,0)</f>
        <v>107</v>
      </c>
      <c r="Z1673" s="23">
        <f t="shared" ref="Z1673" si="16492">-Z1672</f>
        <v>1</v>
      </c>
      <c r="AA1673" s="23">
        <f t="shared" ref="AA1673" si="16493">AA1672</f>
        <v>215</v>
      </c>
      <c r="AB1673" s="22"/>
      <c r="AC1673" s="22"/>
      <c r="AD1673" s="22">
        <f t="shared" si="16063"/>
        <v>107</v>
      </c>
    </row>
    <row r="1674" spans="1:30" x14ac:dyDescent="0.3">
      <c r="A1674" t="s">
        <v>133</v>
      </c>
      <c r="B1674" s="8" t="s">
        <v>80</v>
      </c>
      <c r="C1674" t="str">
        <f>VLOOKUP(B1674,'Team Lookup'!A:B,2,FALSE)</f>
        <v>Toronto Raptors</v>
      </c>
      <c r="D1674" s="6"/>
      <c r="E1674" s="6"/>
      <c r="F1674" s="7" t="str">
        <f>B1675</f>
        <v>SAS</v>
      </c>
      <c r="G1674" t="str">
        <f t="shared" ref="G1674" si="16494">C1675</f>
        <v>San Antonio Spurs</v>
      </c>
      <c r="H1674" s="31">
        <f>VLOOKUP($C1674,'Four Factors - Road'!$B:$O,7,FALSE)/100</f>
        <v>0.50700000000000001</v>
      </c>
      <c r="I1674" s="31">
        <f>VLOOKUP($C1674,'Four Factors - Road'!$B:$O,8,FALSE)</f>
        <v>0.27900000000000003</v>
      </c>
      <c r="J1674" s="31">
        <f>VLOOKUP($C1674,'Four Factors - Road'!$B:$O,9,FALSE)/100</f>
        <v>0.12300000000000001</v>
      </c>
      <c r="K1674" s="31">
        <f>VLOOKUP($C1674,'Four Factors - Road'!$B:$O,10,FALSE)/100</f>
        <v>0.223</v>
      </c>
      <c r="L1674" s="31">
        <f>VLOOKUP($C1674,'Four Factors - Road'!$B:$O,11,FALSE)/100</f>
        <v>0.52600000000000002</v>
      </c>
      <c r="M1674" s="31">
        <f>VLOOKUP($C1674,'Four Factors - Road'!$B:$O,12,FALSE)</f>
        <v>0.313</v>
      </c>
      <c r="N1674" s="31">
        <f>VLOOKUP($C1674,'Four Factors - Road'!$B:$O,13,FALSE)/100</f>
        <v>0.16200000000000001</v>
      </c>
      <c r="O1674" s="31">
        <f>VLOOKUP($C1674,'Four Factors - Road'!$B:$O,14,FALSE)/100</f>
        <v>0.24100000000000002</v>
      </c>
      <c r="P1674" s="17">
        <f>VLOOKUP($C1674,'Advanced - Road'!B:T,18,FALSE)</f>
        <v>97.54</v>
      </c>
      <c r="Q1674" s="17">
        <f>(P1674+'Advanced - Road'!$S$33)/2</f>
        <v>98.200263459335631</v>
      </c>
      <c r="R1674" s="31">
        <f t="shared" ref="R1674" si="16495">AVERAGE(H1674,L1675)</f>
        <v>0.4975</v>
      </c>
      <c r="S1674" s="31">
        <f t="shared" ref="S1674" si="16496">AVERAGE(I1674,M1675)</f>
        <v>0.26450000000000001</v>
      </c>
      <c r="T1674" s="31">
        <f t="shared" ref="T1674" si="16497">AVERAGE(J1674,N1675)</f>
        <v>0.13700000000000001</v>
      </c>
      <c r="U1674" s="31">
        <f t="shared" ref="U1674" si="16498">AVERAGE(K1674,O1675)</f>
        <v>0.21450000000000002</v>
      </c>
      <c r="V1674" s="17">
        <f>Q1674*Q1675/'Advanced - Home'!$S$33</f>
        <v>97.522858916383726</v>
      </c>
      <c r="W1674" s="17">
        <f t="shared" ref="W1674" si="16499">AVERAGE(V1674:V1675)</f>
        <v>97.519553736277274</v>
      </c>
      <c r="X1674" s="17">
        <f t="shared" si="16058"/>
        <v>0</v>
      </c>
      <c r="Y1674" s="19">
        <f>ROUND(Regression!$B$17+Regression!$B$18*Games!R1674+Regression!$B$19*Games!T1674+Regression!$B$20*Games!U1674+Regression!$B$21*Games!S1674+Regression!$B$22*Games!W1674,0)</f>
        <v>103</v>
      </c>
      <c r="Z1674" s="19">
        <f t="shared" ref="Z1674" si="16500">Y1675-Y1674</f>
        <v>6</v>
      </c>
      <c r="AA1674" s="19">
        <f t="shared" ref="AA1674" si="16501">Y1674+Y1675</f>
        <v>212</v>
      </c>
      <c r="AB1674" s="4">
        <f t="shared" ref="AB1674" si="16502">D1674-Z1674</f>
        <v>-6</v>
      </c>
      <c r="AC1674" s="4">
        <f t="shared" ref="AC1674" si="16503">AA1674-E1674</f>
        <v>212</v>
      </c>
      <c r="AD1674" s="4">
        <f t="shared" si="16063"/>
        <v>103</v>
      </c>
    </row>
    <row r="1675" spans="1:30" x14ac:dyDescent="0.3">
      <c r="A1675" t="s">
        <v>134</v>
      </c>
      <c r="B1675" s="8" t="s">
        <v>79</v>
      </c>
      <c r="C1675" t="str">
        <f>VLOOKUP(B1675,'Team Lookup'!A:B,2,FALSE)</f>
        <v>San Antonio Spurs</v>
      </c>
      <c r="D1675" s="9">
        <f t="shared" ref="D1675" si="16504">D1674*-1</f>
        <v>0</v>
      </c>
      <c r="E1675" s="9">
        <f t="shared" ref="E1675" si="16505">E1674</f>
        <v>0</v>
      </c>
      <c r="F1675" t="str">
        <f>B1674</f>
        <v>TOR</v>
      </c>
      <c r="G1675" t="str">
        <f t="shared" ref="G1675" si="16506">C1674</f>
        <v>Toronto Raptors</v>
      </c>
      <c r="H1675" s="31">
        <f>VLOOKUP($C1675,'Four Factors - Home'!$B:$O,7,FALSE)/100</f>
        <v>0.53299999999999992</v>
      </c>
      <c r="I1675" s="31">
        <f>VLOOKUP($C1675,'Four Factors - Home'!$B:$O,8,FALSE)</f>
        <v>0.29299999999999998</v>
      </c>
      <c r="J1675" s="31">
        <f>VLOOKUP($C1675,'Four Factors - Home'!$B:$O,9,FALSE)/100</f>
        <v>0.13500000000000001</v>
      </c>
      <c r="K1675" s="31">
        <f>VLOOKUP($C1675,'Four Factors - Home'!$B:$O,10,FALSE)/100</f>
        <v>0.22500000000000001</v>
      </c>
      <c r="L1675" s="31">
        <f>VLOOKUP($C1675,'Four Factors - Home'!$B:$O,11,FALSE)/100</f>
        <v>0.48799999999999999</v>
      </c>
      <c r="M1675" s="31">
        <f>VLOOKUP($C1675,'Four Factors - Home'!$B:$O,12,FALSE)</f>
        <v>0.25</v>
      </c>
      <c r="N1675" s="31">
        <f>VLOOKUP($C1675,'Four Factors - Home'!$B:$O,13,FALSE)/100</f>
        <v>0.151</v>
      </c>
      <c r="O1675" s="31">
        <f>VLOOKUP($C1675,'Four Factors - Home'!$B:$O,14,FALSE)/100</f>
        <v>0.20600000000000002</v>
      </c>
      <c r="P1675" s="17">
        <f>VLOOKUP($C1675,'Advanced - Home'!B:T,18,FALSE)</f>
        <v>97.49</v>
      </c>
      <c r="Q1675" s="17">
        <f>(P1675+'Advanced - Home'!$S$33)/2</f>
        <v>98.171912943871703</v>
      </c>
      <c r="R1675" s="31">
        <f t="shared" ref="R1675" si="16507">AVERAGE(H1675,L1674)</f>
        <v>0.52949999999999997</v>
      </c>
      <c r="S1675" s="31">
        <f t="shared" ref="S1675" si="16508">AVERAGE(I1675,M1674)</f>
        <v>0.30299999999999999</v>
      </c>
      <c r="T1675" s="31">
        <f t="shared" ref="T1675" si="16509">AVERAGE(J1675,N1674)</f>
        <v>0.14850000000000002</v>
      </c>
      <c r="U1675" s="31">
        <f t="shared" ref="U1675" si="16510">AVERAGE(K1675,O1674)</f>
        <v>0.23300000000000001</v>
      </c>
      <c r="V1675" s="17">
        <f>Q1675*Q1674/'Advanced - Road'!$S$33</f>
        <v>97.516248556170822</v>
      </c>
      <c r="W1675" s="17">
        <f t="shared" ref="W1675" si="16511">W1674</f>
        <v>97.519553736277274</v>
      </c>
      <c r="X1675" s="17">
        <f t="shared" si="16058"/>
        <v>0</v>
      </c>
      <c r="Y1675" s="19">
        <f>ROUND(Regression!$B$17+Regression!$B$18*Games!R1675+Regression!$B$19*Games!T1675+Regression!$B$20*Games!U1675+Regression!$B$21*Games!S1675+Regression!$B$22*Games!W1675,0)</f>
        <v>109</v>
      </c>
      <c r="Z1675" s="19">
        <f t="shared" ref="Z1675" si="16512">-Z1674</f>
        <v>-6</v>
      </c>
      <c r="AA1675" s="19">
        <f t="shared" ref="AA1675" si="16513">AA1674</f>
        <v>212</v>
      </c>
      <c r="AB1675" s="4"/>
      <c r="AC1675" s="4"/>
      <c r="AD1675" s="4">
        <f t="shared" si="16063"/>
        <v>109</v>
      </c>
    </row>
    <row r="1676" spans="1:30" x14ac:dyDescent="0.3">
      <c r="A1676" s="11" t="s">
        <v>133</v>
      </c>
      <c r="B1676" s="14" t="s">
        <v>80</v>
      </c>
      <c r="C1676" s="11" t="str">
        <f>VLOOKUP(B1676,'Team Lookup'!A:B,2,FALSE)</f>
        <v>Toronto Raptors</v>
      </c>
      <c r="D1676" s="12"/>
      <c r="E1676" s="12"/>
      <c r="F1676" s="13" t="str">
        <f>B1677</f>
        <v>TOR</v>
      </c>
      <c r="G1676" s="11" t="str">
        <f t="shared" ref="G1676" si="16514">C1677</f>
        <v>Toronto Raptors</v>
      </c>
      <c r="H1676" s="32">
        <f>VLOOKUP($C1676,'Four Factors - Road'!$B:$O,7,FALSE)/100</f>
        <v>0.50700000000000001</v>
      </c>
      <c r="I1676" s="32">
        <f>VLOOKUP($C1676,'Four Factors - Road'!$B:$O,8,FALSE)</f>
        <v>0.27900000000000003</v>
      </c>
      <c r="J1676" s="32">
        <f>VLOOKUP($C1676,'Four Factors - Road'!$B:$O,9,FALSE)/100</f>
        <v>0.12300000000000001</v>
      </c>
      <c r="K1676" s="32">
        <f>VLOOKUP($C1676,'Four Factors - Road'!$B:$O,10,FALSE)/100</f>
        <v>0.223</v>
      </c>
      <c r="L1676" s="32">
        <f>VLOOKUP($C1676,'Four Factors - Road'!$B:$O,11,FALSE)/100</f>
        <v>0.52600000000000002</v>
      </c>
      <c r="M1676" s="32">
        <f>VLOOKUP($C1676,'Four Factors - Road'!$B:$O,12,FALSE)</f>
        <v>0.313</v>
      </c>
      <c r="N1676" s="32">
        <f>VLOOKUP($C1676,'Four Factors - Road'!$B:$O,13,FALSE)/100</f>
        <v>0.16200000000000001</v>
      </c>
      <c r="O1676" s="32">
        <f>VLOOKUP($C1676,'Four Factors - Road'!$B:$O,14,FALSE)/100</f>
        <v>0.24100000000000002</v>
      </c>
      <c r="P1676" s="21">
        <f>VLOOKUP($C1676,'Advanced - Road'!B:T,18,FALSE)</f>
        <v>97.54</v>
      </c>
      <c r="Q1676" s="21">
        <f>(P1676+'Advanced - Road'!$S$33)/2</f>
        <v>98.200263459335631</v>
      </c>
      <c r="R1676" s="32">
        <f t="shared" ref="R1676" si="16515">AVERAGE(H1676,L1677)</f>
        <v>0.50550000000000006</v>
      </c>
      <c r="S1676" s="32">
        <f t="shared" ref="S1676" si="16516">AVERAGE(I1676,M1677)</f>
        <v>0.27400000000000002</v>
      </c>
      <c r="T1676" s="32">
        <f t="shared" ref="T1676" si="16517">AVERAGE(J1676,N1677)</f>
        <v>0.13400000000000001</v>
      </c>
      <c r="U1676" s="32">
        <f t="shared" ref="U1676" si="16518">AVERAGE(K1676,O1677)</f>
        <v>0.23549999999999999</v>
      </c>
      <c r="V1676" s="21">
        <f>Q1676*Q1677/'Advanced - Home'!$S$33</f>
        <v>97.547693631322048</v>
      </c>
      <c r="W1676" s="21">
        <f t="shared" ref="W1676" si="16519">AVERAGE(V1676:V1677)</f>
        <v>97.544387609533885</v>
      </c>
      <c r="X1676" s="21">
        <f t="shared" si="16058"/>
        <v>0</v>
      </c>
      <c r="Y1676" s="23">
        <f>ROUND(Regression!$B$17+Regression!$B$18*Games!R1676+Regression!$B$19*Games!T1676+Regression!$B$20*Games!U1676+Regression!$B$21*Games!S1676+Regression!$B$22*Games!W1676,0)</f>
        <v>106</v>
      </c>
      <c r="Z1676" s="23">
        <f t="shared" ref="Z1676" si="16520">Y1677-Y1676</f>
        <v>4</v>
      </c>
      <c r="AA1676" s="23">
        <f t="shared" ref="AA1676" si="16521">Y1676+Y1677</f>
        <v>216</v>
      </c>
      <c r="AB1676" s="22">
        <f t="shared" ref="AB1676" si="16522">D1676-Z1676</f>
        <v>-4</v>
      </c>
      <c r="AC1676" s="22">
        <f t="shared" ref="AC1676" si="16523">AA1676-E1676</f>
        <v>216</v>
      </c>
      <c r="AD1676" s="22">
        <f t="shared" si="16063"/>
        <v>106</v>
      </c>
    </row>
    <row r="1677" spans="1:30" x14ac:dyDescent="0.3">
      <c r="A1677" s="11" t="s">
        <v>134</v>
      </c>
      <c r="B1677" s="14" t="s">
        <v>80</v>
      </c>
      <c r="C1677" s="11" t="str">
        <f>VLOOKUP(B1677,'Team Lookup'!A:B,2,FALSE)</f>
        <v>Toronto Raptors</v>
      </c>
      <c r="D1677" s="15">
        <f t="shared" ref="D1677" si="16524">D1676*-1</f>
        <v>0</v>
      </c>
      <c r="E1677" s="15">
        <f t="shared" ref="E1677" si="16525">E1676</f>
        <v>0</v>
      </c>
      <c r="F1677" s="11" t="str">
        <f>B1676</f>
        <v>TOR</v>
      </c>
      <c r="G1677" s="11" t="str">
        <f t="shared" ref="G1677" si="16526">C1676</f>
        <v>Toronto Raptors</v>
      </c>
      <c r="H1677" s="32">
        <f>VLOOKUP($C1677,'Four Factors - Home'!$B:$O,7,FALSE)/100</f>
        <v>0.52900000000000003</v>
      </c>
      <c r="I1677" s="32">
        <f>VLOOKUP($C1677,'Four Factors - Home'!$B:$O,8,FALSE)</f>
        <v>0.315</v>
      </c>
      <c r="J1677" s="32">
        <f>VLOOKUP($C1677,'Four Factors - Home'!$B:$O,9,FALSE)/100</f>
        <v>0.128</v>
      </c>
      <c r="K1677" s="32">
        <f>VLOOKUP($C1677,'Four Factors - Home'!$B:$O,10,FALSE)/100</f>
        <v>0.27100000000000002</v>
      </c>
      <c r="L1677" s="32">
        <f>VLOOKUP($C1677,'Four Factors - Home'!$B:$O,11,FALSE)/100</f>
        <v>0.504</v>
      </c>
      <c r="M1677" s="32">
        <f>VLOOKUP($C1677,'Four Factors - Home'!$B:$O,12,FALSE)</f>
        <v>0.26900000000000002</v>
      </c>
      <c r="N1677" s="32">
        <f>VLOOKUP($C1677,'Four Factors - Home'!$B:$O,13,FALSE)/100</f>
        <v>0.14499999999999999</v>
      </c>
      <c r="O1677" s="32">
        <f>VLOOKUP($C1677,'Four Factors - Home'!$B:$O,14,FALSE)/100</f>
        <v>0.248</v>
      </c>
      <c r="P1677" s="21">
        <f>VLOOKUP($C1677,'Advanced - Home'!B:T,18,FALSE)</f>
        <v>97.54</v>
      </c>
      <c r="Q1677" s="21">
        <f>(P1677+'Advanced - Home'!$S$33)/2</f>
        <v>98.196912943871709</v>
      </c>
      <c r="R1677" s="32">
        <f t="shared" ref="R1677" si="16527">AVERAGE(H1677,L1676)</f>
        <v>0.52750000000000008</v>
      </c>
      <c r="S1677" s="32">
        <f t="shared" ref="S1677" si="16528">AVERAGE(I1677,M1676)</f>
        <v>0.314</v>
      </c>
      <c r="T1677" s="32">
        <f t="shared" ref="T1677" si="16529">AVERAGE(J1677,N1676)</f>
        <v>0.14500000000000002</v>
      </c>
      <c r="U1677" s="32">
        <f t="shared" ref="U1677" si="16530">AVERAGE(K1677,O1676)</f>
        <v>0.25600000000000001</v>
      </c>
      <c r="V1677" s="21">
        <f>Q1677*Q1676/'Advanced - Road'!$S$33</f>
        <v>97.541081587745737</v>
      </c>
      <c r="W1677" s="21">
        <f t="shared" ref="W1677" si="16531">W1676</f>
        <v>97.544387609533885</v>
      </c>
      <c r="X1677" s="21">
        <f t="shared" si="16058"/>
        <v>0</v>
      </c>
      <c r="Y1677" s="23">
        <f>ROUND(Regression!$B$17+Regression!$B$18*Games!R1677+Regression!$B$19*Games!T1677+Regression!$B$20*Games!U1677+Regression!$B$21*Games!S1677+Regression!$B$22*Games!W1677,0)</f>
        <v>110</v>
      </c>
      <c r="Z1677" s="23">
        <f t="shared" ref="Z1677" si="16532">-Z1676</f>
        <v>-4</v>
      </c>
      <c r="AA1677" s="23">
        <f t="shared" ref="AA1677" si="16533">AA1676</f>
        <v>216</v>
      </c>
      <c r="AB1677" s="22"/>
      <c r="AC1677" s="22"/>
      <c r="AD1677" s="22">
        <f t="shared" si="16063"/>
        <v>110</v>
      </c>
    </row>
    <row r="1678" spans="1:30" x14ac:dyDescent="0.3">
      <c r="A1678" t="s">
        <v>133</v>
      </c>
      <c r="B1678" s="8" t="s">
        <v>80</v>
      </c>
      <c r="C1678" t="str">
        <f>VLOOKUP(B1678,'Team Lookup'!A:B,2,FALSE)</f>
        <v>Toronto Raptors</v>
      </c>
      <c r="D1678" s="6"/>
      <c r="E1678" s="6"/>
      <c r="F1678" s="7" t="str">
        <f>B1679</f>
        <v>UTA</v>
      </c>
      <c r="G1678" t="str">
        <f t="shared" ref="G1678" si="16534">C1679</f>
        <v>Utah Jazz</v>
      </c>
      <c r="H1678" s="31">
        <f>VLOOKUP($C1678,'Four Factors - Road'!$B:$O,7,FALSE)/100</f>
        <v>0.50700000000000001</v>
      </c>
      <c r="I1678" s="31">
        <f>VLOOKUP($C1678,'Four Factors - Road'!$B:$O,8,FALSE)</f>
        <v>0.27900000000000003</v>
      </c>
      <c r="J1678" s="31">
        <f>VLOOKUP($C1678,'Four Factors - Road'!$B:$O,9,FALSE)/100</f>
        <v>0.12300000000000001</v>
      </c>
      <c r="K1678" s="31">
        <f>VLOOKUP($C1678,'Four Factors - Road'!$B:$O,10,FALSE)/100</f>
        <v>0.223</v>
      </c>
      <c r="L1678" s="31">
        <f>VLOOKUP($C1678,'Four Factors - Road'!$B:$O,11,FALSE)/100</f>
        <v>0.52600000000000002</v>
      </c>
      <c r="M1678" s="31">
        <f>VLOOKUP($C1678,'Four Factors - Road'!$B:$O,12,FALSE)</f>
        <v>0.313</v>
      </c>
      <c r="N1678" s="31">
        <f>VLOOKUP($C1678,'Four Factors - Road'!$B:$O,13,FALSE)/100</f>
        <v>0.16200000000000001</v>
      </c>
      <c r="O1678" s="31">
        <f>VLOOKUP($C1678,'Four Factors - Road'!$B:$O,14,FALSE)/100</f>
        <v>0.24100000000000002</v>
      </c>
      <c r="P1678" s="17">
        <f>VLOOKUP($C1678,'Advanced - Road'!B:T,18,FALSE)</f>
        <v>97.54</v>
      </c>
      <c r="Q1678" s="17">
        <f>(P1678+'Advanced - Road'!$S$33)/2</f>
        <v>98.200263459335631</v>
      </c>
      <c r="R1678" s="31">
        <f t="shared" ref="R1678" si="16535">AVERAGE(H1678,L1679)</f>
        <v>0.4965</v>
      </c>
      <c r="S1678" s="31">
        <f t="shared" ref="S1678" si="16536">AVERAGE(I1678,M1679)</f>
        <v>0.2555</v>
      </c>
      <c r="T1678" s="31">
        <f t="shared" ref="T1678" si="16537">AVERAGE(J1678,N1679)</f>
        <v>0.129</v>
      </c>
      <c r="U1678" s="31">
        <f t="shared" ref="U1678" si="16538">AVERAGE(K1678,O1679)</f>
        <v>0.21450000000000002</v>
      </c>
      <c r="V1678" s="17">
        <f>Q1678*Q1679/'Advanced - Home'!$S$33</f>
        <v>95.595685037170909</v>
      </c>
      <c r="W1678" s="17">
        <f t="shared" ref="W1678" si="16539">AVERAGE(V1678:V1679)</f>
        <v>95.592445171564435</v>
      </c>
      <c r="X1678" s="17">
        <f t="shared" si="16058"/>
        <v>0</v>
      </c>
      <c r="Y1678" s="19">
        <f>ROUND(Regression!$B$17+Regression!$B$18*Games!R1678+Regression!$B$19*Games!T1678+Regression!$B$20*Games!U1678+Regression!$B$21*Games!S1678+Regression!$B$22*Games!W1678,0)</f>
        <v>102</v>
      </c>
      <c r="Z1678" s="19">
        <f t="shared" ref="Z1678" si="16540">Y1679-Y1678</f>
        <v>4</v>
      </c>
      <c r="AA1678" s="19">
        <f t="shared" ref="AA1678" si="16541">Y1678+Y1679</f>
        <v>208</v>
      </c>
      <c r="AB1678" s="4">
        <f t="shared" ref="AB1678" si="16542">D1678-Z1678</f>
        <v>-4</v>
      </c>
      <c r="AC1678" s="4">
        <f t="shared" ref="AC1678" si="16543">AA1678-E1678</f>
        <v>208</v>
      </c>
      <c r="AD1678" s="4">
        <f t="shared" si="16063"/>
        <v>102</v>
      </c>
    </row>
    <row r="1679" spans="1:30" x14ac:dyDescent="0.3">
      <c r="A1679" t="s">
        <v>134</v>
      </c>
      <c r="B1679" s="8" t="s">
        <v>81</v>
      </c>
      <c r="C1679" t="str">
        <f>VLOOKUP(B1679,'Team Lookup'!A:B,2,FALSE)</f>
        <v>Utah Jazz</v>
      </c>
      <c r="D1679" s="9">
        <f t="shared" ref="D1679" si="16544">D1678*-1</f>
        <v>0</v>
      </c>
      <c r="E1679" s="9">
        <f t="shared" ref="E1679" si="16545">E1678</f>
        <v>0</v>
      </c>
      <c r="F1679" t="str">
        <f>B1678</f>
        <v>TOR</v>
      </c>
      <c r="G1679" t="str">
        <f t="shared" ref="G1679" si="16546">C1678</f>
        <v>Toronto Raptors</v>
      </c>
      <c r="H1679" s="31">
        <f>VLOOKUP($C1679,'Four Factors - Home'!$B:$O,7,FALSE)/100</f>
        <v>0.52800000000000002</v>
      </c>
      <c r="I1679" s="31">
        <f>VLOOKUP($C1679,'Four Factors - Home'!$B:$O,8,FALSE)</f>
        <v>0.314</v>
      </c>
      <c r="J1679" s="31">
        <f>VLOOKUP($C1679,'Four Factors - Home'!$B:$O,9,FALSE)/100</f>
        <v>0.14499999999999999</v>
      </c>
      <c r="K1679" s="31">
        <f>VLOOKUP($C1679,'Four Factors - Home'!$B:$O,10,FALSE)/100</f>
        <v>0.214</v>
      </c>
      <c r="L1679" s="31">
        <f>VLOOKUP($C1679,'Four Factors - Home'!$B:$O,11,FALSE)/100</f>
        <v>0.48599999999999999</v>
      </c>
      <c r="M1679" s="31">
        <f>VLOOKUP($C1679,'Four Factors - Home'!$B:$O,12,FALSE)</f>
        <v>0.23200000000000001</v>
      </c>
      <c r="N1679" s="31">
        <f>VLOOKUP($C1679,'Four Factors - Home'!$B:$O,13,FALSE)/100</f>
        <v>0.13500000000000001</v>
      </c>
      <c r="O1679" s="31">
        <f>VLOOKUP($C1679,'Four Factors - Home'!$B:$O,14,FALSE)/100</f>
        <v>0.20600000000000002</v>
      </c>
      <c r="P1679" s="17">
        <f>VLOOKUP($C1679,'Advanced - Home'!B:T,18,FALSE)</f>
        <v>93.61</v>
      </c>
      <c r="Q1679" s="17">
        <f>(P1679+'Advanced - Home'!$S$33)/2</f>
        <v>96.231912943871706</v>
      </c>
      <c r="R1679" s="31">
        <f t="shared" ref="R1679" si="16547">AVERAGE(H1679,L1678)</f>
        <v>0.52700000000000002</v>
      </c>
      <c r="S1679" s="31">
        <f t="shared" ref="S1679" si="16548">AVERAGE(I1679,M1678)</f>
        <v>0.3135</v>
      </c>
      <c r="T1679" s="31">
        <f t="shared" ref="T1679" si="16549">AVERAGE(J1679,N1678)</f>
        <v>0.1535</v>
      </c>
      <c r="U1679" s="31">
        <f t="shared" ref="U1679" si="16550">AVERAGE(K1679,O1678)</f>
        <v>0.22750000000000001</v>
      </c>
      <c r="V1679" s="17">
        <f>Q1679*Q1678/'Advanced - Road'!$S$33</f>
        <v>95.589205305957975</v>
      </c>
      <c r="W1679" s="17">
        <f t="shared" ref="W1679" si="16551">W1678</f>
        <v>95.592445171564435</v>
      </c>
      <c r="X1679" s="17">
        <f t="shared" si="16058"/>
        <v>0</v>
      </c>
      <c r="Y1679" s="19">
        <f>ROUND(Regression!$B$17+Regression!$B$18*Games!R1679+Regression!$B$19*Games!T1679+Regression!$B$20*Games!U1679+Regression!$B$21*Games!S1679+Regression!$B$22*Games!W1679,0)</f>
        <v>106</v>
      </c>
      <c r="Z1679" s="19">
        <f t="shared" ref="Z1679" si="16552">-Z1678</f>
        <v>-4</v>
      </c>
      <c r="AA1679" s="19">
        <f t="shared" ref="AA1679" si="16553">AA1678</f>
        <v>208</v>
      </c>
      <c r="AB1679" s="4"/>
      <c r="AC1679" s="4"/>
      <c r="AD1679" s="4">
        <f t="shared" si="16063"/>
        <v>106</v>
      </c>
    </row>
    <row r="1680" spans="1:30" x14ac:dyDescent="0.3">
      <c r="A1680" s="11" t="s">
        <v>133</v>
      </c>
      <c r="B1680" s="14" t="s">
        <v>80</v>
      </c>
      <c r="C1680" s="11" t="str">
        <f>VLOOKUP(B1680,'Team Lookup'!A:B,2,FALSE)</f>
        <v>Toronto Raptors</v>
      </c>
      <c r="D1680" s="12"/>
      <c r="E1680" s="12"/>
      <c r="F1680" s="13" t="str">
        <f>B1681</f>
        <v>WAS</v>
      </c>
      <c r="G1680" s="11" t="str">
        <f t="shared" ref="G1680" si="16554">C1681</f>
        <v>Washington Wizards</v>
      </c>
      <c r="H1680" s="32">
        <f>VLOOKUP($C1680,'Four Factors - Road'!$B:$O,7,FALSE)/100</f>
        <v>0.50700000000000001</v>
      </c>
      <c r="I1680" s="32">
        <f>VLOOKUP($C1680,'Four Factors - Road'!$B:$O,8,FALSE)</f>
        <v>0.27900000000000003</v>
      </c>
      <c r="J1680" s="32">
        <f>VLOOKUP($C1680,'Four Factors - Road'!$B:$O,9,FALSE)/100</f>
        <v>0.12300000000000001</v>
      </c>
      <c r="K1680" s="32">
        <f>VLOOKUP($C1680,'Four Factors - Road'!$B:$O,10,FALSE)/100</f>
        <v>0.223</v>
      </c>
      <c r="L1680" s="32">
        <f>VLOOKUP($C1680,'Four Factors - Road'!$B:$O,11,FALSE)/100</f>
        <v>0.52600000000000002</v>
      </c>
      <c r="M1680" s="32">
        <f>VLOOKUP($C1680,'Four Factors - Road'!$B:$O,12,FALSE)</f>
        <v>0.313</v>
      </c>
      <c r="N1680" s="32">
        <f>VLOOKUP($C1680,'Four Factors - Road'!$B:$O,13,FALSE)/100</f>
        <v>0.16200000000000001</v>
      </c>
      <c r="O1680" s="32">
        <f>VLOOKUP($C1680,'Four Factors - Road'!$B:$O,14,FALSE)/100</f>
        <v>0.24100000000000002</v>
      </c>
      <c r="P1680" s="21">
        <f>VLOOKUP($C1680,'Advanced - Road'!B:T,18,FALSE)</f>
        <v>97.54</v>
      </c>
      <c r="Q1680" s="21">
        <f>(P1680+'Advanced - Road'!$S$33)/2</f>
        <v>98.200263459335631</v>
      </c>
      <c r="R1680" s="32">
        <f t="shared" ref="R1680" si="16555">AVERAGE(H1680,L1681)</f>
        <v>0.50900000000000001</v>
      </c>
      <c r="S1680" s="32">
        <f t="shared" ref="S1680" si="16556">AVERAGE(I1680,M1681)</f>
        <v>0.28349999999999997</v>
      </c>
      <c r="T1680" s="32">
        <f t="shared" ref="T1680" si="16557">AVERAGE(J1680,N1681)</f>
        <v>0.14100000000000001</v>
      </c>
      <c r="U1680" s="32">
        <f t="shared" ref="U1680" si="16558">AVERAGE(K1680,O1681)</f>
        <v>0.23699999999999999</v>
      </c>
      <c r="V1680" s="21">
        <f>Q1680*Q1681/'Advanced - Home'!$S$33</f>
        <v>98.347371452335622</v>
      </c>
      <c r="W1680" s="21">
        <f t="shared" ref="W1680" si="16559">AVERAGE(V1680:V1681)</f>
        <v>98.344038328396692</v>
      </c>
      <c r="X1680" s="21">
        <f t="shared" si="16058"/>
        <v>0</v>
      </c>
      <c r="Y1680" s="23">
        <f>ROUND(Regression!$B$17+Regression!$B$18*Games!R1680+Regression!$B$19*Games!T1680+Regression!$B$20*Games!U1680+Regression!$B$21*Games!S1680+Regression!$B$22*Games!W1680,0)</f>
        <v>107</v>
      </c>
      <c r="Z1680" s="23">
        <f t="shared" ref="Z1680" si="16560">Y1681-Y1680</f>
        <v>3</v>
      </c>
      <c r="AA1680" s="23">
        <f t="shared" ref="AA1680" si="16561">Y1680+Y1681</f>
        <v>217</v>
      </c>
      <c r="AB1680" s="22">
        <f t="shared" ref="AB1680" si="16562">D1680-Z1680</f>
        <v>-3</v>
      </c>
      <c r="AC1680" s="22">
        <f t="shared" ref="AC1680" si="16563">AA1680-E1680</f>
        <v>217</v>
      </c>
      <c r="AD1680" s="22">
        <f t="shared" si="16063"/>
        <v>107</v>
      </c>
    </row>
    <row r="1681" spans="1:30" x14ac:dyDescent="0.3">
      <c r="A1681" s="11" t="s">
        <v>134</v>
      </c>
      <c r="B1681" s="14" t="s">
        <v>82</v>
      </c>
      <c r="C1681" s="11" t="str">
        <f>VLOOKUP(B1681,'Team Lookup'!A:B,2,FALSE)</f>
        <v>Washington Wizards</v>
      </c>
      <c r="D1681" s="15">
        <f t="shared" ref="D1681" si="16564">D1680*-1</f>
        <v>0</v>
      </c>
      <c r="E1681" s="15">
        <f t="shared" ref="E1681" si="16565">E1680</f>
        <v>0</v>
      </c>
      <c r="F1681" s="11" t="str">
        <f>B1680</f>
        <v>TOR</v>
      </c>
      <c r="G1681" s="11" t="str">
        <f t="shared" ref="G1681" si="16566">C1680</f>
        <v>Toronto Raptors</v>
      </c>
      <c r="H1681" s="32">
        <f>VLOOKUP($C1681,'Four Factors - Home'!$B:$O,7,FALSE)/100</f>
        <v>0.54700000000000004</v>
      </c>
      <c r="I1681" s="32">
        <f>VLOOKUP($C1681,'Four Factors - Home'!$B:$O,8,FALSE)</f>
        <v>0.26400000000000001</v>
      </c>
      <c r="J1681" s="32">
        <f>VLOOKUP($C1681,'Four Factors - Home'!$B:$O,9,FALSE)/100</f>
        <v>0.14899999999999999</v>
      </c>
      <c r="K1681" s="32">
        <f>VLOOKUP($C1681,'Four Factors - Home'!$B:$O,10,FALSE)/100</f>
        <v>0.252</v>
      </c>
      <c r="L1681" s="32">
        <f>VLOOKUP($C1681,'Four Factors - Home'!$B:$O,11,FALSE)/100</f>
        <v>0.51100000000000001</v>
      </c>
      <c r="M1681" s="32">
        <f>VLOOKUP($C1681,'Four Factors - Home'!$B:$O,12,FALSE)</f>
        <v>0.28799999999999998</v>
      </c>
      <c r="N1681" s="32">
        <f>VLOOKUP($C1681,'Four Factors - Home'!$B:$O,13,FALSE)/100</f>
        <v>0.159</v>
      </c>
      <c r="O1681" s="32">
        <f>VLOOKUP($C1681,'Four Factors - Home'!$B:$O,14,FALSE)/100</f>
        <v>0.251</v>
      </c>
      <c r="P1681" s="21">
        <f>VLOOKUP($C1681,'Advanced - Home'!B:T,18,FALSE)</f>
        <v>99.15</v>
      </c>
      <c r="Q1681" s="21">
        <f>(P1681+'Advanced - Home'!$S$33)/2</f>
        <v>99.001912943871702</v>
      </c>
      <c r="R1681" s="32">
        <f t="shared" ref="R1681" si="16567">AVERAGE(H1681,L1680)</f>
        <v>0.53649999999999998</v>
      </c>
      <c r="S1681" s="32">
        <f t="shared" ref="S1681" si="16568">AVERAGE(I1681,M1680)</f>
        <v>0.28849999999999998</v>
      </c>
      <c r="T1681" s="32">
        <f t="shared" ref="T1681" si="16569">AVERAGE(J1681,N1680)</f>
        <v>0.1555</v>
      </c>
      <c r="U1681" s="32">
        <f t="shared" ref="U1681" si="16570">AVERAGE(K1681,O1680)</f>
        <v>0.2465</v>
      </c>
      <c r="V1681" s="21">
        <f>Q1681*Q1680/'Advanced - Road'!$S$33</f>
        <v>98.340705204457777</v>
      </c>
      <c r="W1681" s="21">
        <f t="shared" ref="W1681" si="16571">W1680</f>
        <v>98.344038328396692</v>
      </c>
      <c r="X1681" s="21">
        <f t="shared" si="16058"/>
        <v>0</v>
      </c>
      <c r="Y1681" s="23">
        <f>ROUND(Regression!$B$17+Regression!$B$18*Games!R1681+Regression!$B$19*Games!T1681+Regression!$B$20*Games!U1681+Regression!$B$21*Games!S1681+Regression!$B$22*Games!W1681,0)</f>
        <v>110</v>
      </c>
      <c r="Z1681" s="23">
        <f t="shared" ref="Z1681" si="16572">-Z1680</f>
        <v>-3</v>
      </c>
      <c r="AA1681" s="23">
        <f t="shared" ref="AA1681" si="16573">AA1680</f>
        <v>217</v>
      </c>
      <c r="AB1681" s="22"/>
      <c r="AC1681" s="22"/>
      <c r="AD1681" s="22">
        <f t="shared" si="16063"/>
        <v>110</v>
      </c>
    </row>
    <row r="1682" spans="1:30" x14ac:dyDescent="0.3">
      <c r="A1682" t="s">
        <v>133</v>
      </c>
      <c r="B1682" s="5" t="s">
        <v>81</v>
      </c>
      <c r="C1682" t="str">
        <f>VLOOKUP(B1682,'Team Lookup'!A:B,2,FALSE)</f>
        <v>Utah Jazz</v>
      </c>
      <c r="D1682" s="6"/>
      <c r="E1682" s="6"/>
      <c r="F1682" s="7" t="str">
        <f>B1683</f>
        <v>ATL</v>
      </c>
      <c r="G1682" t="str">
        <f t="shared" ref="G1682" si="16574">C1683</f>
        <v>Atlanta Hawks</v>
      </c>
      <c r="H1682" s="31">
        <f>VLOOKUP($C1682,'Four Factors - Road'!$B:$O,7,FALSE)/100</f>
        <v>0.52200000000000002</v>
      </c>
      <c r="I1682" s="31">
        <f>VLOOKUP($C1682,'Four Factors - Road'!$B:$O,8,FALSE)</f>
        <v>0.28299999999999997</v>
      </c>
      <c r="J1682" s="31">
        <f>VLOOKUP($C1682,'Four Factors - Road'!$B:$O,9,FALSE)/100</f>
        <v>0.14499999999999999</v>
      </c>
      <c r="K1682" s="31">
        <f>VLOOKUP($C1682,'Four Factors - Road'!$B:$O,10,FALSE)/100</f>
        <v>0.23800000000000002</v>
      </c>
      <c r="L1682" s="31">
        <f>VLOOKUP($C1682,'Four Factors - Road'!$B:$O,11,FALSE)/100</f>
        <v>0.49200000000000005</v>
      </c>
      <c r="M1682" s="31">
        <f>VLOOKUP($C1682,'Four Factors - Road'!$B:$O,12,FALSE)</f>
        <v>0.27900000000000003</v>
      </c>
      <c r="N1682" s="31">
        <f>VLOOKUP($C1682,'Four Factors - Road'!$B:$O,13,FALSE)/100</f>
        <v>0.128</v>
      </c>
      <c r="O1682" s="31">
        <f>VLOOKUP($C1682,'Four Factors - Road'!$B:$O,14,FALSE)/100</f>
        <v>0.22</v>
      </c>
      <c r="P1682" s="17">
        <f>VLOOKUP($C1682,'Advanced - Road'!B:T,18,FALSE)</f>
        <v>93.27</v>
      </c>
      <c r="Q1682" s="17">
        <f>(P1682+'Advanced - Road'!$S$33)/2</f>
        <v>96.065263459335625</v>
      </c>
      <c r="R1682" s="31">
        <f t="shared" ref="R1682" si="16575">AVERAGE(H1682,L1683)</f>
        <v>0.52</v>
      </c>
      <c r="S1682" s="31">
        <f t="shared" ref="S1682" si="16576">AVERAGE(I1682,M1683)</f>
        <v>0.2505</v>
      </c>
      <c r="T1682" s="31">
        <f t="shared" ref="T1682" si="16577">AVERAGE(J1682,N1683)</f>
        <v>0.151</v>
      </c>
      <c r="U1682" s="31">
        <f t="shared" ref="U1682" si="16578">AVERAGE(K1682,O1683)</f>
        <v>0.24249999999999999</v>
      </c>
      <c r="V1682" s="17">
        <f>Q1682*Q1683/'Advanced - Home'!$S$33</f>
        <v>96.073122388118605</v>
      </c>
      <c r="W1682" s="17">
        <f t="shared" ref="W1682" si="16579">AVERAGE(V1682:V1683)</f>
        <v>96.069866341521831</v>
      </c>
      <c r="X1682" s="17">
        <f t="shared" si="16058"/>
        <v>0</v>
      </c>
      <c r="Y1682" s="19">
        <f>ROUND(Regression!$B$17+Regression!$B$18*Games!R1682+Regression!$B$19*Games!T1682+Regression!$B$20*Games!U1682+Regression!$B$21*Games!S1682+Regression!$B$22*Games!W1682,0)</f>
        <v>104</v>
      </c>
      <c r="Z1682" s="19">
        <f t="shared" ref="Z1682" si="16580">Y1683-Y1682</f>
        <v>0</v>
      </c>
      <c r="AA1682" s="19">
        <f t="shared" ref="AA1682" si="16581">Y1682+Y1683</f>
        <v>208</v>
      </c>
      <c r="AB1682" s="4">
        <f t="shared" ref="AB1682" si="16582">D1682-Z1682</f>
        <v>0</v>
      </c>
      <c r="AC1682" s="4">
        <f t="shared" ref="AC1682" si="16583">AA1682-E1682</f>
        <v>208</v>
      </c>
      <c r="AD1682" s="4">
        <f t="shared" si="16063"/>
        <v>104</v>
      </c>
    </row>
    <row r="1683" spans="1:30" x14ac:dyDescent="0.3">
      <c r="A1683" t="s">
        <v>134</v>
      </c>
      <c r="B1683" s="8" t="s">
        <v>56</v>
      </c>
      <c r="C1683" t="str">
        <f>VLOOKUP(B1683,'Team Lookup'!A:B,2,FALSE)</f>
        <v>Atlanta Hawks</v>
      </c>
      <c r="D1683" s="9">
        <f t="shared" ref="D1683" si="16584">D1682*-1</f>
        <v>0</v>
      </c>
      <c r="E1683" s="9">
        <f t="shared" ref="E1683" si="16585">E1682</f>
        <v>0</v>
      </c>
      <c r="F1683" t="str">
        <f>B1682</f>
        <v>UTA</v>
      </c>
      <c r="G1683" t="str">
        <f t="shared" ref="G1683" si="16586">C1682</f>
        <v>Utah Jazz</v>
      </c>
      <c r="H1683" s="31">
        <f>VLOOKUP($C1683,'Four Factors - Home'!$B:$O,7,FALSE)/100</f>
        <v>0.51100000000000001</v>
      </c>
      <c r="I1683" s="31">
        <f>VLOOKUP($C1683,'Four Factors - Home'!$B:$O,8,FALSE)</f>
        <v>0.28199999999999997</v>
      </c>
      <c r="J1683" s="31">
        <f>VLOOKUP($C1683,'Four Factors - Home'!$B:$O,9,FALSE)/100</f>
        <v>0.14800000000000002</v>
      </c>
      <c r="K1683" s="31">
        <f>VLOOKUP($C1683,'Four Factors - Home'!$B:$O,10,FALSE)/100</f>
        <v>0.249</v>
      </c>
      <c r="L1683" s="31">
        <f>VLOOKUP($C1683,'Four Factors - Home'!$B:$O,11,FALSE)/100</f>
        <v>0.51800000000000002</v>
      </c>
      <c r="M1683" s="31">
        <f>VLOOKUP($C1683,'Four Factors - Home'!$B:$O,12,FALSE)</f>
        <v>0.218</v>
      </c>
      <c r="N1683" s="31">
        <f>VLOOKUP($C1683,'Four Factors - Home'!$B:$O,13,FALSE)/100</f>
        <v>0.157</v>
      </c>
      <c r="O1683" s="31">
        <f>VLOOKUP($C1683,'Four Factors - Home'!$B:$O,14,FALSE)/100</f>
        <v>0.247</v>
      </c>
      <c r="P1683" s="17">
        <f>VLOOKUP($C1683,'Advanced - Home'!B:T,18,FALSE)</f>
        <v>98.87</v>
      </c>
      <c r="Q1683" s="17">
        <f>(P1683+'Advanced - Home'!$S$33)/2</f>
        <v>98.861912943871715</v>
      </c>
      <c r="R1683" s="31">
        <f t="shared" ref="R1683" si="16587">AVERAGE(H1683,L1682)</f>
        <v>0.50150000000000006</v>
      </c>
      <c r="S1683" s="31">
        <f t="shared" ref="S1683" si="16588">AVERAGE(I1683,M1682)</f>
        <v>0.28049999999999997</v>
      </c>
      <c r="T1683" s="31">
        <f t="shared" ref="T1683" si="16589">AVERAGE(J1683,N1682)</f>
        <v>0.13800000000000001</v>
      </c>
      <c r="U1683" s="31">
        <f t="shared" ref="U1683" si="16590">AVERAGE(K1683,O1682)</f>
        <v>0.23449999999999999</v>
      </c>
      <c r="V1683" s="17">
        <f>Q1683*Q1682/'Advanced - Road'!$S$33</f>
        <v>96.066610294925056</v>
      </c>
      <c r="W1683" s="17">
        <f t="shared" ref="W1683" si="16591">W1682</f>
        <v>96.069866341521831</v>
      </c>
      <c r="X1683" s="17">
        <f t="shared" si="16058"/>
        <v>0</v>
      </c>
      <c r="Y1683" s="19">
        <f>ROUND(Regression!$B$17+Regression!$B$18*Games!R1683+Regression!$B$19*Games!T1683+Regression!$B$20*Games!U1683+Regression!$B$21*Games!S1683+Regression!$B$22*Games!W1683,0)</f>
        <v>104</v>
      </c>
      <c r="Z1683" s="19">
        <f t="shared" ref="Z1683" si="16592">-Z1682</f>
        <v>0</v>
      </c>
      <c r="AA1683" s="19">
        <f t="shared" ref="AA1683" si="16593">AA1682</f>
        <v>208</v>
      </c>
      <c r="AB1683" s="4"/>
      <c r="AC1683" s="4"/>
      <c r="AD1683" s="4">
        <f t="shared" si="16063"/>
        <v>104</v>
      </c>
    </row>
    <row r="1684" spans="1:30" x14ac:dyDescent="0.3">
      <c r="A1684" s="11" t="s">
        <v>133</v>
      </c>
      <c r="B1684" s="10" t="s">
        <v>81</v>
      </c>
      <c r="C1684" s="11" t="str">
        <f>VLOOKUP(B1684,'Team Lookup'!A:B,2,FALSE)</f>
        <v>Utah Jazz</v>
      </c>
      <c r="D1684" s="12"/>
      <c r="E1684" s="12"/>
      <c r="F1684" s="13" t="str">
        <f>B1685</f>
        <v>BRK</v>
      </c>
      <c r="G1684" s="11" t="str">
        <f t="shared" ref="G1684" si="16594">C1685</f>
        <v>Brooklyn Nets</v>
      </c>
      <c r="H1684" s="32">
        <f>VLOOKUP($C1684,'Four Factors - Road'!$B:$O,7,FALSE)/100</f>
        <v>0.52200000000000002</v>
      </c>
      <c r="I1684" s="32">
        <f>VLOOKUP($C1684,'Four Factors - Road'!$B:$O,8,FALSE)</f>
        <v>0.28299999999999997</v>
      </c>
      <c r="J1684" s="32">
        <f>VLOOKUP($C1684,'Four Factors - Road'!$B:$O,9,FALSE)/100</f>
        <v>0.14499999999999999</v>
      </c>
      <c r="K1684" s="32">
        <f>VLOOKUP($C1684,'Four Factors - Road'!$B:$O,10,FALSE)/100</f>
        <v>0.23800000000000002</v>
      </c>
      <c r="L1684" s="32">
        <f>VLOOKUP($C1684,'Four Factors - Road'!$B:$O,11,FALSE)/100</f>
        <v>0.49200000000000005</v>
      </c>
      <c r="M1684" s="32">
        <f>VLOOKUP($C1684,'Four Factors - Road'!$B:$O,12,FALSE)</f>
        <v>0.27900000000000003</v>
      </c>
      <c r="N1684" s="32">
        <f>VLOOKUP($C1684,'Four Factors - Road'!$B:$O,13,FALSE)/100</f>
        <v>0.128</v>
      </c>
      <c r="O1684" s="32">
        <f>VLOOKUP($C1684,'Four Factors - Road'!$B:$O,14,FALSE)/100</f>
        <v>0.22</v>
      </c>
      <c r="P1684" s="21">
        <f>VLOOKUP($C1684,'Advanced - Road'!B:T,18,FALSE)</f>
        <v>93.27</v>
      </c>
      <c r="Q1684" s="21">
        <f>(P1684+'Advanced - Road'!$S$33)/2</f>
        <v>96.065263459335625</v>
      </c>
      <c r="R1684" s="32">
        <f t="shared" ref="R1684" si="16595">AVERAGE(H1684,L1685)</f>
        <v>0.51500000000000001</v>
      </c>
      <c r="S1684" s="32">
        <f t="shared" ref="S1684" si="16596">AVERAGE(I1684,M1685)</f>
        <v>0.27549999999999997</v>
      </c>
      <c r="T1684" s="32">
        <f t="shared" ref="T1684" si="16597">AVERAGE(J1684,N1685)</f>
        <v>0.13700000000000001</v>
      </c>
      <c r="U1684" s="32">
        <f t="shared" ref="U1684" si="16598">AVERAGE(K1684,O1685)</f>
        <v>0.24299999999999999</v>
      </c>
      <c r="V1684" s="21">
        <f>Q1684*Q1685/'Advanced - Home'!$S$33</f>
        <v>98.152755239521127</v>
      </c>
      <c r="W1684" s="21">
        <f t="shared" ref="W1684" si="16599">AVERAGE(V1684:V1685)</f>
        <v>98.149428711385923</v>
      </c>
      <c r="X1684" s="21">
        <f t="shared" si="16058"/>
        <v>0</v>
      </c>
      <c r="Y1684" s="23">
        <f>ROUND(Regression!$B$17+Regression!$B$18*Games!R1684+Regression!$B$19*Games!T1684+Regression!$B$20*Games!U1684+Regression!$B$21*Games!S1684+Regression!$B$22*Games!W1684,0)</f>
        <v>108</v>
      </c>
      <c r="Z1684" s="23">
        <f t="shared" ref="Z1684" si="16600">Y1685-Y1684</f>
        <v>-6</v>
      </c>
      <c r="AA1684" s="23">
        <f t="shared" ref="AA1684" si="16601">Y1684+Y1685</f>
        <v>210</v>
      </c>
      <c r="AB1684" s="22">
        <f t="shared" ref="AB1684" si="16602">D1684-Z1684</f>
        <v>6</v>
      </c>
      <c r="AC1684" s="22">
        <f t="shared" ref="AC1684" si="16603">AA1684-E1684</f>
        <v>210</v>
      </c>
      <c r="AD1684" s="22">
        <f t="shared" si="16063"/>
        <v>108</v>
      </c>
    </row>
    <row r="1685" spans="1:30" x14ac:dyDescent="0.3">
      <c r="A1685" s="11" t="s">
        <v>134</v>
      </c>
      <c r="B1685" s="14" t="s">
        <v>57</v>
      </c>
      <c r="C1685" s="11" t="str">
        <f>VLOOKUP(B1685,'Team Lookup'!A:B,2,FALSE)</f>
        <v>Brooklyn Nets</v>
      </c>
      <c r="D1685" s="15">
        <f t="shared" ref="D1685" si="16604">D1684*-1</f>
        <v>0</v>
      </c>
      <c r="E1685" s="15">
        <f t="shared" ref="E1685" si="16605">E1684</f>
        <v>0</v>
      </c>
      <c r="F1685" s="11" t="str">
        <f>B1684</f>
        <v>UTA</v>
      </c>
      <c r="G1685" s="11" t="str">
        <f t="shared" ref="G1685" si="16606">C1684</f>
        <v>Utah Jazz</v>
      </c>
      <c r="H1685" s="32">
        <f>VLOOKUP($C1685,'Four Factors - Home'!$B:$O,7,FALSE)/100</f>
        <v>0.49700000000000005</v>
      </c>
      <c r="I1685" s="32">
        <f>VLOOKUP($C1685,'Four Factors - Home'!$B:$O,8,FALSE)</f>
        <v>0.27</v>
      </c>
      <c r="J1685" s="32">
        <f>VLOOKUP($C1685,'Four Factors - Home'!$B:$O,9,FALSE)/100</f>
        <v>0.16699999999999998</v>
      </c>
      <c r="K1685" s="32">
        <f>VLOOKUP($C1685,'Four Factors - Home'!$B:$O,10,FALSE)/100</f>
        <v>0.20600000000000002</v>
      </c>
      <c r="L1685" s="32">
        <f>VLOOKUP($C1685,'Four Factors - Home'!$B:$O,11,FALSE)/100</f>
        <v>0.50800000000000001</v>
      </c>
      <c r="M1685" s="32">
        <f>VLOOKUP($C1685,'Four Factors - Home'!$B:$O,12,FALSE)</f>
        <v>0.26800000000000002</v>
      </c>
      <c r="N1685" s="32">
        <f>VLOOKUP($C1685,'Four Factors - Home'!$B:$O,13,FALSE)/100</f>
        <v>0.129</v>
      </c>
      <c r="O1685" s="32">
        <f>VLOOKUP($C1685,'Four Factors - Home'!$B:$O,14,FALSE)/100</f>
        <v>0.248</v>
      </c>
      <c r="P1685" s="21">
        <f>VLOOKUP($C1685,'Advanced - Home'!B:T,18,FALSE)</f>
        <v>103.15</v>
      </c>
      <c r="Q1685" s="21">
        <f>(P1685+'Advanced - Home'!$S$33)/2</f>
        <v>101.0019129438717</v>
      </c>
      <c r="R1685" s="32">
        <f t="shared" ref="R1685" si="16607">AVERAGE(H1685,L1684)</f>
        <v>0.49450000000000005</v>
      </c>
      <c r="S1685" s="32">
        <f t="shared" ref="S1685" si="16608">AVERAGE(I1685,M1684)</f>
        <v>0.27450000000000002</v>
      </c>
      <c r="T1685" s="32">
        <f t="shared" ref="T1685" si="16609">AVERAGE(J1685,N1684)</f>
        <v>0.14749999999999999</v>
      </c>
      <c r="U1685" s="32">
        <f t="shared" ref="U1685" si="16610">AVERAGE(K1685,O1684)</f>
        <v>0.21300000000000002</v>
      </c>
      <c r="V1685" s="21">
        <f>Q1685*Q1684/'Advanced - Road'!$S$33</f>
        <v>98.146102183250719</v>
      </c>
      <c r="W1685" s="21">
        <f t="shared" ref="W1685" si="16611">W1684</f>
        <v>98.149428711385923</v>
      </c>
      <c r="X1685" s="21">
        <f t="shared" si="16058"/>
        <v>0</v>
      </c>
      <c r="Y1685" s="23">
        <f>ROUND(Regression!$B$17+Regression!$B$18*Games!R1685+Regression!$B$19*Games!T1685+Regression!$B$20*Games!U1685+Regression!$B$21*Games!S1685+Regression!$B$22*Games!W1685,0)</f>
        <v>102</v>
      </c>
      <c r="Z1685" s="23">
        <f t="shared" ref="Z1685" si="16612">-Z1684</f>
        <v>6</v>
      </c>
      <c r="AA1685" s="23">
        <f t="shared" ref="AA1685" si="16613">AA1684</f>
        <v>210</v>
      </c>
      <c r="AB1685" s="22"/>
      <c r="AC1685" s="22"/>
      <c r="AD1685" s="22">
        <f t="shared" si="16063"/>
        <v>102</v>
      </c>
    </row>
    <row r="1686" spans="1:30" x14ac:dyDescent="0.3">
      <c r="A1686" t="s">
        <v>133</v>
      </c>
      <c r="B1686" s="5" t="s">
        <v>81</v>
      </c>
      <c r="C1686" t="str">
        <f>VLOOKUP(B1686,'Team Lookup'!A:B,2,FALSE)</f>
        <v>Utah Jazz</v>
      </c>
      <c r="D1686" s="6"/>
      <c r="E1686" s="6"/>
      <c r="F1686" s="7" t="str">
        <f>B1687</f>
        <v>BOS</v>
      </c>
      <c r="G1686" t="str">
        <f t="shared" ref="G1686" si="16614">C1687</f>
        <v>Boston Celtics</v>
      </c>
      <c r="H1686" s="31">
        <f>VLOOKUP($C1686,'Four Factors - Road'!$B:$O,7,FALSE)/100</f>
        <v>0.52200000000000002</v>
      </c>
      <c r="I1686" s="31">
        <f>VLOOKUP($C1686,'Four Factors - Road'!$B:$O,8,FALSE)</f>
        <v>0.28299999999999997</v>
      </c>
      <c r="J1686" s="31">
        <f>VLOOKUP($C1686,'Four Factors - Road'!$B:$O,9,FALSE)/100</f>
        <v>0.14499999999999999</v>
      </c>
      <c r="K1686" s="31">
        <f>VLOOKUP($C1686,'Four Factors - Road'!$B:$O,10,FALSE)/100</f>
        <v>0.23800000000000002</v>
      </c>
      <c r="L1686" s="31">
        <f>VLOOKUP($C1686,'Four Factors - Road'!$B:$O,11,FALSE)/100</f>
        <v>0.49200000000000005</v>
      </c>
      <c r="M1686" s="31">
        <f>VLOOKUP($C1686,'Four Factors - Road'!$B:$O,12,FALSE)</f>
        <v>0.27900000000000003</v>
      </c>
      <c r="N1686" s="31">
        <f>VLOOKUP($C1686,'Four Factors - Road'!$B:$O,13,FALSE)/100</f>
        <v>0.128</v>
      </c>
      <c r="O1686" s="31">
        <f>VLOOKUP($C1686,'Four Factors - Road'!$B:$O,14,FALSE)/100</f>
        <v>0.22</v>
      </c>
      <c r="P1686" s="17">
        <f>VLOOKUP($C1686,'Advanced - Road'!B:T,18,FALSE)</f>
        <v>93.27</v>
      </c>
      <c r="Q1686" s="17">
        <f>(P1686+'Advanced - Road'!$S$33)/2</f>
        <v>96.065263459335625</v>
      </c>
      <c r="R1686" s="31">
        <f t="shared" ref="R1686" si="16615">AVERAGE(H1686,L1687)</f>
        <v>0.51300000000000001</v>
      </c>
      <c r="S1686" s="31">
        <f t="shared" ref="S1686" si="16616">AVERAGE(I1686,M1687)</f>
        <v>0.27349999999999997</v>
      </c>
      <c r="T1686" s="31">
        <f t="shared" ref="T1686" si="16617">AVERAGE(J1686,N1687)</f>
        <v>0.14099999999999999</v>
      </c>
      <c r="U1686" s="31">
        <f t="shared" ref="U1686" si="16618">AVERAGE(K1686,O1687)</f>
        <v>0.2455</v>
      </c>
      <c r="V1686" s="17">
        <f>Q1686*Q1687/'Advanced - Home'!$S$33</f>
        <v>96.490992540503214</v>
      </c>
      <c r="W1686" s="17">
        <f t="shared" ref="W1686" si="16619">AVERAGE(V1686:V1687)</f>
        <v>96.48772233172815</v>
      </c>
      <c r="X1686" s="17">
        <f t="shared" si="16058"/>
        <v>0</v>
      </c>
      <c r="Y1686" s="19">
        <f>ROUND(Regression!$B$17+Regression!$B$18*Games!R1686+Regression!$B$19*Games!T1686+Regression!$B$20*Games!U1686+Regression!$B$21*Games!S1686+Regression!$B$22*Games!W1686,0)</f>
        <v>106</v>
      </c>
      <c r="Z1686" s="19">
        <f t="shared" ref="Z1686" si="16620">Y1687-Y1686</f>
        <v>-1</v>
      </c>
      <c r="AA1686" s="19">
        <f t="shared" ref="AA1686" si="16621">Y1686+Y1687</f>
        <v>211</v>
      </c>
      <c r="AB1686" s="4">
        <f t="shared" ref="AB1686" si="16622">D1686-Z1686</f>
        <v>1</v>
      </c>
      <c r="AC1686" s="4">
        <f t="shared" ref="AC1686" si="16623">AA1686-E1686</f>
        <v>211</v>
      </c>
      <c r="AD1686" s="4">
        <f t="shared" si="16063"/>
        <v>106</v>
      </c>
    </row>
    <row r="1687" spans="1:30" x14ac:dyDescent="0.3">
      <c r="A1687" t="s">
        <v>134</v>
      </c>
      <c r="B1687" s="8" t="s">
        <v>58</v>
      </c>
      <c r="C1687" t="str">
        <f>VLOOKUP(B1687,'Team Lookup'!A:B,2,FALSE)</f>
        <v>Boston Celtics</v>
      </c>
      <c r="D1687" s="9">
        <f t="shared" ref="D1687" si="16624">D1686*-1</f>
        <v>0</v>
      </c>
      <c r="E1687" s="9">
        <f t="shared" ref="E1687" si="16625">E1686</f>
        <v>0</v>
      </c>
      <c r="F1687" t="str">
        <f>B1686</f>
        <v>UTA</v>
      </c>
      <c r="G1687" t="str">
        <f t="shared" ref="G1687" si="16626">C1686</f>
        <v>Utah Jazz</v>
      </c>
      <c r="H1687" s="31">
        <f>VLOOKUP($C1687,'Four Factors - Home'!$B:$O,7,FALSE)/100</f>
        <v>0.53100000000000003</v>
      </c>
      <c r="I1687" s="31">
        <f>VLOOKUP($C1687,'Four Factors - Home'!$B:$O,8,FALSE)</f>
        <v>0.26600000000000001</v>
      </c>
      <c r="J1687" s="31">
        <f>VLOOKUP($C1687,'Four Factors - Home'!$B:$O,9,FALSE)/100</f>
        <v>0.13800000000000001</v>
      </c>
      <c r="K1687" s="31">
        <f>VLOOKUP($C1687,'Four Factors - Home'!$B:$O,10,FALSE)/100</f>
        <v>0.22500000000000001</v>
      </c>
      <c r="L1687" s="31">
        <f>VLOOKUP($C1687,'Four Factors - Home'!$B:$O,11,FALSE)/100</f>
        <v>0.504</v>
      </c>
      <c r="M1687" s="31">
        <f>VLOOKUP($C1687,'Four Factors - Home'!$B:$O,12,FALSE)</f>
        <v>0.26400000000000001</v>
      </c>
      <c r="N1687" s="31">
        <f>VLOOKUP($C1687,'Four Factors - Home'!$B:$O,13,FALSE)/100</f>
        <v>0.13699999999999998</v>
      </c>
      <c r="O1687" s="31">
        <f>VLOOKUP($C1687,'Four Factors - Home'!$B:$O,14,FALSE)/100</f>
        <v>0.253</v>
      </c>
      <c r="P1687" s="17">
        <f>VLOOKUP($C1687,'Advanced - Home'!B:T,18,FALSE)</f>
        <v>99.73</v>
      </c>
      <c r="Q1687" s="17">
        <f>(P1687+'Advanced - Home'!$S$33)/2</f>
        <v>99.291912943871708</v>
      </c>
      <c r="R1687" s="31">
        <f t="shared" ref="R1687" si="16627">AVERAGE(H1687,L1686)</f>
        <v>0.51150000000000007</v>
      </c>
      <c r="S1687" s="31">
        <f t="shared" ref="S1687" si="16628">AVERAGE(I1687,M1686)</f>
        <v>0.27250000000000002</v>
      </c>
      <c r="T1687" s="31">
        <f t="shared" ref="T1687" si="16629">AVERAGE(J1687,N1686)</f>
        <v>0.13300000000000001</v>
      </c>
      <c r="U1687" s="31">
        <f t="shared" ref="U1687" si="16630">AVERAGE(K1687,O1686)</f>
        <v>0.2225</v>
      </c>
      <c r="V1687" s="17">
        <f>Q1687*Q1686/'Advanced - Road'!$S$33</f>
        <v>96.484452122953101</v>
      </c>
      <c r="W1687" s="17">
        <f t="shared" ref="W1687" si="16631">W1686</f>
        <v>96.48772233172815</v>
      </c>
      <c r="X1687" s="17">
        <f t="shared" si="16058"/>
        <v>0</v>
      </c>
      <c r="Y1687" s="19">
        <f>ROUND(Regression!$B$17+Regression!$B$18*Games!R1687+Regression!$B$19*Games!T1687+Regression!$B$20*Games!U1687+Regression!$B$21*Games!S1687+Regression!$B$22*Games!W1687,0)</f>
        <v>105</v>
      </c>
      <c r="Z1687" s="19">
        <f t="shared" ref="Z1687" si="16632">-Z1686</f>
        <v>1</v>
      </c>
      <c r="AA1687" s="19">
        <f t="shared" ref="AA1687" si="16633">AA1686</f>
        <v>211</v>
      </c>
      <c r="AB1687" s="4"/>
      <c r="AC1687" s="4"/>
      <c r="AD1687" s="4">
        <f t="shared" si="16063"/>
        <v>105</v>
      </c>
    </row>
    <row r="1688" spans="1:30" x14ac:dyDescent="0.3">
      <c r="A1688" s="11" t="s">
        <v>133</v>
      </c>
      <c r="B1688" s="10" t="s">
        <v>81</v>
      </c>
      <c r="C1688" s="11" t="str">
        <f>VLOOKUP(B1688,'Team Lookup'!A:B,2,FALSE)</f>
        <v>Utah Jazz</v>
      </c>
      <c r="D1688" s="12"/>
      <c r="E1688" s="12"/>
      <c r="F1688" s="13" t="str">
        <f>B1689</f>
        <v>CHO</v>
      </c>
      <c r="G1688" s="11" t="str">
        <f t="shared" ref="G1688" si="16634">C1689</f>
        <v>Charlotte Hornets</v>
      </c>
      <c r="H1688" s="32">
        <f>VLOOKUP($C1688,'Four Factors - Road'!$B:$O,7,FALSE)/100</f>
        <v>0.52200000000000002</v>
      </c>
      <c r="I1688" s="32">
        <f>VLOOKUP($C1688,'Four Factors - Road'!$B:$O,8,FALSE)</f>
        <v>0.28299999999999997</v>
      </c>
      <c r="J1688" s="32">
        <f>VLOOKUP($C1688,'Four Factors - Road'!$B:$O,9,FALSE)/100</f>
        <v>0.14499999999999999</v>
      </c>
      <c r="K1688" s="32">
        <f>VLOOKUP($C1688,'Four Factors - Road'!$B:$O,10,FALSE)/100</f>
        <v>0.23800000000000002</v>
      </c>
      <c r="L1688" s="32">
        <f>VLOOKUP($C1688,'Four Factors - Road'!$B:$O,11,FALSE)/100</f>
        <v>0.49200000000000005</v>
      </c>
      <c r="M1688" s="32">
        <f>VLOOKUP($C1688,'Four Factors - Road'!$B:$O,12,FALSE)</f>
        <v>0.27900000000000003</v>
      </c>
      <c r="N1688" s="32">
        <f>VLOOKUP($C1688,'Four Factors - Road'!$B:$O,13,FALSE)/100</f>
        <v>0.128</v>
      </c>
      <c r="O1688" s="32">
        <f>VLOOKUP($C1688,'Four Factors - Road'!$B:$O,14,FALSE)/100</f>
        <v>0.22</v>
      </c>
      <c r="P1688" s="21">
        <f>VLOOKUP($C1688,'Advanced - Road'!B:T,18,FALSE)</f>
        <v>93.27</v>
      </c>
      <c r="Q1688" s="21">
        <f>(P1688+'Advanced - Road'!$S$33)/2</f>
        <v>96.065263459335625</v>
      </c>
      <c r="R1688" s="32">
        <f t="shared" ref="R1688" si="16635">AVERAGE(H1688,L1689)</f>
        <v>0.51249999999999996</v>
      </c>
      <c r="S1688" s="32">
        <f t="shared" ref="S1688" si="16636">AVERAGE(I1688,M1689)</f>
        <v>0.24</v>
      </c>
      <c r="T1688" s="32">
        <f t="shared" ref="T1688" si="16637">AVERAGE(J1688,N1689)</f>
        <v>0.13750000000000001</v>
      </c>
      <c r="U1688" s="32">
        <f t="shared" ref="U1688" si="16638">AVERAGE(K1688,O1689)</f>
        <v>0.21700000000000003</v>
      </c>
      <c r="V1688" s="21">
        <f>Q1688*Q1689/'Advanced - Home'!$S$33</f>
        <v>96.15086567228316</v>
      </c>
      <c r="W1688" s="21">
        <f t="shared" ref="W1688" si="16639">AVERAGE(V1688:V1689)</f>
        <v>96.147606990862528</v>
      </c>
      <c r="X1688" s="21">
        <f t="shared" si="16058"/>
        <v>0</v>
      </c>
      <c r="Y1688" s="23">
        <f>ROUND(Regression!$B$17+Regression!$B$18*Games!R1688+Regression!$B$19*Games!T1688+Regression!$B$20*Games!U1688+Regression!$B$21*Games!S1688+Regression!$B$22*Games!W1688,0)</f>
        <v>103</v>
      </c>
      <c r="Z1688" s="23">
        <f t="shared" ref="Z1688" si="16640">Y1689-Y1688</f>
        <v>1</v>
      </c>
      <c r="AA1688" s="23">
        <f t="shared" ref="AA1688" si="16641">Y1688+Y1689</f>
        <v>207</v>
      </c>
      <c r="AB1688" s="22">
        <f t="shared" ref="AB1688" si="16642">D1688-Z1688</f>
        <v>-1</v>
      </c>
      <c r="AC1688" s="22">
        <f t="shared" ref="AC1688" si="16643">AA1688-E1688</f>
        <v>207</v>
      </c>
      <c r="AD1688" s="22">
        <f t="shared" si="16063"/>
        <v>103</v>
      </c>
    </row>
    <row r="1689" spans="1:30" x14ac:dyDescent="0.3">
      <c r="A1689" s="11" t="s">
        <v>134</v>
      </c>
      <c r="B1689" s="14" t="s">
        <v>59</v>
      </c>
      <c r="C1689" s="11" t="str">
        <f>VLOOKUP(B1689,'Team Lookup'!A:B,2,FALSE)</f>
        <v>Charlotte Hornets</v>
      </c>
      <c r="D1689" s="15">
        <f t="shared" ref="D1689" si="16644">D1688*-1</f>
        <v>0</v>
      </c>
      <c r="E1689" s="15">
        <f t="shared" ref="E1689" si="16645">E1688</f>
        <v>0</v>
      </c>
      <c r="F1689" s="11" t="str">
        <f>B1688</f>
        <v>UTA</v>
      </c>
      <c r="G1689" s="11" t="str">
        <f t="shared" ref="G1689" si="16646">C1688</f>
        <v>Utah Jazz</v>
      </c>
      <c r="H1689" s="32">
        <f>VLOOKUP($C1689,'Four Factors - Home'!$B:$O,7,FALSE)/100</f>
        <v>0.499</v>
      </c>
      <c r="I1689" s="32">
        <f>VLOOKUP($C1689,'Four Factors - Home'!$B:$O,8,FALSE)</f>
        <v>0.307</v>
      </c>
      <c r="J1689" s="32">
        <f>VLOOKUP($C1689,'Four Factors - Home'!$B:$O,9,FALSE)/100</f>
        <v>0.11900000000000001</v>
      </c>
      <c r="K1689" s="32">
        <f>VLOOKUP($C1689,'Four Factors - Home'!$B:$O,10,FALSE)/100</f>
        <v>0.20499999999999999</v>
      </c>
      <c r="L1689" s="32">
        <f>VLOOKUP($C1689,'Four Factors - Home'!$B:$O,11,FALSE)/100</f>
        <v>0.503</v>
      </c>
      <c r="M1689" s="32">
        <f>VLOOKUP($C1689,'Four Factors - Home'!$B:$O,12,FALSE)</f>
        <v>0.19700000000000001</v>
      </c>
      <c r="N1689" s="32">
        <f>VLOOKUP($C1689,'Four Factors - Home'!$B:$O,13,FALSE)/100</f>
        <v>0.13</v>
      </c>
      <c r="O1689" s="32">
        <f>VLOOKUP($C1689,'Four Factors - Home'!$B:$O,14,FALSE)/100</f>
        <v>0.19600000000000001</v>
      </c>
      <c r="P1689" s="21">
        <f>VLOOKUP($C1689,'Advanced - Home'!B:T,18,FALSE)</f>
        <v>99.03</v>
      </c>
      <c r="Q1689" s="21">
        <f>(P1689+'Advanced - Home'!$S$33)/2</f>
        <v>98.941912943871699</v>
      </c>
      <c r="R1689" s="32">
        <f t="shared" ref="R1689" si="16647">AVERAGE(H1689,L1688)</f>
        <v>0.49550000000000005</v>
      </c>
      <c r="S1689" s="32">
        <f t="shared" ref="S1689" si="16648">AVERAGE(I1689,M1688)</f>
        <v>0.29300000000000004</v>
      </c>
      <c r="T1689" s="32">
        <f t="shared" ref="T1689" si="16649">AVERAGE(J1689,N1688)</f>
        <v>0.1235</v>
      </c>
      <c r="U1689" s="32">
        <f t="shared" ref="U1689" si="16650">AVERAGE(K1689,O1688)</f>
        <v>0.21249999999999999</v>
      </c>
      <c r="V1689" s="21">
        <f>Q1689*Q1688/'Advanced - Road'!$S$33</f>
        <v>96.144348309441881</v>
      </c>
      <c r="W1689" s="21">
        <f t="shared" ref="W1689" si="16651">W1688</f>
        <v>96.147606990862528</v>
      </c>
      <c r="X1689" s="21">
        <f t="shared" si="16058"/>
        <v>0</v>
      </c>
      <c r="Y1689" s="23">
        <f>ROUND(Regression!$B$17+Regression!$B$18*Games!R1689+Regression!$B$19*Games!T1689+Regression!$B$20*Games!U1689+Regression!$B$21*Games!S1689+Regression!$B$22*Games!W1689,0)</f>
        <v>104</v>
      </c>
      <c r="Z1689" s="23">
        <f t="shared" ref="Z1689" si="16652">-Z1688</f>
        <v>-1</v>
      </c>
      <c r="AA1689" s="23">
        <f t="shared" ref="AA1689" si="16653">AA1688</f>
        <v>207</v>
      </c>
      <c r="AB1689" s="22"/>
      <c r="AC1689" s="22"/>
      <c r="AD1689" s="22">
        <f t="shared" si="16063"/>
        <v>104</v>
      </c>
    </row>
    <row r="1690" spans="1:30" x14ac:dyDescent="0.3">
      <c r="A1690" t="s">
        <v>133</v>
      </c>
      <c r="B1690" s="8" t="s">
        <v>81</v>
      </c>
      <c r="C1690" t="str">
        <f>VLOOKUP(B1690,'Team Lookup'!A:B,2,FALSE)</f>
        <v>Utah Jazz</v>
      </c>
      <c r="D1690" s="6"/>
      <c r="E1690" s="6"/>
      <c r="F1690" s="7" t="str">
        <f>B1691</f>
        <v>CHI</v>
      </c>
      <c r="G1690" t="str">
        <f t="shared" ref="G1690" si="16654">C1691</f>
        <v>Chicago Bulls</v>
      </c>
      <c r="H1690" s="31">
        <f>VLOOKUP($C1690,'Four Factors - Road'!$B:$O,7,FALSE)/100</f>
        <v>0.52200000000000002</v>
      </c>
      <c r="I1690" s="31">
        <f>VLOOKUP($C1690,'Four Factors - Road'!$B:$O,8,FALSE)</f>
        <v>0.28299999999999997</v>
      </c>
      <c r="J1690" s="31">
        <f>VLOOKUP($C1690,'Four Factors - Road'!$B:$O,9,FALSE)/100</f>
        <v>0.14499999999999999</v>
      </c>
      <c r="K1690" s="31">
        <f>VLOOKUP($C1690,'Four Factors - Road'!$B:$O,10,FALSE)/100</f>
        <v>0.23800000000000002</v>
      </c>
      <c r="L1690" s="31">
        <f>VLOOKUP($C1690,'Four Factors - Road'!$B:$O,11,FALSE)/100</f>
        <v>0.49200000000000005</v>
      </c>
      <c r="M1690" s="31">
        <f>VLOOKUP($C1690,'Four Factors - Road'!$B:$O,12,FALSE)</f>
        <v>0.27900000000000003</v>
      </c>
      <c r="N1690" s="31">
        <f>VLOOKUP($C1690,'Four Factors - Road'!$B:$O,13,FALSE)/100</f>
        <v>0.128</v>
      </c>
      <c r="O1690" s="31">
        <f>VLOOKUP($C1690,'Four Factors - Road'!$B:$O,14,FALSE)/100</f>
        <v>0.22</v>
      </c>
      <c r="P1690" s="17">
        <f>VLOOKUP($C1690,'Advanced - Road'!B:T,18,FALSE)</f>
        <v>93.27</v>
      </c>
      <c r="Q1690" s="17">
        <f>(P1690+'Advanced - Road'!$S$33)/2</f>
        <v>96.065263459335625</v>
      </c>
      <c r="R1690" s="31">
        <f t="shared" ref="R1690" si="16655">AVERAGE(H1690,L1691)</f>
        <v>0.51950000000000007</v>
      </c>
      <c r="S1690" s="31">
        <f t="shared" ref="S1690" si="16656">AVERAGE(I1690,M1691)</f>
        <v>0.252</v>
      </c>
      <c r="T1690" s="31">
        <f t="shared" ref="T1690" si="16657">AVERAGE(J1690,N1691)</f>
        <v>0.14000000000000001</v>
      </c>
      <c r="U1690" s="31">
        <f t="shared" ref="U1690" si="16658">AVERAGE(K1690,O1691)</f>
        <v>0.221</v>
      </c>
      <c r="V1690" s="17">
        <f>Q1690*Q1691/'Advanced - Home'!$S$33</f>
        <v>95.33942014381536</v>
      </c>
      <c r="W1690" s="17">
        <f t="shared" ref="W1690" si="16659">AVERAGE(V1690:V1691)</f>
        <v>95.336188963368841</v>
      </c>
      <c r="X1690" s="17">
        <f t="shared" si="16058"/>
        <v>0</v>
      </c>
      <c r="Y1690" s="19">
        <f>ROUND(Regression!$B$17+Regression!$B$18*Games!R1690+Regression!$B$19*Games!T1690+Regression!$B$20*Games!U1690+Regression!$B$21*Games!S1690+Regression!$B$22*Games!W1690,0)</f>
        <v>104</v>
      </c>
      <c r="Z1690" s="19">
        <f t="shared" ref="Z1690" si="16660">Y1691-Y1690</f>
        <v>-1</v>
      </c>
      <c r="AA1690" s="19">
        <f t="shared" ref="AA1690" si="16661">Y1690+Y1691</f>
        <v>207</v>
      </c>
      <c r="AB1690" s="4">
        <f t="shared" ref="AB1690" si="16662">D1690-Z1690</f>
        <v>1</v>
      </c>
      <c r="AC1690" s="4">
        <f t="shared" ref="AC1690" si="16663">AA1690-E1690</f>
        <v>207</v>
      </c>
      <c r="AD1690" s="4">
        <f t="shared" si="16063"/>
        <v>104</v>
      </c>
    </row>
    <row r="1691" spans="1:30" x14ac:dyDescent="0.3">
      <c r="A1691" t="s">
        <v>134</v>
      </c>
      <c r="B1691" s="8" t="s">
        <v>60</v>
      </c>
      <c r="C1691" t="str">
        <f>VLOOKUP(B1691,'Team Lookup'!A:B,2,FALSE)</f>
        <v>Chicago Bulls</v>
      </c>
      <c r="D1691" s="9">
        <f t="shared" ref="D1691" si="16664">D1690*-1</f>
        <v>0</v>
      </c>
      <c r="E1691" s="9">
        <f t="shared" ref="E1691" si="16665">E1690</f>
        <v>0</v>
      </c>
      <c r="F1691" t="str">
        <f>B1690</f>
        <v>UTA</v>
      </c>
      <c r="G1691" t="str">
        <f t="shared" ref="G1691" si="16666">C1690</f>
        <v>Utah Jazz</v>
      </c>
      <c r="H1691" s="31">
        <f>VLOOKUP($C1691,'Four Factors - Home'!$B:$O,7,FALSE)/100</f>
        <v>0.47100000000000003</v>
      </c>
      <c r="I1691" s="31">
        <f>VLOOKUP($C1691,'Four Factors - Home'!$B:$O,8,FALSE)</f>
        <v>0.29599999999999999</v>
      </c>
      <c r="J1691" s="31">
        <f>VLOOKUP($C1691,'Four Factors - Home'!$B:$O,9,FALSE)/100</f>
        <v>0.129</v>
      </c>
      <c r="K1691" s="31">
        <f>VLOOKUP($C1691,'Four Factors - Home'!$B:$O,10,FALSE)/100</f>
        <v>0.30199999999999999</v>
      </c>
      <c r="L1691" s="31">
        <f>VLOOKUP($C1691,'Four Factors - Home'!$B:$O,11,FALSE)/100</f>
        <v>0.51700000000000002</v>
      </c>
      <c r="M1691" s="31">
        <f>VLOOKUP($C1691,'Four Factors - Home'!$B:$O,12,FALSE)</f>
        <v>0.221</v>
      </c>
      <c r="N1691" s="31">
        <f>VLOOKUP($C1691,'Four Factors - Home'!$B:$O,13,FALSE)/100</f>
        <v>0.13500000000000001</v>
      </c>
      <c r="O1691" s="31">
        <f>VLOOKUP($C1691,'Four Factors - Home'!$B:$O,14,FALSE)/100</f>
        <v>0.20399999999999999</v>
      </c>
      <c r="P1691" s="17">
        <f>VLOOKUP($C1691,'Advanced - Home'!B:T,18,FALSE)</f>
        <v>97.36</v>
      </c>
      <c r="Q1691" s="17">
        <f>(P1691+'Advanced - Home'!$S$33)/2</f>
        <v>98.106912943871706</v>
      </c>
      <c r="R1691" s="31">
        <f t="shared" ref="R1691" si="16667">AVERAGE(H1691,L1690)</f>
        <v>0.48150000000000004</v>
      </c>
      <c r="S1691" s="31">
        <f t="shared" ref="S1691" si="16668">AVERAGE(I1691,M1690)</f>
        <v>0.28749999999999998</v>
      </c>
      <c r="T1691" s="31">
        <f t="shared" ref="T1691" si="16669">AVERAGE(J1691,N1690)</f>
        <v>0.1285</v>
      </c>
      <c r="U1691" s="31">
        <f t="shared" ref="U1691" si="16670">AVERAGE(K1691,O1690)</f>
        <v>0.26100000000000001</v>
      </c>
      <c r="V1691" s="17">
        <f>Q1691*Q1690/'Advanced - Road'!$S$33</f>
        <v>95.332957782922307</v>
      </c>
      <c r="W1691" s="17">
        <f t="shared" ref="W1691" si="16671">W1690</f>
        <v>95.336188963368841</v>
      </c>
      <c r="X1691" s="17">
        <f t="shared" si="16058"/>
        <v>0</v>
      </c>
      <c r="Y1691" s="19">
        <f>ROUND(Regression!$B$17+Regression!$B$18*Games!R1691+Regression!$B$19*Games!T1691+Regression!$B$20*Games!U1691+Regression!$B$21*Games!S1691+Regression!$B$22*Games!W1691,0)</f>
        <v>103</v>
      </c>
      <c r="Z1691" s="19">
        <f t="shared" ref="Z1691" si="16672">-Z1690</f>
        <v>1</v>
      </c>
      <c r="AA1691" s="19">
        <f t="shared" ref="AA1691" si="16673">AA1690</f>
        <v>207</v>
      </c>
      <c r="AB1691" s="4"/>
      <c r="AC1691" s="4"/>
      <c r="AD1691" s="4">
        <f t="shared" si="16063"/>
        <v>103</v>
      </c>
    </row>
    <row r="1692" spans="1:30" x14ac:dyDescent="0.3">
      <c r="A1692" s="11" t="s">
        <v>133</v>
      </c>
      <c r="B1692" s="14" t="s">
        <v>81</v>
      </c>
      <c r="C1692" s="11" t="str">
        <f>VLOOKUP(B1692,'Team Lookup'!A:B,2,FALSE)</f>
        <v>Utah Jazz</v>
      </c>
      <c r="D1692" s="12"/>
      <c r="E1692" s="12"/>
      <c r="F1692" s="13" t="str">
        <f>B1693</f>
        <v>CLE</v>
      </c>
      <c r="G1692" s="11" t="str">
        <f t="shared" ref="G1692" si="16674">C1693</f>
        <v>Cleveland Cavaliers</v>
      </c>
      <c r="H1692" s="32">
        <f>VLOOKUP($C1692,'Four Factors - Road'!$B:$O,7,FALSE)/100</f>
        <v>0.52200000000000002</v>
      </c>
      <c r="I1692" s="32">
        <f>VLOOKUP($C1692,'Four Factors - Road'!$B:$O,8,FALSE)</f>
        <v>0.28299999999999997</v>
      </c>
      <c r="J1692" s="32">
        <f>VLOOKUP($C1692,'Four Factors - Road'!$B:$O,9,FALSE)/100</f>
        <v>0.14499999999999999</v>
      </c>
      <c r="K1692" s="32">
        <f>VLOOKUP($C1692,'Four Factors - Road'!$B:$O,10,FALSE)/100</f>
        <v>0.23800000000000002</v>
      </c>
      <c r="L1692" s="32">
        <f>VLOOKUP($C1692,'Four Factors - Road'!$B:$O,11,FALSE)/100</f>
        <v>0.49200000000000005</v>
      </c>
      <c r="M1692" s="32">
        <f>VLOOKUP($C1692,'Four Factors - Road'!$B:$O,12,FALSE)</f>
        <v>0.27900000000000003</v>
      </c>
      <c r="N1692" s="32">
        <f>VLOOKUP($C1692,'Four Factors - Road'!$B:$O,13,FALSE)/100</f>
        <v>0.128</v>
      </c>
      <c r="O1692" s="32">
        <f>VLOOKUP($C1692,'Four Factors - Road'!$B:$O,14,FALSE)/100</f>
        <v>0.22</v>
      </c>
      <c r="P1692" s="21">
        <f>VLOOKUP($C1692,'Advanced - Road'!B:T,18,FALSE)</f>
        <v>93.27</v>
      </c>
      <c r="Q1692" s="21">
        <f>(P1692+'Advanced - Road'!$S$33)/2</f>
        <v>96.065263459335625</v>
      </c>
      <c r="R1692" s="32">
        <f t="shared" ref="R1692" si="16675">AVERAGE(H1692,L1693)</f>
        <v>0.51100000000000001</v>
      </c>
      <c r="S1692" s="32">
        <f t="shared" ref="S1692" si="16676">AVERAGE(I1692,M1693)</f>
        <v>0.249</v>
      </c>
      <c r="T1692" s="32">
        <f t="shared" ref="T1692" si="16677">AVERAGE(J1692,N1693)</f>
        <v>0.13650000000000001</v>
      </c>
      <c r="U1692" s="32">
        <f t="shared" ref="U1692" si="16678">AVERAGE(K1692,O1693)</f>
        <v>0.23950000000000002</v>
      </c>
      <c r="V1692" s="21">
        <f>Q1692*Q1693/'Advanced - Home'!$S$33</f>
        <v>96.092558209159733</v>
      </c>
      <c r="W1692" s="21">
        <f t="shared" ref="W1692" si="16679">AVERAGE(V1692:V1693)</f>
        <v>96.089301503857001</v>
      </c>
      <c r="X1692" s="21">
        <f t="shared" si="16058"/>
        <v>0</v>
      </c>
      <c r="Y1692" s="23">
        <f>ROUND(Regression!$B$17+Regression!$B$18*Games!R1692+Regression!$B$19*Games!T1692+Regression!$B$20*Games!U1692+Regression!$B$21*Games!S1692+Regression!$B$22*Games!W1692,0)</f>
        <v>105</v>
      </c>
      <c r="Z1692" s="23">
        <f t="shared" ref="Z1692" si="16680">Y1693-Y1692</f>
        <v>3</v>
      </c>
      <c r="AA1692" s="23">
        <f t="shared" ref="AA1692" si="16681">Y1692+Y1693</f>
        <v>213</v>
      </c>
      <c r="AB1692" s="22">
        <f t="shared" ref="AB1692" si="16682">D1692-Z1692</f>
        <v>-3</v>
      </c>
      <c r="AC1692" s="22">
        <f t="shared" ref="AC1692" si="16683">AA1692-E1692</f>
        <v>213</v>
      </c>
      <c r="AD1692" s="22">
        <f t="shared" si="16063"/>
        <v>105</v>
      </c>
    </row>
    <row r="1693" spans="1:30" x14ac:dyDescent="0.3">
      <c r="A1693" s="11" t="s">
        <v>134</v>
      </c>
      <c r="B1693" s="14" t="s">
        <v>54</v>
      </c>
      <c r="C1693" s="11" t="str">
        <f>VLOOKUP(B1693,'Team Lookup'!A:B,2,FALSE)</f>
        <v>Cleveland Cavaliers</v>
      </c>
      <c r="D1693" s="15">
        <f t="shared" ref="D1693" si="16684">D1692*-1</f>
        <v>0</v>
      </c>
      <c r="E1693" s="15">
        <f t="shared" ref="E1693" si="16685">E1692</f>
        <v>0</v>
      </c>
      <c r="F1693" s="11" t="str">
        <f>B1692</f>
        <v>UTA</v>
      </c>
      <c r="G1693" s="11" t="str">
        <f t="shared" ref="G1693" si="16686">C1692</f>
        <v>Utah Jazz</v>
      </c>
      <c r="H1693" s="32">
        <f>VLOOKUP($C1693,'Four Factors - Home'!$B:$O,7,FALSE)/100</f>
        <v>0.55700000000000005</v>
      </c>
      <c r="I1693" s="32">
        <f>VLOOKUP($C1693,'Four Factors - Home'!$B:$O,8,FALSE)</f>
        <v>0.27700000000000002</v>
      </c>
      <c r="J1693" s="32">
        <f>VLOOKUP($C1693,'Four Factors - Home'!$B:$O,9,FALSE)/100</f>
        <v>0.129</v>
      </c>
      <c r="K1693" s="32">
        <f>VLOOKUP($C1693,'Four Factors - Home'!$B:$O,10,FALSE)/100</f>
        <v>0.23899999999999999</v>
      </c>
      <c r="L1693" s="32">
        <f>VLOOKUP($C1693,'Four Factors - Home'!$B:$O,11,FALSE)/100</f>
        <v>0.5</v>
      </c>
      <c r="M1693" s="32">
        <f>VLOOKUP($C1693,'Four Factors - Home'!$B:$O,12,FALSE)</f>
        <v>0.215</v>
      </c>
      <c r="N1693" s="32">
        <f>VLOOKUP($C1693,'Four Factors - Home'!$B:$O,13,FALSE)/100</f>
        <v>0.128</v>
      </c>
      <c r="O1693" s="32">
        <f>VLOOKUP($C1693,'Four Factors - Home'!$B:$O,14,FALSE)/100</f>
        <v>0.24100000000000002</v>
      </c>
      <c r="P1693" s="21">
        <f>VLOOKUP($C1693,'Advanced - Home'!B:T,18,FALSE)</f>
        <v>98.91</v>
      </c>
      <c r="Q1693" s="21">
        <f>(P1693+'Advanced - Home'!$S$33)/2</f>
        <v>98.881912943871697</v>
      </c>
      <c r="R1693" s="32">
        <f t="shared" ref="R1693" si="16687">AVERAGE(H1693,L1692)</f>
        <v>0.52450000000000008</v>
      </c>
      <c r="S1693" s="32">
        <f t="shared" ref="S1693" si="16688">AVERAGE(I1693,M1692)</f>
        <v>0.27800000000000002</v>
      </c>
      <c r="T1693" s="32">
        <f t="shared" ref="T1693" si="16689">AVERAGE(J1693,N1692)</f>
        <v>0.1285</v>
      </c>
      <c r="U1693" s="32">
        <f t="shared" ref="U1693" si="16690">AVERAGE(K1693,O1692)</f>
        <v>0.22949999999999998</v>
      </c>
      <c r="V1693" s="21">
        <f>Q1693*Q1692/'Advanced - Road'!$S$33</f>
        <v>96.086044798554255</v>
      </c>
      <c r="W1693" s="21">
        <f t="shared" ref="W1693" si="16691">W1692</f>
        <v>96.089301503857001</v>
      </c>
      <c r="X1693" s="21">
        <f t="shared" si="16058"/>
        <v>0</v>
      </c>
      <c r="Y1693" s="23">
        <f>ROUND(Regression!$B$17+Regression!$B$18*Games!R1693+Regression!$B$19*Games!T1693+Regression!$B$20*Games!U1693+Regression!$B$21*Games!S1693+Regression!$B$22*Games!W1693,0)</f>
        <v>108</v>
      </c>
      <c r="Z1693" s="23">
        <f t="shared" ref="Z1693" si="16692">-Z1692</f>
        <v>-3</v>
      </c>
      <c r="AA1693" s="23">
        <f t="shared" ref="AA1693" si="16693">AA1692</f>
        <v>213</v>
      </c>
      <c r="AB1693" s="22"/>
      <c r="AC1693" s="22"/>
      <c r="AD1693" s="22">
        <f t="shared" si="16063"/>
        <v>108</v>
      </c>
    </row>
    <row r="1694" spans="1:30" x14ac:dyDescent="0.3">
      <c r="A1694" t="s">
        <v>133</v>
      </c>
      <c r="B1694" s="8" t="s">
        <v>81</v>
      </c>
      <c r="C1694" t="str">
        <f>VLOOKUP(B1694,'Team Lookup'!A:B,2,FALSE)</f>
        <v>Utah Jazz</v>
      </c>
      <c r="D1694" s="6"/>
      <c r="E1694" s="6"/>
      <c r="F1694" s="7" t="str">
        <f>B1695</f>
        <v>DAL</v>
      </c>
      <c r="G1694" t="str">
        <f t="shared" ref="G1694" si="16694">C1695</f>
        <v>Dallas Mavericks</v>
      </c>
      <c r="H1694" s="31">
        <f>VLOOKUP($C1694,'Four Factors - Road'!$B:$O,7,FALSE)/100</f>
        <v>0.52200000000000002</v>
      </c>
      <c r="I1694" s="31">
        <f>VLOOKUP($C1694,'Four Factors - Road'!$B:$O,8,FALSE)</f>
        <v>0.28299999999999997</v>
      </c>
      <c r="J1694" s="31">
        <f>VLOOKUP($C1694,'Four Factors - Road'!$B:$O,9,FALSE)/100</f>
        <v>0.14499999999999999</v>
      </c>
      <c r="K1694" s="31">
        <f>VLOOKUP($C1694,'Four Factors - Road'!$B:$O,10,FALSE)/100</f>
        <v>0.23800000000000002</v>
      </c>
      <c r="L1694" s="31">
        <f>VLOOKUP($C1694,'Four Factors - Road'!$B:$O,11,FALSE)/100</f>
        <v>0.49200000000000005</v>
      </c>
      <c r="M1694" s="31">
        <f>VLOOKUP($C1694,'Four Factors - Road'!$B:$O,12,FALSE)</f>
        <v>0.27900000000000003</v>
      </c>
      <c r="N1694" s="31">
        <f>VLOOKUP($C1694,'Four Factors - Road'!$B:$O,13,FALSE)/100</f>
        <v>0.128</v>
      </c>
      <c r="O1694" s="31">
        <f>VLOOKUP($C1694,'Four Factors - Road'!$B:$O,14,FALSE)/100</f>
        <v>0.22</v>
      </c>
      <c r="P1694" s="17">
        <f>VLOOKUP($C1694,'Advanced - Road'!B:T,18,FALSE)</f>
        <v>93.27</v>
      </c>
      <c r="Q1694" s="17">
        <f>(P1694+'Advanced - Road'!$S$33)/2</f>
        <v>96.065263459335625</v>
      </c>
      <c r="R1694" s="31">
        <f t="shared" ref="R1694" si="16695">AVERAGE(H1694,L1695)</f>
        <v>0.51400000000000001</v>
      </c>
      <c r="S1694" s="31">
        <f t="shared" ref="S1694" si="16696">AVERAGE(I1694,M1695)</f>
        <v>0.28049999999999997</v>
      </c>
      <c r="T1694" s="31">
        <f t="shared" ref="T1694" si="16697">AVERAGE(J1694,N1695)</f>
        <v>0.154</v>
      </c>
      <c r="U1694" s="31">
        <f t="shared" ref="U1694" si="16698">AVERAGE(K1694,O1695)</f>
        <v>0.23200000000000001</v>
      </c>
      <c r="V1694" s="17">
        <f>Q1694*Q1695/'Advanced - Home'!$S$33</f>
        <v>93.551324608030001</v>
      </c>
      <c r="W1694" s="17">
        <f t="shared" ref="W1694" si="16699">AVERAGE(V1694:V1695)</f>
        <v>93.548154028532409</v>
      </c>
      <c r="X1694" s="17">
        <f t="shared" ref="X1694:X1757" si="16700">E1694/2-D1694/2</f>
        <v>0</v>
      </c>
      <c r="Y1694" s="19">
        <f>ROUND(Regression!$B$17+Regression!$B$18*Games!R1694+Regression!$B$19*Games!T1694+Regression!$B$20*Games!U1694+Regression!$B$21*Games!S1694+Regression!$B$22*Games!W1694,0)</f>
        <v>101</v>
      </c>
      <c r="Z1694" s="19">
        <f t="shared" ref="Z1694" si="16701">Y1695-Y1694</f>
        <v>0</v>
      </c>
      <c r="AA1694" s="19">
        <f t="shared" ref="AA1694" si="16702">Y1694+Y1695</f>
        <v>202</v>
      </c>
      <c r="AB1694" s="4">
        <f t="shared" ref="AB1694" si="16703">D1694-Z1694</f>
        <v>0</v>
      </c>
      <c r="AC1694" s="4">
        <f t="shared" ref="AC1694" si="16704">AA1694-E1694</f>
        <v>202</v>
      </c>
      <c r="AD1694" s="4">
        <f t="shared" ref="AD1694:AD1757" si="16705">Y1694-X1694</f>
        <v>101</v>
      </c>
    </row>
    <row r="1695" spans="1:30" x14ac:dyDescent="0.3">
      <c r="A1695" t="s">
        <v>134</v>
      </c>
      <c r="B1695" s="8" t="s">
        <v>61</v>
      </c>
      <c r="C1695" t="str">
        <f>VLOOKUP(B1695,'Team Lookup'!A:B,2,FALSE)</f>
        <v>Dallas Mavericks</v>
      </c>
      <c r="D1695" s="9">
        <f t="shared" ref="D1695" si="16706">D1694*-1</f>
        <v>0</v>
      </c>
      <c r="E1695" s="9">
        <f t="shared" ref="E1695" si="16707">E1694</f>
        <v>0</v>
      </c>
      <c r="F1695" t="str">
        <f>B1694</f>
        <v>UTA</v>
      </c>
      <c r="G1695" t="str">
        <f t="shared" ref="G1695" si="16708">C1694</f>
        <v>Utah Jazz</v>
      </c>
      <c r="H1695" s="31">
        <f>VLOOKUP($C1695,'Four Factors - Home'!$B:$O,7,FALSE)/100</f>
        <v>0.51400000000000001</v>
      </c>
      <c r="I1695" s="31">
        <f>VLOOKUP($C1695,'Four Factors - Home'!$B:$O,8,FALSE)</f>
        <v>0.24299999999999999</v>
      </c>
      <c r="J1695" s="31">
        <f>VLOOKUP($C1695,'Four Factors - Home'!$B:$O,9,FALSE)/100</f>
        <v>0.129</v>
      </c>
      <c r="K1695" s="31">
        <f>VLOOKUP($C1695,'Four Factors - Home'!$B:$O,10,FALSE)/100</f>
        <v>0.188</v>
      </c>
      <c r="L1695" s="31">
        <f>VLOOKUP($C1695,'Four Factors - Home'!$B:$O,11,FALSE)/100</f>
        <v>0.50600000000000001</v>
      </c>
      <c r="M1695" s="31">
        <f>VLOOKUP($C1695,'Four Factors - Home'!$B:$O,12,FALSE)</f>
        <v>0.27800000000000002</v>
      </c>
      <c r="N1695" s="31">
        <f>VLOOKUP($C1695,'Four Factors - Home'!$B:$O,13,FALSE)/100</f>
        <v>0.16300000000000001</v>
      </c>
      <c r="O1695" s="31">
        <f>VLOOKUP($C1695,'Four Factors - Home'!$B:$O,14,FALSE)/100</f>
        <v>0.22600000000000001</v>
      </c>
      <c r="P1695" s="17">
        <f>VLOOKUP($C1695,'Advanced - Home'!B:T,18,FALSE)</f>
        <v>93.68</v>
      </c>
      <c r="Q1695" s="17">
        <f>(P1695+'Advanced - Home'!$S$33)/2</f>
        <v>96.266912943871716</v>
      </c>
      <c r="R1695" s="31">
        <f t="shared" ref="R1695" si="16709">AVERAGE(H1695,L1694)</f>
        <v>0.503</v>
      </c>
      <c r="S1695" s="31">
        <f t="shared" ref="S1695" si="16710">AVERAGE(I1695,M1694)</f>
        <v>0.26100000000000001</v>
      </c>
      <c r="T1695" s="31">
        <f t="shared" ref="T1695" si="16711">AVERAGE(J1695,N1694)</f>
        <v>0.1285</v>
      </c>
      <c r="U1695" s="31">
        <f t="shared" ref="U1695" si="16712">AVERAGE(K1695,O1694)</f>
        <v>0.20400000000000001</v>
      </c>
      <c r="V1695" s="17">
        <f>Q1695*Q1694/'Advanced - Road'!$S$33</f>
        <v>93.544983449034817</v>
      </c>
      <c r="W1695" s="17">
        <f t="shared" ref="W1695" si="16713">W1694</f>
        <v>93.548154028532409</v>
      </c>
      <c r="X1695" s="17">
        <f t="shared" si="16700"/>
        <v>0</v>
      </c>
      <c r="Y1695" s="19">
        <f>ROUND(Regression!$B$17+Regression!$B$18*Games!R1695+Regression!$B$19*Games!T1695+Regression!$B$20*Games!U1695+Regression!$B$21*Games!S1695+Regression!$B$22*Games!W1695,0)</f>
        <v>101</v>
      </c>
      <c r="Z1695" s="19">
        <f t="shared" ref="Z1695" si="16714">-Z1694</f>
        <v>0</v>
      </c>
      <c r="AA1695" s="19">
        <f t="shared" ref="AA1695" si="16715">AA1694</f>
        <v>202</v>
      </c>
      <c r="AB1695" s="4"/>
      <c r="AC1695" s="4"/>
      <c r="AD1695" s="4">
        <f t="shared" si="16705"/>
        <v>101</v>
      </c>
    </row>
    <row r="1696" spans="1:30" x14ac:dyDescent="0.3">
      <c r="A1696" s="11" t="s">
        <v>133</v>
      </c>
      <c r="B1696" s="14" t="s">
        <v>81</v>
      </c>
      <c r="C1696" s="11" t="str">
        <f>VLOOKUP(B1696,'Team Lookup'!A:B,2,FALSE)</f>
        <v>Utah Jazz</v>
      </c>
      <c r="D1696" s="12"/>
      <c r="E1696" s="12"/>
      <c r="F1696" s="13" t="str">
        <f>B1697</f>
        <v>DEN</v>
      </c>
      <c r="G1696" s="11" t="str">
        <f t="shared" ref="G1696" si="16716">C1697</f>
        <v>Denver Nuggets</v>
      </c>
      <c r="H1696" s="32">
        <f>VLOOKUP($C1696,'Four Factors - Road'!$B:$O,7,FALSE)/100</f>
        <v>0.52200000000000002</v>
      </c>
      <c r="I1696" s="32">
        <f>VLOOKUP($C1696,'Four Factors - Road'!$B:$O,8,FALSE)</f>
        <v>0.28299999999999997</v>
      </c>
      <c r="J1696" s="32">
        <f>VLOOKUP($C1696,'Four Factors - Road'!$B:$O,9,FALSE)/100</f>
        <v>0.14499999999999999</v>
      </c>
      <c r="K1696" s="32">
        <f>VLOOKUP($C1696,'Four Factors - Road'!$B:$O,10,FALSE)/100</f>
        <v>0.23800000000000002</v>
      </c>
      <c r="L1696" s="32">
        <f>VLOOKUP($C1696,'Four Factors - Road'!$B:$O,11,FALSE)/100</f>
        <v>0.49200000000000005</v>
      </c>
      <c r="M1696" s="32">
        <f>VLOOKUP($C1696,'Four Factors - Road'!$B:$O,12,FALSE)</f>
        <v>0.27900000000000003</v>
      </c>
      <c r="N1696" s="32">
        <f>VLOOKUP($C1696,'Four Factors - Road'!$B:$O,13,FALSE)/100</f>
        <v>0.128</v>
      </c>
      <c r="O1696" s="32">
        <f>VLOOKUP($C1696,'Four Factors - Road'!$B:$O,14,FALSE)/100</f>
        <v>0.22</v>
      </c>
      <c r="P1696" s="21">
        <f>VLOOKUP($C1696,'Advanced - Road'!B:T,18,FALSE)</f>
        <v>93.27</v>
      </c>
      <c r="Q1696" s="21">
        <f>(P1696+'Advanced - Road'!$S$33)/2</f>
        <v>96.065263459335625</v>
      </c>
      <c r="R1696" s="32">
        <f t="shared" ref="R1696" si="16717">AVERAGE(H1696,L1697)</f>
        <v>0.52749999999999997</v>
      </c>
      <c r="S1696" s="32">
        <f t="shared" ref="S1696" si="16718">AVERAGE(I1696,M1697)</f>
        <v>0.26900000000000002</v>
      </c>
      <c r="T1696" s="32">
        <f t="shared" ref="T1696" si="16719">AVERAGE(J1696,N1697)</f>
        <v>0.129</v>
      </c>
      <c r="U1696" s="32">
        <f t="shared" ref="U1696" si="16720">AVERAGE(K1696,O1697)</f>
        <v>0.22050000000000003</v>
      </c>
      <c r="V1696" s="21">
        <f>Q1696*Q1697/'Advanced - Home'!$S$33</f>
        <v>96.86027314028496</v>
      </c>
      <c r="W1696" s="21">
        <f t="shared" ref="W1696" si="16721">AVERAGE(V1696:V1697)</f>
        <v>96.856990416096536</v>
      </c>
      <c r="X1696" s="21">
        <f t="shared" si="16700"/>
        <v>0</v>
      </c>
      <c r="Y1696" s="23">
        <f>ROUND(Regression!$B$17+Regression!$B$18*Games!R1696+Regression!$B$19*Games!T1696+Regression!$B$20*Games!U1696+Regression!$B$21*Games!S1696+Regression!$B$22*Games!W1696,0)</f>
        <v>108</v>
      </c>
      <c r="Z1696" s="23">
        <f t="shared" ref="Z1696" si="16722">Y1697-Y1696</f>
        <v>0</v>
      </c>
      <c r="AA1696" s="23">
        <f t="shared" ref="AA1696" si="16723">Y1696+Y1697</f>
        <v>216</v>
      </c>
      <c r="AB1696" s="22">
        <f t="shared" ref="AB1696" si="16724">D1696-Z1696</f>
        <v>0</v>
      </c>
      <c r="AC1696" s="22">
        <f t="shared" ref="AC1696" si="16725">AA1696-E1696</f>
        <v>216</v>
      </c>
      <c r="AD1696" s="22">
        <f t="shared" si="16705"/>
        <v>108</v>
      </c>
    </row>
    <row r="1697" spans="1:30" x14ac:dyDescent="0.3">
      <c r="A1697" s="11" t="s">
        <v>134</v>
      </c>
      <c r="B1697" s="14" t="s">
        <v>62</v>
      </c>
      <c r="C1697" s="11" t="str">
        <f>VLOOKUP(B1697,'Team Lookup'!A:B,2,FALSE)</f>
        <v>Denver Nuggets</v>
      </c>
      <c r="D1697" s="15">
        <f t="shared" ref="D1697" si="16726">D1696*-1</f>
        <v>0</v>
      </c>
      <c r="E1697" s="15">
        <f t="shared" ref="E1697" si="16727">E1696</f>
        <v>0</v>
      </c>
      <c r="F1697" s="11" t="str">
        <f>B1696</f>
        <v>UTA</v>
      </c>
      <c r="G1697" s="11" t="str">
        <f t="shared" ref="G1697" si="16728">C1696</f>
        <v>Utah Jazz</v>
      </c>
      <c r="H1697" s="32">
        <f>VLOOKUP($C1697,'Four Factors - Home'!$B:$O,7,FALSE)/100</f>
        <v>0.53900000000000003</v>
      </c>
      <c r="I1697" s="32">
        <f>VLOOKUP($C1697,'Four Factors - Home'!$B:$O,8,FALSE)</f>
        <v>0.28799999999999998</v>
      </c>
      <c r="J1697" s="32">
        <f>VLOOKUP($C1697,'Four Factors - Home'!$B:$O,9,FALSE)/100</f>
        <v>0.14400000000000002</v>
      </c>
      <c r="K1697" s="32">
        <f>VLOOKUP($C1697,'Four Factors - Home'!$B:$O,10,FALSE)/100</f>
        <v>0.28399999999999997</v>
      </c>
      <c r="L1697" s="32">
        <f>VLOOKUP($C1697,'Four Factors - Home'!$B:$O,11,FALSE)/100</f>
        <v>0.53299999999999992</v>
      </c>
      <c r="M1697" s="32">
        <f>VLOOKUP($C1697,'Four Factors - Home'!$B:$O,12,FALSE)</f>
        <v>0.255</v>
      </c>
      <c r="N1697" s="32">
        <f>VLOOKUP($C1697,'Four Factors - Home'!$B:$O,13,FALSE)/100</f>
        <v>0.113</v>
      </c>
      <c r="O1697" s="32">
        <f>VLOOKUP($C1697,'Four Factors - Home'!$B:$O,14,FALSE)/100</f>
        <v>0.20300000000000001</v>
      </c>
      <c r="P1697" s="21">
        <f>VLOOKUP($C1697,'Advanced - Home'!B:T,18,FALSE)</f>
        <v>100.49</v>
      </c>
      <c r="Q1697" s="21">
        <f>(P1697+'Advanced - Home'!$S$33)/2</f>
        <v>99.671912943871703</v>
      </c>
      <c r="R1697" s="32">
        <f t="shared" ref="R1697" si="16729">AVERAGE(H1697,L1696)</f>
        <v>0.51550000000000007</v>
      </c>
      <c r="S1697" s="32">
        <f t="shared" ref="S1697" si="16730">AVERAGE(I1697,M1696)</f>
        <v>0.28349999999999997</v>
      </c>
      <c r="T1697" s="32">
        <f t="shared" ref="T1697" si="16731">AVERAGE(J1697,N1696)</f>
        <v>0.13600000000000001</v>
      </c>
      <c r="U1697" s="32">
        <f t="shared" ref="U1697" si="16732">AVERAGE(K1697,O1696)</f>
        <v>0.252</v>
      </c>
      <c r="V1697" s="21">
        <f>Q1697*Q1696/'Advanced - Road'!$S$33</f>
        <v>96.853707691908113</v>
      </c>
      <c r="W1697" s="21">
        <f t="shared" ref="W1697" si="16733">W1696</f>
        <v>96.856990416096536</v>
      </c>
      <c r="X1697" s="21">
        <f t="shared" si="16700"/>
        <v>0</v>
      </c>
      <c r="Y1697" s="23">
        <f>ROUND(Regression!$B$17+Regression!$B$18*Games!R1697+Regression!$B$19*Games!T1697+Regression!$B$20*Games!U1697+Regression!$B$21*Games!S1697+Regression!$B$22*Games!W1697,0)</f>
        <v>108</v>
      </c>
      <c r="Z1697" s="23">
        <f t="shared" ref="Z1697" si="16734">-Z1696</f>
        <v>0</v>
      </c>
      <c r="AA1697" s="23">
        <f t="shared" ref="AA1697" si="16735">AA1696</f>
        <v>216</v>
      </c>
      <c r="AB1697" s="22"/>
      <c r="AC1697" s="22"/>
      <c r="AD1697" s="22">
        <f t="shared" si="16705"/>
        <v>108</v>
      </c>
    </row>
    <row r="1698" spans="1:30" x14ac:dyDescent="0.3">
      <c r="A1698" t="s">
        <v>133</v>
      </c>
      <c r="B1698" s="8" t="s">
        <v>81</v>
      </c>
      <c r="C1698" t="str">
        <f>VLOOKUP(B1698,'Team Lookup'!A:B,2,FALSE)</f>
        <v>Utah Jazz</v>
      </c>
      <c r="D1698" s="6"/>
      <c r="E1698" s="6"/>
      <c r="F1698" s="7" t="str">
        <f>B1699</f>
        <v>DET</v>
      </c>
      <c r="G1698" t="str">
        <f t="shared" ref="G1698" si="16736">C1699</f>
        <v>Detroit Pistons</v>
      </c>
      <c r="H1698" s="31">
        <f>VLOOKUP($C1698,'Four Factors - Road'!$B:$O,7,FALSE)/100</f>
        <v>0.52200000000000002</v>
      </c>
      <c r="I1698" s="31">
        <f>VLOOKUP($C1698,'Four Factors - Road'!$B:$O,8,FALSE)</f>
        <v>0.28299999999999997</v>
      </c>
      <c r="J1698" s="31">
        <f>VLOOKUP($C1698,'Four Factors - Road'!$B:$O,9,FALSE)/100</f>
        <v>0.14499999999999999</v>
      </c>
      <c r="K1698" s="31">
        <f>VLOOKUP($C1698,'Four Factors - Road'!$B:$O,10,FALSE)/100</f>
        <v>0.23800000000000002</v>
      </c>
      <c r="L1698" s="31">
        <f>VLOOKUP($C1698,'Four Factors - Road'!$B:$O,11,FALSE)/100</f>
        <v>0.49200000000000005</v>
      </c>
      <c r="M1698" s="31">
        <f>VLOOKUP($C1698,'Four Factors - Road'!$B:$O,12,FALSE)</f>
        <v>0.27900000000000003</v>
      </c>
      <c r="N1698" s="31">
        <f>VLOOKUP($C1698,'Four Factors - Road'!$B:$O,13,FALSE)/100</f>
        <v>0.128</v>
      </c>
      <c r="O1698" s="31">
        <f>VLOOKUP($C1698,'Four Factors - Road'!$B:$O,14,FALSE)/100</f>
        <v>0.22</v>
      </c>
      <c r="P1698" s="17">
        <f>VLOOKUP($C1698,'Advanced - Road'!B:T,18,FALSE)</f>
        <v>93.27</v>
      </c>
      <c r="Q1698" s="17">
        <f>(P1698+'Advanced - Road'!$S$33)/2</f>
        <v>96.065263459335625</v>
      </c>
      <c r="R1698" s="31">
        <f t="shared" ref="R1698" si="16737">AVERAGE(H1698,L1699)</f>
        <v>0.50550000000000006</v>
      </c>
      <c r="S1698" s="31">
        <f t="shared" ref="S1698" si="16738">AVERAGE(I1698,M1699)</f>
        <v>0.27700000000000002</v>
      </c>
      <c r="T1698" s="31">
        <f t="shared" ref="T1698" si="16739">AVERAGE(J1698,N1699)</f>
        <v>0.14000000000000001</v>
      </c>
      <c r="U1698" s="31">
        <f t="shared" ref="U1698" si="16740">AVERAGE(K1698,O1699)</f>
        <v>0.2135</v>
      </c>
      <c r="V1698" s="17">
        <f>Q1698*Q1699/'Advanced - Home'!$S$33</f>
        <v>95.684405967295675</v>
      </c>
      <c r="W1698" s="17">
        <f t="shared" ref="W1698" si="16741">AVERAGE(V1698:V1699)</f>
        <v>95.681163094818231</v>
      </c>
      <c r="X1698" s="17">
        <f t="shared" si="16700"/>
        <v>0</v>
      </c>
      <c r="Y1698" s="19">
        <f>ROUND(Regression!$B$17+Regression!$B$18*Games!R1698+Regression!$B$19*Games!T1698+Regression!$B$20*Games!U1698+Regression!$B$21*Games!S1698+Regression!$B$22*Games!W1698,0)</f>
        <v>103</v>
      </c>
      <c r="Z1698" s="19">
        <f t="shared" ref="Z1698" si="16742">Y1699-Y1698</f>
        <v>0</v>
      </c>
      <c r="AA1698" s="19">
        <f t="shared" ref="AA1698" si="16743">Y1698+Y1699</f>
        <v>206</v>
      </c>
      <c r="AB1698" s="4">
        <f t="shared" ref="AB1698" si="16744">D1698-Z1698</f>
        <v>0</v>
      </c>
      <c r="AC1698" s="4">
        <f t="shared" ref="AC1698" si="16745">AA1698-E1698</f>
        <v>206</v>
      </c>
      <c r="AD1698" s="4">
        <f t="shared" si="16705"/>
        <v>103</v>
      </c>
    </row>
    <row r="1699" spans="1:30" x14ac:dyDescent="0.3">
      <c r="A1699" t="s">
        <v>134</v>
      </c>
      <c r="B1699" s="8" t="s">
        <v>63</v>
      </c>
      <c r="C1699" t="str">
        <f>VLOOKUP(B1699,'Team Lookup'!A:B,2,FALSE)</f>
        <v>Detroit Pistons</v>
      </c>
      <c r="D1699" s="9">
        <f t="shared" ref="D1699" si="16746">D1698*-1</f>
        <v>0</v>
      </c>
      <c r="E1699" s="9">
        <f t="shared" ref="E1699" si="16747">E1698</f>
        <v>0</v>
      </c>
      <c r="F1699" t="str">
        <f>B1698</f>
        <v>UTA</v>
      </c>
      <c r="G1699" t="str">
        <f t="shared" ref="G1699" si="16748">C1698</f>
        <v>Utah Jazz</v>
      </c>
      <c r="H1699" s="31">
        <f>VLOOKUP($C1699,'Four Factors - Home'!$B:$O,7,FALSE)/100</f>
        <v>0.505</v>
      </c>
      <c r="I1699" s="31">
        <f>VLOOKUP($C1699,'Four Factors - Home'!$B:$O,8,FALSE)</f>
        <v>0.217</v>
      </c>
      <c r="J1699" s="31">
        <f>VLOOKUP($C1699,'Four Factors - Home'!$B:$O,9,FALSE)/100</f>
        <v>0.124</v>
      </c>
      <c r="K1699" s="31">
        <f>VLOOKUP($C1699,'Four Factors - Home'!$B:$O,10,FALSE)/100</f>
        <v>0.24299999999999999</v>
      </c>
      <c r="L1699" s="31">
        <f>VLOOKUP($C1699,'Four Factors - Home'!$B:$O,11,FALSE)/100</f>
        <v>0.48899999999999999</v>
      </c>
      <c r="M1699" s="31">
        <f>VLOOKUP($C1699,'Four Factors - Home'!$B:$O,12,FALSE)</f>
        <v>0.27100000000000002</v>
      </c>
      <c r="N1699" s="31">
        <f>VLOOKUP($C1699,'Four Factors - Home'!$B:$O,13,FALSE)/100</f>
        <v>0.13500000000000001</v>
      </c>
      <c r="O1699" s="31">
        <f>VLOOKUP($C1699,'Four Factors - Home'!$B:$O,14,FALSE)/100</f>
        <v>0.18899999999999997</v>
      </c>
      <c r="P1699" s="17">
        <f>VLOOKUP($C1699,'Advanced - Home'!B:T,18,FALSE)</f>
        <v>98.07</v>
      </c>
      <c r="Q1699" s="17">
        <f>(P1699+'Advanced - Home'!$S$33)/2</f>
        <v>98.46191294387171</v>
      </c>
      <c r="R1699" s="31">
        <f t="shared" ref="R1699" si="16749">AVERAGE(H1699,L1698)</f>
        <v>0.49850000000000005</v>
      </c>
      <c r="S1699" s="31">
        <f t="shared" ref="S1699" si="16750">AVERAGE(I1699,M1698)</f>
        <v>0.248</v>
      </c>
      <c r="T1699" s="31">
        <f t="shared" ref="T1699" si="16751">AVERAGE(J1699,N1698)</f>
        <v>0.126</v>
      </c>
      <c r="U1699" s="31">
        <f t="shared" ref="U1699" si="16752">AVERAGE(K1699,O1698)</f>
        <v>0.23149999999999998</v>
      </c>
      <c r="V1699" s="17">
        <f>Q1699*Q1698/'Advanced - Road'!$S$33</f>
        <v>95.677920222340802</v>
      </c>
      <c r="W1699" s="17">
        <f t="shared" ref="W1699" si="16753">W1698</f>
        <v>95.681163094818231</v>
      </c>
      <c r="X1699" s="17">
        <f t="shared" si="16700"/>
        <v>0</v>
      </c>
      <c r="Y1699" s="19">
        <f>ROUND(Regression!$B$17+Regression!$B$18*Games!R1699+Regression!$B$19*Games!T1699+Regression!$B$20*Games!U1699+Regression!$B$21*Games!S1699+Regression!$B$22*Games!W1699,0)</f>
        <v>103</v>
      </c>
      <c r="Z1699" s="19">
        <f t="shared" ref="Z1699" si="16754">-Z1698</f>
        <v>0</v>
      </c>
      <c r="AA1699" s="19">
        <f t="shared" ref="AA1699" si="16755">AA1698</f>
        <v>206</v>
      </c>
      <c r="AB1699" s="4"/>
      <c r="AC1699" s="4"/>
      <c r="AD1699" s="4">
        <f t="shared" si="16705"/>
        <v>103</v>
      </c>
    </row>
    <row r="1700" spans="1:30" x14ac:dyDescent="0.3">
      <c r="A1700" s="11" t="s">
        <v>133</v>
      </c>
      <c r="B1700" s="14" t="s">
        <v>81</v>
      </c>
      <c r="C1700" s="11" t="str">
        <f>VLOOKUP(B1700,'Team Lookup'!A:B,2,FALSE)</f>
        <v>Utah Jazz</v>
      </c>
      <c r="D1700" s="12"/>
      <c r="E1700" s="12"/>
      <c r="F1700" s="13" t="str">
        <f>B1701</f>
        <v>GSW</v>
      </c>
      <c r="G1700" s="11" t="str">
        <f t="shared" ref="G1700" si="16756">C1701</f>
        <v>Golden State Warriors</v>
      </c>
      <c r="H1700" s="32">
        <f>VLOOKUP($C1700,'Four Factors - Road'!$B:$O,7,FALSE)/100</f>
        <v>0.52200000000000002</v>
      </c>
      <c r="I1700" s="32">
        <f>VLOOKUP($C1700,'Four Factors - Road'!$B:$O,8,FALSE)</f>
        <v>0.28299999999999997</v>
      </c>
      <c r="J1700" s="32">
        <f>VLOOKUP($C1700,'Four Factors - Road'!$B:$O,9,FALSE)/100</f>
        <v>0.14499999999999999</v>
      </c>
      <c r="K1700" s="32">
        <f>VLOOKUP($C1700,'Four Factors - Road'!$B:$O,10,FALSE)/100</f>
        <v>0.23800000000000002</v>
      </c>
      <c r="L1700" s="32">
        <f>VLOOKUP($C1700,'Four Factors - Road'!$B:$O,11,FALSE)/100</f>
        <v>0.49200000000000005</v>
      </c>
      <c r="M1700" s="32">
        <f>VLOOKUP($C1700,'Four Factors - Road'!$B:$O,12,FALSE)</f>
        <v>0.27900000000000003</v>
      </c>
      <c r="N1700" s="32">
        <f>VLOOKUP($C1700,'Four Factors - Road'!$B:$O,13,FALSE)/100</f>
        <v>0.128</v>
      </c>
      <c r="O1700" s="32">
        <f>VLOOKUP($C1700,'Four Factors - Road'!$B:$O,14,FALSE)/100</f>
        <v>0.22</v>
      </c>
      <c r="P1700" s="21">
        <f>VLOOKUP($C1700,'Advanced - Road'!B:T,18,FALSE)</f>
        <v>93.27</v>
      </c>
      <c r="Q1700" s="21">
        <f>(P1700+'Advanced - Road'!$S$33)/2</f>
        <v>96.065263459335625</v>
      </c>
      <c r="R1700" s="32">
        <f t="shared" ref="R1700" si="16757">AVERAGE(H1700,L1701)</f>
        <v>0.49950000000000006</v>
      </c>
      <c r="S1700" s="32">
        <f t="shared" ref="S1700" si="16758">AVERAGE(I1700,M1701)</f>
        <v>0.26849999999999996</v>
      </c>
      <c r="T1700" s="32">
        <f t="shared" ref="T1700" si="16759">AVERAGE(J1700,N1701)</f>
        <v>0.14349999999999999</v>
      </c>
      <c r="U1700" s="32">
        <f t="shared" ref="U1700" si="16760">AVERAGE(K1700,O1701)</f>
        <v>0.23649999999999999</v>
      </c>
      <c r="V1700" s="21">
        <f>Q1700*Q1701/'Advanced - Home'!$S$33</f>
        <v>97.93896120806852</v>
      </c>
      <c r="W1700" s="21">
        <f t="shared" ref="W1700" si="16761">AVERAGE(V1700:V1701)</f>
        <v>97.935641925698945</v>
      </c>
      <c r="X1700" s="21">
        <f t="shared" si="16700"/>
        <v>0</v>
      </c>
      <c r="Y1700" s="23">
        <f>ROUND(Regression!$B$17+Regression!$B$18*Games!R1700+Regression!$B$19*Games!T1700+Regression!$B$20*Games!U1700+Regression!$B$21*Games!S1700+Regression!$B$22*Games!W1700,0)</f>
        <v>104</v>
      </c>
      <c r="Z1700" s="23">
        <f t="shared" ref="Z1700" si="16762">Y1701-Y1700</f>
        <v>7</v>
      </c>
      <c r="AA1700" s="23">
        <f t="shared" ref="AA1700" si="16763">Y1700+Y1701</f>
        <v>215</v>
      </c>
      <c r="AB1700" s="22">
        <f t="shared" ref="AB1700" si="16764">D1700-Z1700</f>
        <v>-7</v>
      </c>
      <c r="AC1700" s="22">
        <f t="shared" ref="AC1700" si="16765">AA1700-E1700</f>
        <v>215</v>
      </c>
      <c r="AD1700" s="22">
        <f t="shared" si="16705"/>
        <v>104</v>
      </c>
    </row>
    <row r="1701" spans="1:30" x14ac:dyDescent="0.3">
      <c r="A1701" s="11" t="s">
        <v>134</v>
      </c>
      <c r="B1701" s="14" t="s">
        <v>55</v>
      </c>
      <c r="C1701" s="11" t="str">
        <f>VLOOKUP(B1701,'Team Lookup'!A:B,2,FALSE)</f>
        <v>Golden State Warriors</v>
      </c>
      <c r="D1701" s="15">
        <f t="shared" ref="D1701" si="16766">D1700*-1</f>
        <v>0</v>
      </c>
      <c r="E1701" s="15">
        <f t="shared" ref="E1701" si="16767">E1700</f>
        <v>0</v>
      </c>
      <c r="F1701" s="11" t="str">
        <f>B1700</f>
        <v>UTA</v>
      </c>
      <c r="G1701" s="11" t="str">
        <f t="shared" ref="G1701" si="16768">C1700</f>
        <v>Utah Jazz</v>
      </c>
      <c r="H1701" s="32">
        <f>VLOOKUP($C1701,'Four Factors - Home'!$B:$O,7,FALSE)/100</f>
        <v>0.59099999999999997</v>
      </c>
      <c r="I1701" s="32">
        <f>VLOOKUP($C1701,'Four Factors - Home'!$B:$O,8,FALSE)</f>
        <v>0.255</v>
      </c>
      <c r="J1701" s="32">
        <f>VLOOKUP($C1701,'Four Factors - Home'!$B:$O,9,FALSE)/100</f>
        <v>0.14099999999999999</v>
      </c>
      <c r="K1701" s="32">
        <f>VLOOKUP($C1701,'Four Factors - Home'!$B:$O,10,FALSE)/100</f>
        <v>0.22600000000000001</v>
      </c>
      <c r="L1701" s="32">
        <f>VLOOKUP($C1701,'Four Factors - Home'!$B:$O,11,FALSE)/100</f>
        <v>0.47700000000000004</v>
      </c>
      <c r="M1701" s="32">
        <f>VLOOKUP($C1701,'Four Factors - Home'!$B:$O,12,FALSE)</f>
        <v>0.254</v>
      </c>
      <c r="N1701" s="32">
        <f>VLOOKUP($C1701,'Four Factors - Home'!$B:$O,13,FALSE)/100</f>
        <v>0.14199999999999999</v>
      </c>
      <c r="O1701" s="32">
        <f>VLOOKUP($C1701,'Four Factors - Home'!$B:$O,14,FALSE)/100</f>
        <v>0.23499999999999999</v>
      </c>
      <c r="P1701" s="21">
        <f>VLOOKUP($C1701,'Advanced - Home'!B:T,18,FALSE)</f>
        <v>102.71</v>
      </c>
      <c r="Q1701" s="21">
        <f>(P1701+'Advanced - Home'!$S$33)/2</f>
        <v>100.7819129438717</v>
      </c>
      <c r="R1701" s="32">
        <f t="shared" ref="R1701" si="16769">AVERAGE(H1701,L1700)</f>
        <v>0.54149999999999998</v>
      </c>
      <c r="S1701" s="32">
        <f t="shared" ref="S1701" si="16770">AVERAGE(I1701,M1700)</f>
        <v>0.26700000000000002</v>
      </c>
      <c r="T1701" s="32">
        <f t="shared" ref="T1701" si="16771">AVERAGE(J1701,N1700)</f>
        <v>0.13450000000000001</v>
      </c>
      <c r="U1701" s="32">
        <f t="shared" ref="U1701" si="16772">AVERAGE(K1701,O1700)</f>
        <v>0.223</v>
      </c>
      <c r="V1701" s="21">
        <f>Q1701*Q1700/'Advanced - Road'!$S$33</f>
        <v>97.932322643329371</v>
      </c>
      <c r="W1701" s="21">
        <f t="shared" ref="W1701" si="16773">W1700</f>
        <v>97.935641925698945</v>
      </c>
      <c r="X1701" s="21">
        <f t="shared" si="16700"/>
        <v>0</v>
      </c>
      <c r="Y1701" s="23">
        <f>ROUND(Regression!$B$17+Regression!$B$18*Games!R1701+Regression!$B$19*Games!T1701+Regression!$B$20*Games!U1701+Regression!$B$21*Games!S1701+Regression!$B$22*Games!W1701,0)</f>
        <v>111</v>
      </c>
      <c r="Z1701" s="23">
        <f t="shared" ref="Z1701" si="16774">-Z1700</f>
        <v>-7</v>
      </c>
      <c r="AA1701" s="23">
        <f t="shared" ref="AA1701" si="16775">AA1700</f>
        <v>215</v>
      </c>
      <c r="AB1701" s="22"/>
      <c r="AC1701" s="22"/>
      <c r="AD1701" s="22">
        <f t="shared" si="16705"/>
        <v>111</v>
      </c>
    </row>
    <row r="1702" spans="1:30" x14ac:dyDescent="0.3">
      <c r="A1702" t="s">
        <v>133</v>
      </c>
      <c r="B1702" s="8" t="s">
        <v>81</v>
      </c>
      <c r="C1702" t="str">
        <f>VLOOKUP(B1702,'Team Lookup'!A:B,2,FALSE)</f>
        <v>Utah Jazz</v>
      </c>
      <c r="D1702" s="6"/>
      <c r="E1702" s="6"/>
      <c r="F1702" s="7" t="str">
        <f>B1703</f>
        <v>HOU</v>
      </c>
      <c r="G1702" t="str">
        <f t="shared" ref="G1702" si="16776">C1703</f>
        <v>Houston Rockets</v>
      </c>
      <c r="H1702" s="31">
        <f>VLOOKUP($C1702,'Four Factors - Road'!$B:$O,7,FALSE)/100</f>
        <v>0.52200000000000002</v>
      </c>
      <c r="I1702" s="31">
        <f>VLOOKUP($C1702,'Four Factors - Road'!$B:$O,8,FALSE)</f>
        <v>0.28299999999999997</v>
      </c>
      <c r="J1702" s="31">
        <f>VLOOKUP($C1702,'Four Factors - Road'!$B:$O,9,FALSE)/100</f>
        <v>0.14499999999999999</v>
      </c>
      <c r="K1702" s="31">
        <f>VLOOKUP($C1702,'Four Factors - Road'!$B:$O,10,FALSE)/100</f>
        <v>0.23800000000000002</v>
      </c>
      <c r="L1702" s="31">
        <f>VLOOKUP($C1702,'Four Factors - Road'!$B:$O,11,FALSE)/100</f>
        <v>0.49200000000000005</v>
      </c>
      <c r="M1702" s="31">
        <f>VLOOKUP($C1702,'Four Factors - Road'!$B:$O,12,FALSE)</f>
        <v>0.27900000000000003</v>
      </c>
      <c r="N1702" s="31">
        <f>VLOOKUP($C1702,'Four Factors - Road'!$B:$O,13,FALSE)/100</f>
        <v>0.128</v>
      </c>
      <c r="O1702" s="31">
        <f>VLOOKUP($C1702,'Four Factors - Road'!$B:$O,14,FALSE)/100</f>
        <v>0.22</v>
      </c>
      <c r="P1702" s="17">
        <f>VLOOKUP($C1702,'Advanced - Road'!B:T,18,FALSE)</f>
        <v>93.27</v>
      </c>
      <c r="Q1702" s="17">
        <f>(P1702+'Advanced - Road'!$S$33)/2</f>
        <v>96.065263459335625</v>
      </c>
      <c r="R1702" s="31">
        <f t="shared" ref="R1702" si="16777">AVERAGE(H1702,L1703)</f>
        <v>0.51550000000000007</v>
      </c>
      <c r="S1702" s="31">
        <f t="shared" ref="S1702" si="16778">AVERAGE(I1702,M1703)</f>
        <v>0.25949999999999995</v>
      </c>
      <c r="T1702" s="31">
        <f t="shared" ref="T1702" si="16779">AVERAGE(J1702,N1703)</f>
        <v>0.14749999999999999</v>
      </c>
      <c r="U1702" s="31">
        <f t="shared" ref="U1702" si="16780">AVERAGE(K1702,O1703)</f>
        <v>0.23849999999999999</v>
      </c>
      <c r="V1702" s="17">
        <f>Q1702*Q1703/'Advanced - Home'!$S$33</f>
        <v>97.788333594999656</v>
      </c>
      <c r="W1702" s="17">
        <f t="shared" ref="W1702" si="16781">AVERAGE(V1702:V1703)</f>
        <v>97.785019417601319</v>
      </c>
      <c r="X1702" s="17">
        <f t="shared" si="16700"/>
        <v>0</v>
      </c>
      <c r="Y1702" s="19">
        <f>ROUND(Regression!$B$17+Regression!$B$18*Games!R1702+Regression!$B$19*Games!T1702+Regression!$B$20*Games!U1702+Regression!$B$21*Games!S1702+Regression!$B$22*Games!W1702,0)</f>
        <v>106</v>
      </c>
      <c r="Z1702" s="19">
        <f t="shared" ref="Z1702" si="16782">Y1703-Y1702</f>
        <v>3</v>
      </c>
      <c r="AA1702" s="19">
        <f t="shared" ref="AA1702" si="16783">Y1702+Y1703</f>
        <v>215</v>
      </c>
      <c r="AB1702" s="4">
        <f t="shared" ref="AB1702" si="16784">D1702-Z1702</f>
        <v>-3</v>
      </c>
      <c r="AC1702" s="4">
        <f t="shared" ref="AC1702" si="16785">AA1702-E1702</f>
        <v>215</v>
      </c>
      <c r="AD1702" s="4">
        <f t="shared" si="16705"/>
        <v>106</v>
      </c>
    </row>
    <row r="1703" spans="1:30" x14ac:dyDescent="0.3">
      <c r="A1703" t="s">
        <v>134</v>
      </c>
      <c r="B1703" s="8" t="s">
        <v>64</v>
      </c>
      <c r="C1703" t="str">
        <f>VLOOKUP(B1703,'Team Lookup'!A:B,2,FALSE)</f>
        <v>Houston Rockets</v>
      </c>
      <c r="D1703" s="9">
        <f t="shared" ref="D1703" si="16786">D1702*-1</f>
        <v>0</v>
      </c>
      <c r="E1703" s="9">
        <f t="shared" ref="E1703" si="16787">E1702</f>
        <v>0</v>
      </c>
      <c r="F1703" t="str">
        <f>B1702</f>
        <v>UTA</v>
      </c>
      <c r="G1703" t="str">
        <f t="shared" ref="G1703" si="16788">C1702</f>
        <v>Utah Jazz</v>
      </c>
      <c r="H1703" s="31">
        <f>VLOOKUP($C1703,'Four Factors - Home'!$B:$O,7,FALSE)/100</f>
        <v>0.54799999999999993</v>
      </c>
      <c r="I1703" s="31">
        <f>VLOOKUP($C1703,'Four Factors - Home'!$B:$O,8,FALSE)</f>
        <v>0.30199999999999999</v>
      </c>
      <c r="J1703" s="31">
        <f>VLOOKUP($C1703,'Four Factors - Home'!$B:$O,9,FALSE)/100</f>
        <v>0.13900000000000001</v>
      </c>
      <c r="K1703" s="31">
        <f>VLOOKUP($C1703,'Four Factors - Home'!$B:$O,10,FALSE)/100</f>
        <v>0.252</v>
      </c>
      <c r="L1703" s="31">
        <f>VLOOKUP($C1703,'Four Factors - Home'!$B:$O,11,FALSE)/100</f>
        <v>0.50900000000000001</v>
      </c>
      <c r="M1703" s="31">
        <f>VLOOKUP($C1703,'Four Factors - Home'!$B:$O,12,FALSE)</f>
        <v>0.23599999999999999</v>
      </c>
      <c r="N1703" s="31">
        <f>VLOOKUP($C1703,'Four Factors - Home'!$B:$O,13,FALSE)/100</f>
        <v>0.15</v>
      </c>
      <c r="O1703" s="31">
        <f>VLOOKUP($C1703,'Four Factors - Home'!$B:$O,14,FALSE)/100</f>
        <v>0.23899999999999999</v>
      </c>
      <c r="P1703" s="17">
        <f>VLOOKUP($C1703,'Advanced - Home'!B:T,18,FALSE)</f>
        <v>102.4</v>
      </c>
      <c r="Q1703" s="17">
        <f>(P1703+'Advanced - Home'!$S$33)/2</f>
        <v>100.6269129438717</v>
      </c>
      <c r="R1703" s="31">
        <f t="shared" ref="R1703" si="16789">AVERAGE(H1703,L1702)</f>
        <v>0.52</v>
      </c>
      <c r="S1703" s="31">
        <f t="shared" ref="S1703" si="16790">AVERAGE(I1703,M1702)</f>
        <v>0.29049999999999998</v>
      </c>
      <c r="T1703" s="31">
        <f t="shared" ref="T1703" si="16791">AVERAGE(J1703,N1702)</f>
        <v>0.13350000000000001</v>
      </c>
      <c r="U1703" s="31">
        <f t="shared" ref="U1703" si="16792">AVERAGE(K1703,O1702)</f>
        <v>0.23599999999999999</v>
      </c>
      <c r="V1703" s="17">
        <f>Q1703*Q1702/'Advanced - Road'!$S$33</f>
        <v>97.781705240202982</v>
      </c>
      <c r="W1703" s="17">
        <f t="shared" ref="W1703" si="16793">W1702</f>
        <v>97.785019417601319</v>
      </c>
      <c r="X1703" s="17">
        <f t="shared" si="16700"/>
        <v>0</v>
      </c>
      <c r="Y1703" s="19">
        <f>ROUND(Regression!$B$17+Regression!$B$18*Games!R1703+Regression!$B$19*Games!T1703+Regression!$B$20*Games!U1703+Regression!$B$21*Games!S1703+Regression!$B$22*Games!W1703,0)</f>
        <v>109</v>
      </c>
      <c r="Z1703" s="19">
        <f t="shared" ref="Z1703" si="16794">-Z1702</f>
        <v>-3</v>
      </c>
      <c r="AA1703" s="19">
        <f t="shared" ref="AA1703" si="16795">AA1702</f>
        <v>215</v>
      </c>
      <c r="AB1703" s="4"/>
      <c r="AC1703" s="4"/>
      <c r="AD1703" s="4">
        <f t="shared" si="16705"/>
        <v>109</v>
      </c>
    </row>
    <row r="1704" spans="1:30" x14ac:dyDescent="0.3">
      <c r="A1704" s="11" t="s">
        <v>133</v>
      </c>
      <c r="B1704" s="14" t="s">
        <v>81</v>
      </c>
      <c r="C1704" s="11" t="str">
        <f>VLOOKUP(B1704,'Team Lookup'!A:B,2,FALSE)</f>
        <v>Utah Jazz</v>
      </c>
      <c r="D1704" s="12"/>
      <c r="E1704" s="12"/>
      <c r="F1704" s="13" t="str">
        <f>B1705</f>
        <v>IND</v>
      </c>
      <c r="G1704" s="11" t="str">
        <f t="shared" ref="G1704" si="16796">C1705</f>
        <v>Indiana Pacers</v>
      </c>
      <c r="H1704" s="32">
        <f>VLOOKUP($C1704,'Four Factors - Road'!$B:$O,7,FALSE)/100</f>
        <v>0.52200000000000002</v>
      </c>
      <c r="I1704" s="32">
        <f>VLOOKUP($C1704,'Four Factors - Road'!$B:$O,8,FALSE)</f>
        <v>0.28299999999999997</v>
      </c>
      <c r="J1704" s="32">
        <f>VLOOKUP($C1704,'Four Factors - Road'!$B:$O,9,FALSE)/100</f>
        <v>0.14499999999999999</v>
      </c>
      <c r="K1704" s="32">
        <f>VLOOKUP($C1704,'Four Factors - Road'!$B:$O,10,FALSE)/100</f>
        <v>0.23800000000000002</v>
      </c>
      <c r="L1704" s="32">
        <f>VLOOKUP($C1704,'Four Factors - Road'!$B:$O,11,FALSE)/100</f>
        <v>0.49200000000000005</v>
      </c>
      <c r="M1704" s="32">
        <f>VLOOKUP($C1704,'Four Factors - Road'!$B:$O,12,FALSE)</f>
        <v>0.27900000000000003</v>
      </c>
      <c r="N1704" s="32">
        <f>VLOOKUP($C1704,'Four Factors - Road'!$B:$O,13,FALSE)/100</f>
        <v>0.128</v>
      </c>
      <c r="O1704" s="32">
        <f>VLOOKUP($C1704,'Four Factors - Road'!$B:$O,14,FALSE)/100</f>
        <v>0.22</v>
      </c>
      <c r="P1704" s="21">
        <f>VLOOKUP($C1704,'Advanced - Road'!B:T,18,FALSE)</f>
        <v>93.27</v>
      </c>
      <c r="Q1704" s="21">
        <f>(P1704+'Advanced - Road'!$S$33)/2</f>
        <v>96.065263459335625</v>
      </c>
      <c r="R1704" s="32">
        <f t="shared" ref="R1704" si="16797">AVERAGE(H1704,L1705)</f>
        <v>0.50950000000000006</v>
      </c>
      <c r="S1704" s="32">
        <f t="shared" ref="S1704" si="16798">AVERAGE(I1704,M1705)</f>
        <v>0.28200000000000003</v>
      </c>
      <c r="T1704" s="32">
        <f t="shared" ref="T1704" si="16799">AVERAGE(J1704,N1705)</f>
        <v>0.14749999999999999</v>
      </c>
      <c r="U1704" s="32">
        <f t="shared" ref="U1704" si="16800">AVERAGE(K1704,O1705)</f>
        <v>0.23849999999999999</v>
      </c>
      <c r="V1704" s="21">
        <f>Q1704*Q1705/'Advanced - Home'!$S$33</f>
        <v>95.966225372392287</v>
      </c>
      <c r="W1704" s="21">
        <f t="shared" ref="W1704" si="16801">AVERAGE(V1704:V1705)</f>
        <v>95.962972948678328</v>
      </c>
      <c r="X1704" s="21">
        <f t="shared" si="16700"/>
        <v>0</v>
      </c>
      <c r="Y1704" s="23">
        <f>ROUND(Regression!$B$17+Regression!$B$18*Games!R1704+Regression!$B$19*Games!T1704+Regression!$B$20*Games!U1704+Regression!$B$21*Games!S1704+Regression!$B$22*Games!W1704,0)</f>
        <v>104</v>
      </c>
      <c r="Z1704" s="23">
        <f t="shared" ref="Z1704" si="16802">Y1705-Y1704</f>
        <v>0</v>
      </c>
      <c r="AA1704" s="23">
        <f t="shared" ref="AA1704" si="16803">Y1704+Y1705</f>
        <v>208</v>
      </c>
      <c r="AB1704" s="22">
        <f t="shared" ref="AB1704" si="16804">D1704-Z1704</f>
        <v>0</v>
      </c>
      <c r="AC1704" s="22">
        <f t="shared" ref="AC1704" si="16805">AA1704-E1704</f>
        <v>208</v>
      </c>
      <c r="AD1704" s="22">
        <f t="shared" si="16705"/>
        <v>104</v>
      </c>
    </row>
    <row r="1705" spans="1:30" x14ac:dyDescent="0.3">
      <c r="A1705" s="11" t="s">
        <v>134</v>
      </c>
      <c r="B1705" s="14" t="s">
        <v>65</v>
      </c>
      <c r="C1705" s="11" t="str">
        <f>VLOOKUP(B1705,'Team Lookup'!A:B,2,FALSE)</f>
        <v>Indiana Pacers</v>
      </c>
      <c r="D1705" s="15">
        <f t="shared" ref="D1705" si="16806">D1704*-1</f>
        <v>0</v>
      </c>
      <c r="E1705" s="15">
        <f t="shared" ref="E1705" si="16807">E1704</f>
        <v>0</v>
      </c>
      <c r="F1705" s="11" t="str">
        <f>B1704</f>
        <v>UTA</v>
      </c>
      <c r="G1705" s="11" t="str">
        <f t="shared" ref="G1705" si="16808">C1704</f>
        <v>Utah Jazz</v>
      </c>
      <c r="H1705" s="32">
        <f>VLOOKUP($C1705,'Four Factors - Home'!$B:$O,7,FALSE)/100</f>
        <v>0.52400000000000002</v>
      </c>
      <c r="I1705" s="32">
        <f>VLOOKUP($C1705,'Four Factors - Home'!$B:$O,8,FALSE)</f>
        <v>0.251</v>
      </c>
      <c r="J1705" s="32">
        <f>VLOOKUP($C1705,'Four Factors - Home'!$B:$O,9,FALSE)/100</f>
        <v>0.13200000000000001</v>
      </c>
      <c r="K1705" s="32">
        <f>VLOOKUP($C1705,'Four Factors - Home'!$B:$O,10,FALSE)/100</f>
        <v>0.19600000000000001</v>
      </c>
      <c r="L1705" s="32">
        <f>VLOOKUP($C1705,'Four Factors - Home'!$B:$O,11,FALSE)/100</f>
        <v>0.49700000000000005</v>
      </c>
      <c r="M1705" s="32">
        <f>VLOOKUP($C1705,'Four Factors - Home'!$B:$O,12,FALSE)</f>
        <v>0.28100000000000003</v>
      </c>
      <c r="N1705" s="32">
        <f>VLOOKUP($C1705,'Four Factors - Home'!$B:$O,13,FALSE)/100</f>
        <v>0.15</v>
      </c>
      <c r="O1705" s="32">
        <f>VLOOKUP($C1705,'Four Factors - Home'!$B:$O,14,FALSE)/100</f>
        <v>0.23899999999999999</v>
      </c>
      <c r="P1705" s="21">
        <f>VLOOKUP($C1705,'Advanced - Home'!B:T,18,FALSE)</f>
        <v>98.65</v>
      </c>
      <c r="Q1705" s="21">
        <f>(P1705+'Advanced - Home'!$S$33)/2</f>
        <v>98.751912943871702</v>
      </c>
      <c r="R1705" s="32">
        <f t="shared" ref="R1705" si="16809">AVERAGE(H1705,L1704)</f>
        <v>0.50800000000000001</v>
      </c>
      <c r="S1705" s="32">
        <f t="shared" ref="S1705" si="16810">AVERAGE(I1705,M1704)</f>
        <v>0.26500000000000001</v>
      </c>
      <c r="T1705" s="32">
        <f t="shared" ref="T1705" si="16811">AVERAGE(J1705,N1704)</f>
        <v>0.13</v>
      </c>
      <c r="U1705" s="32">
        <f t="shared" ref="U1705" si="16812">AVERAGE(K1705,O1704)</f>
        <v>0.20800000000000002</v>
      </c>
      <c r="V1705" s="21">
        <f>Q1705*Q1704/'Advanced - Road'!$S$33</f>
        <v>95.959720524964368</v>
      </c>
      <c r="W1705" s="21">
        <f t="shared" ref="W1705" si="16813">W1704</f>
        <v>95.962972948678328</v>
      </c>
      <c r="X1705" s="21">
        <f t="shared" si="16700"/>
        <v>0</v>
      </c>
      <c r="Y1705" s="23">
        <f>ROUND(Regression!$B$17+Regression!$B$18*Games!R1705+Regression!$B$19*Games!T1705+Regression!$B$20*Games!U1705+Regression!$B$21*Games!S1705+Regression!$B$22*Games!W1705,0)</f>
        <v>104</v>
      </c>
      <c r="Z1705" s="23">
        <f t="shared" ref="Z1705" si="16814">-Z1704</f>
        <v>0</v>
      </c>
      <c r="AA1705" s="23">
        <f t="shared" ref="AA1705" si="16815">AA1704</f>
        <v>208</v>
      </c>
      <c r="AB1705" s="22"/>
      <c r="AC1705" s="22"/>
      <c r="AD1705" s="22">
        <f t="shared" si="16705"/>
        <v>104</v>
      </c>
    </row>
    <row r="1706" spans="1:30" x14ac:dyDescent="0.3">
      <c r="A1706" t="s">
        <v>133</v>
      </c>
      <c r="B1706" s="8" t="s">
        <v>81</v>
      </c>
      <c r="C1706" t="str">
        <f>VLOOKUP(B1706,'Team Lookup'!A:B,2,FALSE)</f>
        <v>Utah Jazz</v>
      </c>
      <c r="D1706" s="6"/>
      <c r="E1706" s="6"/>
      <c r="F1706" s="7" t="str">
        <f>B1707</f>
        <v>LAC</v>
      </c>
      <c r="G1706" t="str">
        <f t="shared" ref="G1706" si="16816">C1707</f>
        <v>LA Clippers</v>
      </c>
      <c r="H1706" s="31">
        <f>VLOOKUP($C1706,'Four Factors - Road'!$B:$O,7,FALSE)/100</f>
        <v>0.52200000000000002</v>
      </c>
      <c r="I1706" s="31">
        <f>VLOOKUP($C1706,'Four Factors - Road'!$B:$O,8,FALSE)</f>
        <v>0.28299999999999997</v>
      </c>
      <c r="J1706" s="31">
        <f>VLOOKUP($C1706,'Four Factors - Road'!$B:$O,9,FALSE)/100</f>
        <v>0.14499999999999999</v>
      </c>
      <c r="K1706" s="31">
        <f>VLOOKUP($C1706,'Four Factors - Road'!$B:$O,10,FALSE)/100</f>
        <v>0.23800000000000002</v>
      </c>
      <c r="L1706" s="31">
        <f>VLOOKUP($C1706,'Four Factors - Road'!$B:$O,11,FALSE)/100</f>
        <v>0.49200000000000005</v>
      </c>
      <c r="M1706" s="31">
        <f>VLOOKUP($C1706,'Four Factors - Road'!$B:$O,12,FALSE)</f>
        <v>0.27900000000000003</v>
      </c>
      <c r="N1706" s="31">
        <f>VLOOKUP($C1706,'Four Factors - Road'!$B:$O,13,FALSE)/100</f>
        <v>0.128</v>
      </c>
      <c r="O1706" s="31">
        <f>VLOOKUP($C1706,'Four Factors - Road'!$B:$O,14,FALSE)/100</f>
        <v>0.22</v>
      </c>
      <c r="P1706" s="17">
        <f>VLOOKUP($C1706,'Advanced - Road'!B:T,18,FALSE)</f>
        <v>93.27</v>
      </c>
      <c r="Q1706" s="17">
        <f>(P1706+'Advanced - Road'!$S$33)/2</f>
        <v>96.065263459335625</v>
      </c>
      <c r="R1706" s="31">
        <f t="shared" ref="R1706" si="16817">AVERAGE(H1706,L1707)</f>
        <v>0.50249999999999995</v>
      </c>
      <c r="S1706" s="31">
        <f t="shared" ref="S1706" si="16818">AVERAGE(I1706,M1707)</f>
        <v>0.27849999999999997</v>
      </c>
      <c r="T1706" s="31">
        <f t="shared" ref="T1706" si="16819">AVERAGE(J1706,N1707)</f>
        <v>0.14749999999999999</v>
      </c>
      <c r="U1706" s="31">
        <f t="shared" ref="U1706" si="16820">AVERAGE(K1706,O1707)</f>
        <v>0.24149999999999999</v>
      </c>
      <c r="V1706" s="17">
        <f>Q1706*Q1707/'Advanced - Home'!$S$33</f>
        <v>95.927353730309989</v>
      </c>
      <c r="W1706" s="17">
        <f t="shared" ref="W1706" si="16821">AVERAGE(V1706:V1707)</f>
        <v>95.924102624007972</v>
      </c>
      <c r="X1706" s="17">
        <f t="shared" si="16700"/>
        <v>0</v>
      </c>
      <c r="Y1706" s="19">
        <f>ROUND(Regression!$B$17+Regression!$B$18*Games!R1706+Regression!$B$19*Games!T1706+Regression!$B$20*Games!U1706+Regression!$B$21*Games!S1706+Regression!$B$22*Games!W1706,0)</f>
        <v>103</v>
      </c>
      <c r="Z1706" s="19">
        <f t="shared" ref="Z1706" si="16822">Y1707-Y1706</f>
        <v>3</v>
      </c>
      <c r="AA1706" s="19">
        <f t="shared" ref="AA1706" si="16823">Y1706+Y1707</f>
        <v>209</v>
      </c>
      <c r="AB1706" s="4">
        <f t="shared" ref="AB1706" si="16824">D1706-Z1706</f>
        <v>-3</v>
      </c>
      <c r="AC1706" s="4">
        <f t="shared" ref="AC1706" si="16825">AA1706-E1706</f>
        <v>209</v>
      </c>
      <c r="AD1706" s="4">
        <f t="shared" si="16705"/>
        <v>103</v>
      </c>
    </row>
    <row r="1707" spans="1:30" x14ac:dyDescent="0.3">
      <c r="A1707" t="s">
        <v>134</v>
      </c>
      <c r="B1707" s="8" t="s">
        <v>66</v>
      </c>
      <c r="C1707" t="str">
        <f>VLOOKUP(B1707,'Team Lookup'!A:B,2,FALSE)</f>
        <v>LA Clippers</v>
      </c>
      <c r="D1707" s="9">
        <f t="shared" ref="D1707" si="16826">D1706*-1</f>
        <v>0</v>
      </c>
      <c r="E1707" s="9">
        <f t="shared" ref="E1707" si="16827">E1706</f>
        <v>0</v>
      </c>
      <c r="F1707" t="str">
        <f>B1706</f>
        <v>UTA</v>
      </c>
      <c r="G1707" t="str">
        <f t="shared" ref="G1707" si="16828">C1706</f>
        <v>Utah Jazz</v>
      </c>
      <c r="H1707" s="31">
        <f>VLOOKUP($C1707,'Four Factors - Home'!$B:$O,7,FALSE)/100</f>
        <v>0.54100000000000004</v>
      </c>
      <c r="I1707" s="31">
        <f>VLOOKUP($C1707,'Four Factors - Home'!$B:$O,8,FALSE)</f>
        <v>0.3</v>
      </c>
      <c r="J1707" s="31">
        <f>VLOOKUP($C1707,'Four Factors - Home'!$B:$O,9,FALSE)/100</f>
        <v>0.14099999999999999</v>
      </c>
      <c r="K1707" s="31">
        <f>VLOOKUP($C1707,'Four Factors - Home'!$B:$O,10,FALSE)/100</f>
        <v>0.22</v>
      </c>
      <c r="L1707" s="31">
        <f>VLOOKUP($C1707,'Four Factors - Home'!$B:$O,11,FALSE)/100</f>
        <v>0.48299999999999998</v>
      </c>
      <c r="M1707" s="31">
        <f>VLOOKUP($C1707,'Four Factors - Home'!$B:$O,12,FALSE)</f>
        <v>0.27400000000000002</v>
      </c>
      <c r="N1707" s="31">
        <f>VLOOKUP($C1707,'Four Factors - Home'!$B:$O,13,FALSE)/100</f>
        <v>0.15</v>
      </c>
      <c r="O1707" s="31">
        <f>VLOOKUP($C1707,'Four Factors - Home'!$B:$O,14,FALSE)/100</f>
        <v>0.245</v>
      </c>
      <c r="P1707" s="17">
        <f>VLOOKUP($C1707,'Advanced - Home'!B:T,18,FALSE)</f>
        <v>98.57</v>
      </c>
      <c r="Q1707" s="17">
        <f>(P1707+'Advanced - Home'!$S$33)/2</f>
        <v>98.71191294387171</v>
      </c>
      <c r="R1707" s="31">
        <f t="shared" ref="R1707" si="16829">AVERAGE(H1707,L1706)</f>
        <v>0.51650000000000007</v>
      </c>
      <c r="S1707" s="31">
        <f t="shared" ref="S1707" si="16830">AVERAGE(I1707,M1706)</f>
        <v>0.28949999999999998</v>
      </c>
      <c r="T1707" s="31">
        <f t="shared" ref="T1707" si="16831">AVERAGE(J1707,N1706)</f>
        <v>0.13450000000000001</v>
      </c>
      <c r="U1707" s="31">
        <f t="shared" ref="U1707" si="16832">AVERAGE(K1707,O1706)</f>
        <v>0.22</v>
      </c>
      <c r="V1707" s="17">
        <f>Q1707*Q1706/'Advanced - Road'!$S$33</f>
        <v>95.920851517705955</v>
      </c>
      <c r="W1707" s="17">
        <f t="shared" ref="W1707" si="16833">W1706</f>
        <v>95.924102624007972</v>
      </c>
      <c r="X1707" s="17">
        <f t="shared" si="16700"/>
        <v>0</v>
      </c>
      <c r="Y1707" s="19">
        <f>ROUND(Regression!$B$17+Regression!$B$18*Games!R1707+Regression!$B$19*Games!T1707+Regression!$B$20*Games!U1707+Regression!$B$21*Games!S1707+Regression!$B$22*Games!W1707,0)</f>
        <v>106</v>
      </c>
      <c r="Z1707" s="19">
        <f t="shared" ref="Z1707" si="16834">-Z1706</f>
        <v>-3</v>
      </c>
      <c r="AA1707" s="19">
        <f t="shared" ref="AA1707" si="16835">AA1706</f>
        <v>209</v>
      </c>
      <c r="AB1707" s="4"/>
      <c r="AC1707" s="4"/>
      <c r="AD1707" s="4">
        <f t="shared" si="16705"/>
        <v>106</v>
      </c>
    </row>
    <row r="1708" spans="1:30" x14ac:dyDescent="0.3">
      <c r="A1708" s="11" t="s">
        <v>133</v>
      </c>
      <c r="B1708" s="14" t="s">
        <v>81</v>
      </c>
      <c r="C1708" s="11" t="str">
        <f>VLOOKUP(B1708,'Team Lookup'!A:B,2,FALSE)</f>
        <v>Utah Jazz</v>
      </c>
      <c r="D1708" s="12"/>
      <c r="E1708" s="12"/>
      <c r="F1708" s="13" t="str">
        <f>B1709</f>
        <v>LAL</v>
      </c>
      <c r="G1708" s="11" t="str">
        <f t="shared" ref="G1708" si="16836">C1709</f>
        <v>Los Angeles Lakers</v>
      </c>
      <c r="H1708" s="32">
        <f>VLOOKUP($C1708,'Four Factors - Road'!$B:$O,7,FALSE)/100</f>
        <v>0.52200000000000002</v>
      </c>
      <c r="I1708" s="32">
        <f>VLOOKUP($C1708,'Four Factors - Road'!$B:$O,8,FALSE)</f>
        <v>0.28299999999999997</v>
      </c>
      <c r="J1708" s="32">
        <f>VLOOKUP($C1708,'Four Factors - Road'!$B:$O,9,FALSE)/100</f>
        <v>0.14499999999999999</v>
      </c>
      <c r="K1708" s="32">
        <f>VLOOKUP($C1708,'Four Factors - Road'!$B:$O,10,FALSE)/100</f>
        <v>0.23800000000000002</v>
      </c>
      <c r="L1708" s="32">
        <f>VLOOKUP($C1708,'Four Factors - Road'!$B:$O,11,FALSE)/100</f>
        <v>0.49200000000000005</v>
      </c>
      <c r="M1708" s="32">
        <f>VLOOKUP($C1708,'Four Factors - Road'!$B:$O,12,FALSE)</f>
        <v>0.27900000000000003</v>
      </c>
      <c r="N1708" s="32">
        <f>VLOOKUP($C1708,'Four Factors - Road'!$B:$O,13,FALSE)/100</f>
        <v>0.128</v>
      </c>
      <c r="O1708" s="32">
        <f>VLOOKUP($C1708,'Four Factors - Road'!$B:$O,14,FALSE)/100</f>
        <v>0.22</v>
      </c>
      <c r="P1708" s="21">
        <f>VLOOKUP($C1708,'Advanced - Road'!B:T,18,FALSE)</f>
        <v>93.27</v>
      </c>
      <c r="Q1708" s="21">
        <f>(P1708+'Advanced - Road'!$S$33)/2</f>
        <v>96.065263459335625</v>
      </c>
      <c r="R1708" s="32">
        <f t="shared" ref="R1708" si="16837">AVERAGE(H1708,L1709)</f>
        <v>0.52649999999999997</v>
      </c>
      <c r="S1708" s="32">
        <f t="shared" ref="S1708" si="16838">AVERAGE(I1708,M1709)</f>
        <v>0.27500000000000002</v>
      </c>
      <c r="T1708" s="32">
        <f t="shared" ref="T1708" si="16839">AVERAGE(J1708,N1709)</f>
        <v>0.14499999999999999</v>
      </c>
      <c r="U1708" s="32">
        <f t="shared" ref="U1708" si="16840">AVERAGE(K1708,O1709)</f>
        <v>0.23450000000000001</v>
      </c>
      <c r="V1708" s="21">
        <f>Q1708*Q1709/'Advanced - Home'!$S$33</f>
        <v>96.709645527216111</v>
      </c>
      <c r="W1708" s="21">
        <f t="shared" ref="W1708" si="16841">AVERAGE(V1708:V1709)</f>
        <v>96.706367907998924</v>
      </c>
      <c r="X1708" s="21">
        <f t="shared" si="16700"/>
        <v>0</v>
      </c>
      <c r="Y1708" s="23">
        <f>ROUND(Regression!$B$17+Regression!$B$18*Games!R1708+Regression!$B$19*Games!T1708+Regression!$B$20*Games!U1708+Regression!$B$21*Games!S1708+Regression!$B$22*Games!W1708,0)</f>
        <v>107</v>
      </c>
      <c r="Z1708" s="23">
        <f t="shared" ref="Z1708" si="16842">Y1709-Y1708</f>
        <v>-1</v>
      </c>
      <c r="AA1708" s="23">
        <f t="shared" ref="AA1708" si="16843">Y1708+Y1709</f>
        <v>213</v>
      </c>
      <c r="AB1708" s="22">
        <f t="shared" ref="AB1708" si="16844">D1708-Z1708</f>
        <v>1</v>
      </c>
      <c r="AC1708" s="22">
        <f t="shared" ref="AC1708" si="16845">AA1708-E1708</f>
        <v>213</v>
      </c>
      <c r="AD1708" s="22">
        <f t="shared" si="16705"/>
        <v>107</v>
      </c>
    </row>
    <row r="1709" spans="1:30" x14ac:dyDescent="0.3">
      <c r="A1709" s="11" t="s">
        <v>134</v>
      </c>
      <c r="B1709" s="14" t="s">
        <v>67</v>
      </c>
      <c r="C1709" s="11" t="str">
        <f>VLOOKUP(B1709,'Team Lookup'!A:B,2,FALSE)</f>
        <v>Los Angeles Lakers</v>
      </c>
      <c r="D1709" s="15">
        <f t="shared" ref="D1709" si="16846">D1708*-1</f>
        <v>0</v>
      </c>
      <c r="E1709" s="15">
        <f t="shared" ref="E1709" si="16847">E1708</f>
        <v>0</v>
      </c>
      <c r="F1709" s="11" t="str">
        <f>B1708</f>
        <v>UTA</v>
      </c>
      <c r="G1709" s="11" t="str">
        <f t="shared" ref="G1709" si="16848">C1708</f>
        <v>Utah Jazz</v>
      </c>
      <c r="H1709" s="32">
        <f>VLOOKUP($C1709,'Four Factors - Home'!$B:$O,7,FALSE)/100</f>
        <v>0.51600000000000001</v>
      </c>
      <c r="I1709" s="32">
        <f>VLOOKUP($C1709,'Four Factors - Home'!$B:$O,8,FALSE)</f>
        <v>0.27200000000000002</v>
      </c>
      <c r="J1709" s="32">
        <f>VLOOKUP($C1709,'Four Factors - Home'!$B:$O,9,FALSE)/100</f>
        <v>0.14300000000000002</v>
      </c>
      <c r="K1709" s="32">
        <f>VLOOKUP($C1709,'Four Factors - Home'!$B:$O,10,FALSE)/100</f>
        <v>0.27300000000000002</v>
      </c>
      <c r="L1709" s="32">
        <f>VLOOKUP($C1709,'Four Factors - Home'!$B:$O,11,FALSE)/100</f>
        <v>0.53100000000000003</v>
      </c>
      <c r="M1709" s="32">
        <f>VLOOKUP($C1709,'Four Factors - Home'!$B:$O,12,FALSE)</f>
        <v>0.26700000000000002</v>
      </c>
      <c r="N1709" s="32">
        <f>VLOOKUP($C1709,'Four Factors - Home'!$B:$O,13,FALSE)/100</f>
        <v>0.14499999999999999</v>
      </c>
      <c r="O1709" s="32">
        <f>VLOOKUP($C1709,'Four Factors - Home'!$B:$O,14,FALSE)/100</f>
        <v>0.23100000000000001</v>
      </c>
      <c r="P1709" s="21">
        <f>VLOOKUP($C1709,'Advanced - Home'!B:T,18,FALSE)</f>
        <v>100.18</v>
      </c>
      <c r="Q1709" s="21">
        <f>(P1709+'Advanced - Home'!$S$33)/2</f>
        <v>99.516912943871716</v>
      </c>
      <c r="R1709" s="32">
        <f t="shared" ref="R1709" si="16849">AVERAGE(H1709,L1708)</f>
        <v>0.504</v>
      </c>
      <c r="S1709" s="32">
        <f t="shared" ref="S1709" si="16850">AVERAGE(I1709,M1708)</f>
        <v>0.27550000000000002</v>
      </c>
      <c r="T1709" s="32">
        <f t="shared" ref="T1709" si="16851">AVERAGE(J1709,N1708)</f>
        <v>0.13550000000000001</v>
      </c>
      <c r="U1709" s="32">
        <f t="shared" ref="U1709" si="16852">AVERAGE(K1709,O1708)</f>
        <v>0.2465</v>
      </c>
      <c r="V1709" s="21">
        <f>Q1709*Q1708/'Advanced - Road'!$S$33</f>
        <v>96.703090288781752</v>
      </c>
      <c r="W1709" s="21">
        <f t="shared" ref="W1709" si="16853">W1708</f>
        <v>96.706367907998924</v>
      </c>
      <c r="X1709" s="21">
        <f t="shared" si="16700"/>
        <v>0</v>
      </c>
      <c r="Y1709" s="23">
        <f>ROUND(Regression!$B$17+Regression!$B$18*Games!R1709+Regression!$B$19*Games!T1709+Regression!$B$20*Games!U1709+Regression!$B$21*Games!S1709+Regression!$B$22*Games!W1709,0)</f>
        <v>106</v>
      </c>
      <c r="Z1709" s="23">
        <f t="shared" ref="Z1709" si="16854">-Z1708</f>
        <v>1</v>
      </c>
      <c r="AA1709" s="23">
        <f t="shared" ref="AA1709" si="16855">AA1708</f>
        <v>213</v>
      </c>
      <c r="AB1709" s="22"/>
      <c r="AC1709" s="22"/>
      <c r="AD1709" s="22">
        <f t="shared" si="16705"/>
        <v>106</v>
      </c>
    </row>
    <row r="1710" spans="1:30" x14ac:dyDescent="0.3">
      <c r="A1710" t="s">
        <v>133</v>
      </c>
      <c r="B1710" s="5" t="s">
        <v>81</v>
      </c>
      <c r="C1710" t="str">
        <f>VLOOKUP(B1710,'Team Lookup'!A:B,2,FALSE)</f>
        <v>Utah Jazz</v>
      </c>
      <c r="D1710" s="6"/>
      <c r="E1710" s="6"/>
      <c r="F1710" s="7" t="str">
        <f>B1711</f>
        <v>MEM</v>
      </c>
      <c r="G1710" t="str">
        <f t="shared" ref="G1710" si="16856">C1711</f>
        <v>Memphis Grizzlies</v>
      </c>
      <c r="H1710" s="31">
        <f>VLOOKUP($C1710,'Four Factors - Road'!$B:$O,7,FALSE)/100</f>
        <v>0.52200000000000002</v>
      </c>
      <c r="I1710" s="31">
        <f>VLOOKUP($C1710,'Four Factors - Road'!$B:$O,8,FALSE)</f>
        <v>0.28299999999999997</v>
      </c>
      <c r="J1710" s="31">
        <f>VLOOKUP($C1710,'Four Factors - Road'!$B:$O,9,FALSE)/100</f>
        <v>0.14499999999999999</v>
      </c>
      <c r="K1710" s="31">
        <f>VLOOKUP($C1710,'Four Factors - Road'!$B:$O,10,FALSE)/100</f>
        <v>0.23800000000000002</v>
      </c>
      <c r="L1710" s="31">
        <f>VLOOKUP($C1710,'Four Factors - Road'!$B:$O,11,FALSE)/100</f>
        <v>0.49200000000000005</v>
      </c>
      <c r="M1710" s="31">
        <f>VLOOKUP($C1710,'Four Factors - Road'!$B:$O,12,FALSE)</f>
        <v>0.27900000000000003</v>
      </c>
      <c r="N1710" s="31">
        <f>VLOOKUP($C1710,'Four Factors - Road'!$B:$O,13,FALSE)/100</f>
        <v>0.128</v>
      </c>
      <c r="O1710" s="31">
        <f>VLOOKUP($C1710,'Four Factors - Road'!$B:$O,14,FALSE)/100</f>
        <v>0.22</v>
      </c>
      <c r="P1710" s="17">
        <f>VLOOKUP($C1710,'Advanced - Road'!B:T,18,FALSE)</f>
        <v>93.27</v>
      </c>
      <c r="Q1710" s="17">
        <f>(P1710+'Advanced - Road'!$S$33)/2</f>
        <v>96.065263459335625</v>
      </c>
      <c r="R1710" s="31">
        <f t="shared" ref="R1710" si="16857">AVERAGE(H1710,L1711)</f>
        <v>0.498</v>
      </c>
      <c r="S1710" s="31">
        <f t="shared" ref="S1710" si="16858">AVERAGE(I1710,M1711)</f>
        <v>0.31850000000000001</v>
      </c>
      <c r="T1710" s="31">
        <f t="shared" ref="T1710" si="16859">AVERAGE(J1710,N1711)</f>
        <v>0.14849999999999999</v>
      </c>
      <c r="U1710" s="31">
        <f t="shared" ref="U1710" si="16860">AVERAGE(K1710,O1711)</f>
        <v>0.22450000000000003</v>
      </c>
      <c r="V1710" s="17">
        <f>Q1710*Q1711/'Advanced - Home'!$S$33</f>
        <v>94.60085894425184</v>
      </c>
      <c r="W1710" s="17">
        <f t="shared" ref="W1710" si="16861">AVERAGE(V1710:V1711)</f>
        <v>94.59765279463204</v>
      </c>
      <c r="X1710" s="17">
        <f t="shared" si="16700"/>
        <v>0</v>
      </c>
      <c r="Y1710" s="19">
        <f>ROUND(Regression!$B$17+Regression!$B$18*Games!R1710+Regression!$B$19*Games!T1710+Regression!$B$20*Games!U1710+Regression!$B$21*Games!S1710+Regression!$B$22*Games!W1710,0)</f>
        <v>101</v>
      </c>
      <c r="Z1710" s="19">
        <f t="shared" ref="Z1710" si="16862">Y1711-Y1710</f>
        <v>-1</v>
      </c>
      <c r="AA1710" s="19">
        <f t="shared" ref="AA1710" si="16863">Y1710+Y1711</f>
        <v>201</v>
      </c>
      <c r="AB1710" s="4">
        <f t="shared" ref="AB1710" si="16864">D1710-Z1710</f>
        <v>1</v>
      </c>
      <c r="AC1710" s="4">
        <f t="shared" ref="AC1710" si="16865">AA1710-E1710</f>
        <v>201</v>
      </c>
      <c r="AD1710" s="4">
        <f t="shared" si="16705"/>
        <v>101</v>
      </c>
    </row>
    <row r="1711" spans="1:30" x14ac:dyDescent="0.3">
      <c r="A1711" t="s">
        <v>134</v>
      </c>
      <c r="B1711" s="8" t="s">
        <v>68</v>
      </c>
      <c r="C1711" t="str">
        <f>VLOOKUP(B1711,'Team Lookup'!A:B,2,FALSE)</f>
        <v>Memphis Grizzlies</v>
      </c>
      <c r="D1711" s="9">
        <f t="shared" ref="D1711" si="16866">D1710*-1</f>
        <v>0</v>
      </c>
      <c r="E1711" s="9">
        <f t="shared" ref="E1711" si="16867">E1710</f>
        <v>0</v>
      </c>
      <c r="F1711" t="str">
        <f>B1710</f>
        <v>UTA</v>
      </c>
      <c r="G1711" t="str">
        <f t="shared" ref="G1711" si="16868">C1710</f>
        <v>Utah Jazz</v>
      </c>
      <c r="H1711" s="31">
        <f>VLOOKUP($C1711,'Four Factors - Home'!$B:$O,7,FALSE)/100</f>
        <v>0.46299999999999997</v>
      </c>
      <c r="I1711" s="31">
        <f>VLOOKUP($C1711,'Four Factors - Home'!$B:$O,8,FALSE)</f>
        <v>0.29599999999999999</v>
      </c>
      <c r="J1711" s="31">
        <f>VLOOKUP($C1711,'Four Factors - Home'!$B:$O,9,FALSE)/100</f>
        <v>0.14400000000000002</v>
      </c>
      <c r="K1711" s="31">
        <f>VLOOKUP($C1711,'Four Factors - Home'!$B:$O,10,FALSE)/100</f>
        <v>0.27300000000000002</v>
      </c>
      <c r="L1711" s="31">
        <f>VLOOKUP($C1711,'Four Factors - Home'!$B:$O,11,FALSE)/100</f>
        <v>0.47399999999999998</v>
      </c>
      <c r="M1711" s="31">
        <f>VLOOKUP($C1711,'Four Factors - Home'!$B:$O,12,FALSE)</f>
        <v>0.35399999999999998</v>
      </c>
      <c r="N1711" s="31">
        <f>VLOOKUP($C1711,'Four Factors - Home'!$B:$O,13,FALSE)/100</f>
        <v>0.152</v>
      </c>
      <c r="O1711" s="31">
        <f>VLOOKUP($C1711,'Four Factors - Home'!$B:$O,14,FALSE)/100</f>
        <v>0.21100000000000002</v>
      </c>
      <c r="P1711" s="17">
        <f>VLOOKUP($C1711,'Advanced - Home'!B:T,18,FALSE)</f>
        <v>95.84</v>
      </c>
      <c r="Q1711" s="17">
        <f>(P1711+'Advanced - Home'!$S$33)/2</f>
        <v>97.3469129438717</v>
      </c>
      <c r="R1711" s="31">
        <f t="shared" ref="R1711" si="16869">AVERAGE(H1711,L1710)</f>
        <v>0.47750000000000004</v>
      </c>
      <c r="S1711" s="31">
        <f t="shared" ref="S1711" si="16870">AVERAGE(I1711,M1710)</f>
        <v>0.28749999999999998</v>
      </c>
      <c r="T1711" s="31">
        <f t="shared" ref="T1711" si="16871">AVERAGE(J1711,N1710)</f>
        <v>0.13600000000000001</v>
      </c>
      <c r="U1711" s="31">
        <f t="shared" ref="U1711" si="16872">AVERAGE(K1711,O1710)</f>
        <v>0.2465</v>
      </c>
      <c r="V1711" s="17">
        <f>Q1711*Q1710/'Advanced - Road'!$S$33</f>
        <v>94.594446645012241</v>
      </c>
      <c r="W1711" s="17">
        <f t="shared" ref="W1711" si="16873">W1710</f>
        <v>94.59765279463204</v>
      </c>
      <c r="X1711" s="17">
        <f t="shared" si="16700"/>
        <v>0</v>
      </c>
      <c r="Y1711" s="19">
        <f>ROUND(Regression!$B$17+Regression!$B$18*Games!R1711+Regression!$B$19*Games!T1711+Regression!$B$20*Games!U1711+Regression!$B$21*Games!S1711+Regression!$B$22*Games!W1711,0)</f>
        <v>100</v>
      </c>
      <c r="Z1711" s="19">
        <f t="shared" ref="Z1711" si="16874">-Z1710</f>
        <v>1</v>
      </c>
      <c r="AA1711" s="19">
        <f t="shared" ref="AA1711" si="16875">AA1710</f>
        <v>201</v>
      </c>
      <c r="AB1711" s="4"/>
      <c r="AC1711" s="4"/>
      <c r="AD1711" s="4">
        <f t="shared" si="16705"/>
        <v>100</v>
      </c>
    </row>
    <row r="1712" spans="1:30" x14ac:dyDescent="0.3">
      <c r="A1712" s="11" t="s">
        <v>133</v>
      </c>
      <c r="B1712" s="10" t="s">
        <v>81</v>
      </c>
      <c r="C1712" s="11" t="str">
        <f>VLOOKUP(B1712,'Team Lookup'!A:B,2,FALSE)</f>
        <v>Utah Jazz</v>
      </c>
      <c r="D1712" s="12"/>
      <c r="E1712" s="12"/>
      <c r="F1712" s="13" t="str">
        <f>B1713</f>
        <v>MIA</v>
      </c>
      <c r="G1712" s="11" t="str">
        <f t="shared" ref="G1712" si="16876">C1713</f>
        <v>Miami Heat</v>
      </c>
      <c r="H1712" s="32">
        <f>VLOOKUP($C1712,'Four Factors - Road'!$B:$O,7,FALSE)/100</f>
        <v>0.52200000000000002</v>
      </c>
      <c r="I1712" s="32">
        <f>VLOOKUP($C1712,'Four Factors - Road'!$B:$O,8,FALSE)</f>
        <v>0.28299999999999997</v>
      </c>
      <c r="J1712" s="32">
        <f>VLOOKUP($C1712,'Four Factors - Road'!$B:$O,9,FALSE)/100</f>
        <v>0.14499999999999999</v>
      </c>
      <c r="K1712" s="32">
        <f>VLOOKUP($C1712,'Four Factors - Road'!$B:$O,10,FALSE)/100</f>
        <v>0.23800000000000002</v>
      </c>
      <c r="L1712" s="32">
        <f>VLOOKUP($C1712,'Four Factors - Road'!$B:$O,11,FALSE)/100</f>
        <v>0.49200000000000005</v>
      </c>
      <c r="M1712" s="32">
        <f>VLOOKUP($C1712,'Four Factors - Road'!$B:$O,12,FALSE)</f>
        <v>0.27900000000000003</v>
      </c>
      <c r="N1712" s="32">
        <f>VLOOKUP($C1712,'Four Factors - Road'!$B:$O,13,FALSE)/100</f>
        <v>0.128</v>
      </c>
      <c r="O1712" s="32">
        <f>VLOOKUP($C1712,'Four Factors - Road'!$B:$O,14,FALSE)/100</f>
        <v>0.22</v>
      </c>
      <c r="P1712" s="21">
        <f>VLOOKUP($C1712,'Advanced - Road'!B:T,18,FALSE)</f>
        <v>93.27</v>
      </c>
      <c r="Q1712" s="21">
        <f>(P1712+'Advanced - Road'!$S$33)/2</f>
        <v>96.065263459335625</v>
      </c>
      <c r="R1712" s="32">
        <f t="shared" ref="R1712" si="16877">AVERAGE(H1712,L1713)</f>
        <v>0.505</v>
      </c>
      <c r="S1712" s="32">
        <f t="shared" ref="S1712" si="16878">AVERAGE(I1712,M1713)</f>
        <v>0.27249999999999996</v>
      </c>
      <c r="T1712" s="32">
        <f t="shared" ref="T1712" si="16879">AVERAGE(J1712,N1713)</f>
        <v>0.13800000000000001</v>
      </c>
      <c r="U1712" s="32">
        <f t="shared" ref="U1712" si="16880">AVERAGE(K1712,O1713)</f>
        <v>0.23050000000000001</v>
      </c>
      <c r="V1712" s="21">
        <f>Q1712*Q1713/'Advanced - Home'!$S$33</f>
        <v>95.801020893542557</v>
      </c>
      <c r="W1712" s="21">
        <f t="shared" ref="W1712" si="16881">AVERAGE(V1712:V1713)</f>
        <v>95.797774068829312</v>
      </c>
      <c r="X1712" s="21">
        <f t="shared" si="16700"/>
        <v>0</v>
      </c>
      <c r="Y1712" s="23">
        <f>ROUND(Regression!$B$17+Regression!$B$18*Games!R1712+Regression!$B$19*Games!T1712+Regression!$B$20*Games!U1712+Regression!$B$21*Games!S1712+Regression!$B$22*Games!W1712,0)</f>
        <v>104</v>
      </c>
      <c r="Z1712" s="23">
        <f t="shared" ref="Z1712" si="16882">Y1713-Y1712</f>
        <v>0</v>
      </c>
      <c r="AA1712" s="23">
        <f t="shared" ref="AA1712" si="16883">Y1712+Y1713</f>
        <v>208</v>
      </c>
      <c r="AB1712" s="22">
        <f t="shared" ref="AB1712" si="16884">D1712-Z1712</f>
        <v>0</v>
      </c>
      <c r="AC1712" s="22">
        <f t="shared" ref="AC1712" si="16885">AA1712-E1712</f>
        <v>208</v>
      </c>
      <c r="AD1712" s="22">
        <f t="shared" si="16705"/>
        <v>104</v>
      </c>
    </row>
    <row r="1713" spans="1:30" x14ac:dyDescent="0.3">
      <c r="A1713" s="11" t="s">
        <v>134</v>
      </c>
      <c r="B1713" s="14" t="s">
        <v>69</v>
      </c>
      <c r="C1713" s="11" t="str">
        <f>VLOOKUP(B1713,'Team Lookup'!A:B,2,FALSE)</f>
        <v>Miami Heat</v>
      </c>
      <c r="D1713" s="15">
        <f t="shared" ref="D1713" si="16886">D1712*-1</f>
        <v>0</v>
      </c>
      <c r="E1713" s="15">
        <f t="shared" ref="E1713" si="16887">E1712</f>
        <v>0</v>
      </c>
      <c r="F1713" s="11" t="str">
        <f>B1712</f>
        <v>UTA</v>
      </c>
      <c r="G1713" s="11" t="str">
        <f t="shared" ref="G1713" si="16888">C1712</f>
        <v>Utah Jazz</v>
      </c>
      <c r="H1713" s="32">
        <f>VLOOKUP($C1713,'Four Factors - Home'!$B:$O,7,FALSE)/100</f>
        <v>0.52500000000000002</v>
      </c>
      <c r="I1713" s="32">
        <f>VLOOKUP($C1713,'Four Factors - Home'!$B:$O,8,FALSE)</f>
        <v>0.27700000000000002</v>
      </c>
      <c r="J1713" s="32">
        <f>VLOOKUP($C1713,'Four Factors - Home'!$B:$O,9,FALSE)/100</f>
        <v>0.14000000000000001</v>
      </c>
      <c r="K1713" s="32">
        <f>VLOOKUP($C1713,'Four Factors - Home'!$B:$O,10,FALSE)/100</f>
        <v>0.217</v>
      </c>
      <c r="L1713" s="32">
        <f>VLOOKUP($C1713,'Four Factors - Home'!$B:$O,11,FALSE)/100</f>
        <v>0.48799999999999999</v>
      </c>
      <c r="M1713" s="32">
        <f>VLOOKUP($C1713,'Four Factors - Home'!$B:$O,12,FALSE)</f>
        <v>0.26200000000000001</v>
      </c>
      <c r="N1713" s="32">
        <f>VLOOKUP($C1713,'Four Factors - Home'!$B:$O,13,FALSE)/100</f>
        <v>0.13100000000000001</v>
      </c>
      <c r="O1713" s="32">
        <f>VLOOKUP($C1713,'Four Factors - Home'!$B:$O,14,FALSE)/100</f>
        <v>0.223</v>
      </c>
      <c r="P1713" s="21">
        <f>VLOOKUP($C1713,'Advanced - Home'!B:T,18,FALSE)</f>
        <v>98.31</v>
      </c>
      <c r="Q1713" s="21">
        <f>(P1713+'Advanced - Home'!$S$33)/2</f>
        <v>98.581912943871714</v>
      </c>
      <c r="R1713" s="32">
        <f t="shared" ref="R1713" si="16889">AVERAGE(H1713,L1712)</f>
        <v>0.50850000000000006</v>
      </c>
      <c r="S1713" s="32">
        <f t="shared" ref="S1713" si="16890">AVERAGE(I1713,M1712)</f>
        <v>0.27800000000000002</v>
      </c>
      <c r="T1713" s="32">
        <f t="shared" ref="T1713" si="16891">AVERAGE(J1713,N1712)</f>
        <v>0.13400000000000001</v>
      </c>
      <c r="U1713" s="32">
        <f t="shared" ref="U1713" si="16892">AVERAGE(K1713,O1712)</f>
        <v>0.2185</v>
      </c>
      <c r="V1713" s="21">
        <f>Q1713*Q1712/'Advanced - Road'!$S$33</f>
        <v>95.794527244116082</v>
      </c>
      <c r="W1713" s="21">
        <f t="shared" ref="W1713" si="16893">W1712</f>
        <v>95.797774068829312</v>
      </c>
      <c r="X1713" s="21">
        <f t="shared" si="16700"/>
        <v>0</v>
      </c>
      <c r="Y1713" s="23">
        <f>ROUND(Regression!$B$17+Regression!$B$18*Games!R1713+Regression!$B$19*Games!T1713+Regression!$B$20*Games!U1713+Regression!$B$21*Games!S1713+Regression!$B$22*Games!W1713,0)</f>
        <v>104</v>
      </c>
      <c r="Z1713" s="23">
        <f t="shared" ref="Z1713" si="16894">-Z1712</f>
        <v>0</v>
      </c>
      <c r="AA1713" s="23">
        <f t="shared" ref="AA1713" si="16895">AA1712</f>
        <v>208</v>
      </c>
      <c r="AB1713" s="22"/>
      <c r="AC1713" s="22"/>
      <c r="AD1713" s="22">
        <f t="shared" si="16705"/>
        <v>104</v>
      </c>
    </row>
    <row r="1714" spans="1:30" x14ac:dyDescent="0.3">
      <c r="A1714" t="s">
        <v>133</v>
      </c>
      <c r="B1714" s="5" t="s">
        <v>81</v>
      </c>
      <c r="C1714" t="str">
        <f>VLOOKUP(B1714,'Team Lookup'!A:B,2,FALSE)</f>
        <v>Utah Jazz</v>
      </c>
      <c r="D1714" s="6"/>
      <c r="E1714" s="6"/>
      <c r="F1714" s="7" t="str">
        <f>B1715</f>
        <v>MIL</v>
      </c>
      <c r="G1714" t="str">
        <f t="shared" ref="G1714" si="16896">C1715</f>
        <v>Milwaukee Bucks</v>
      </c>
      <c r="H1714" s="31">
        <f>VLOOKUP($C1714,'Four Factors - Road'!$B:$O,7,FALSE)/100</f>
        <v>0.52200000000000002</v>
      </c>
      <c r="I1714" s="31">
        <f>VLOOKUP($C1714,'Four Factors - Road'!$B:$O,8,FALSE)</f>
        <v>0.28299999999999997</v>
      </c>
      <c r="J1714" s="31">
        <f>VLOOKUP($C1714,'Four Factors - Road'!$B:$O,9,FALSE)/100</f>
        <v>0.14499999999999999</v>
      </c>
      <c r="K1714" s="31">
        <f>VLOOKUP($C1714,'Four Factors - Road'!$B:$O,10,FALSE)/100</f>
        <v>0.23800000000000002</v>
      </c>
      <c r="L1714" s="31">
        <f>VLOOKUP($C1714,'Four Factors - Road'!$B:$O,11,FALSE)/100</f>
        <v>0.49200000000000005</v>
      </c>
      <c r="M1714" s="31">
        <f>VLOOKUP($C1714,'Four Factors - Road'!$B:$O,12,FALSE)</f>
        <v>0.27900000000000003</v>
      </c>
      <c r="N1714" s="31">
        <f>VLOOKUP($C1714,'Four Factors - Road'!$B:$O,13,FALSE)/100</f>
        <v>0.128</v>
      </c>
      <c r="O1714" s="31">
        <f>VLOOKUP($C1714,'Four Factors - Road'!$B:$O,14,FALSE)/100</f>
        <v>0.22</v>
      </c>
      <c r="P1714" s="17">
        <f>VLOOKUP($C1714,'Advanced - Road'!B:T,18,FALSE)</f>
        <v>93.27</v>
      </c>
      <c r="Q1714" s="17">
        <f>(P1714+'Advanced - Road'!$S$33)/2</f>
        <v>96.065263459335625</v>
      </c>
      <c r="R1714" s="31">
        <f t="shared" ref="R1714" si="16897">AVERAGE(H1714,L1715)</f>
        <v>0.52150000000000007</v>
      </c>
      <c r="S1714" s="31">
        <f t="shared" ref="S1714" si="16898">AVERAGE(I1714,M1715)</f>
        <v>0.29299999999999998</v>
      </c>
      <c r="T1714" s="31">
        <f t="shared" ref="T1714" si="16899">AVERAGE(J1714,N1715)</f>
        <v>0.152</v>
      </c>
      <c r="U1714" s="31">
        <f t="shared" ref="U1714" si="16900">AVERAGE(K1714,O1715)</f>
        <v>0.23499999999999999</v>
      </c>
      <c r="V1714" s="17">
        <f>Q1714*Q1715/'Advanced - Home'!$S$33</f>
        <v>96.005097014474586</v>
      </c>
      <c r="W1714" s="17">
        <f t="shared" ref="W1714" si="16901">AVERAGE(V1714:V1715)</f>
        <v>96.001843273348697</v>
      </c>
      <c r="X1714" s="17">
        <f t="shared" si="16700"/>
        <v>0</v>
      </c>
      <c r="Y1714" s="19">
        <f>ROUND(Regression!$B$17+Regression!$B$18*Games!R1714+Regression!$B$19*Games!T1714+Regression!$B$20*Games!U1714+Regression!$B$21*Games!S1714+Regression!$B$22*Games!W1714,0)</f>
        <v>105</v>
      </c>
      <c r="Z1714" s="19">
        <f t="shared" ref="Z1714" si="16902">Y1715-Y1714</f>
        <v>0</v>
      </c>
      <c r="AA1714" s="19">
        <f t="shared" ref="AA1714" si="16903">Y1714+Y1715</f>
        <v>210</v>
      </c>
      <c r="AB1714" s="4">
        <f t="shared" ref="AB1714" si="16904">D1714-Z1714</f>
        <v>0</v>
      </c>
      <c r="AC1714" s="4">
        <f t="shared" ref="AC1714" si="16905">AA1714-E1714</f>
        <v>210</v>
      </c>
      <c r="AD1714" s="4">
        <f t="shared" si="16705"/>
        <v>105</v>
      </c>
    </row>
    <row r="1715" spans="1:30" x14ac:dyDescent="0.3">
      <c r="A1715" t="s">
        <v>134</v>
      </c>
      <c r="B1715" s="8" t="s">
        <v>70</v>
      </c>
      <c r="C1715" t="str">
        <f>VLOOKUP(B1715,'Team Lookup'!A:B,2,FALSE)</f>
        <v>Milwaukee Bucks</v>
      </c>
      <c r="D1715" s="9">
        <f t="shared" ref="D1715" si="16906">D1714*-1</f>
        <v>0</v>
      </c>
      <c r="E1715" s="9">
        <f t="shared" ref="E1715" si="16907">E1714</f>
        <v>0</v>
      </c>
      <c r="F1715" t="str">
        <f>B1714</f>
        <v>UTA</v>
      </c>
      <c r="G1715" t="str">
        <f t="shared" ref="G1715" si="16908">C1714</f>
        <v>Utah Jazz</v>
      </c>
      <c r="H1715" s="31">
        <f>VLOOKUP($C1715,'Four Factors - Home'!$B:$O,7,FALSE)/100</f>
        <v>0.53500000000000003</v>
      </c>
      <c r="I1715" s="31">
        <f>VLOOKUP($C1715,'Four Factors - Home'!$B:$O,8,FALSE)</f>
        <v>0.307</v>
      </c>
      <c r="J1715" s="31">
        <f>VLOOKUP($C1715,'Four Factors - Home'!$B:$O,9,FALSE)/100</f>
        <v>0.14199999999999999</v>
      </c>
      <c r="K1715" s="31">
        <f>VLOOKUP($C1715,'Four Factors - Home'!$B:$O,10,FALSE)/100</f>
        <v>0.21600000000000003</v>
      </c>
      <c r="L1715" s="31">
        <f>VLOOKUP($C1715,'Four Factors - Home'!$B:$O,11,FALSE)/100</f>
        <v>0.52100000000000002</v>
      </c>
      <c r="M1715" s="31">
        <f>VLOOKUP($C1715,'Four Factors - Home'!$B:$O,12,FALSE)</f>
        <v>0.30299999999999999</v>
      </c>
      <c r="N1715" s="31">
        <f>VLOOKUP($C1715,'Four Factors - Home'!$B:$O,13,FALSE)/100</f>
        <v>0.159</v>
      </c>
      <c r="O1715" s="31">
        <f>VLOOKUP($C1715,'Four Factors - Home'!$B:$O,14,FALSE)/100</f>
        <v>0.23199999999999998</v>
      </c>
      <c r="P1715" s="17">
        <f>VLOOKUP($C1715,'Advanced - Home'!B:T,18,FALSE)</f>
        <v>98.73</v>
      </c>
      <c r="Q1715" s="17">
        <f>(P1715+'Advanced - Home'!$S$33)/2</f>
        <v>98.791912943871708</v>
      </c>
      <c r="R1715" s="31">
        <f t="shared" ref="R1715" si="16909">AVERAGE(H1715,L1714)</f>
        <v>0.51350000000000007</v>
      </c>
      <c r="S1715" s="31">
        <f t="shared" ref="S1715" si="16910">AVERAGE(I1715,M1714)</f>
        <v>0.29300000000000004</v>
      </c>
      <c r="T1715" s="31">
        <f t="shared" ref="T1715" si="16911">AVERAGE(J1715,N1714)</f>
        <v>0.13500000000000001</v>
      </c>
      <c r="U1715" s="31">
        <f t="shared" ref="U1715" si="16912">AVERAGE(K1715,O1714)</f>
        <v>0.21800000000000003</v>
      </c>
      <c r="V1715" s="17">
        <f>Q1715*Q1714/'Advanced - Road'!$S$33</f>
        <v>95.998589532222809</v>
      </c>
      <c r="W1715" s="17">
        <f t="shared" ref="W1715" si="16913">W1714</f>
        <v>96.001843273348697</v>
      </c>
      <c r="X1715" s="17">
        <f t="shared" si="16700"/>
        <v>0</v>
      </c>
      <c r="Y1715" s="19">
        <f>ROUND(Regression!$B$17+Regression!$B$18*Games!R1715+Regression!$B$19*Games!T1715+Regression!$B$20*Games!U1715+Regression!$B$21*Games!S1715+Regression!$B$22*Games!W1715,0)</f>
        <v>105</v>
      </c>
      <c r="Z1715" s="19">
        <f t="shared" ref="Z1715" si="16914">-Z1714</f>
        <v>0</v>
      </c>
      <c r="AA1715" s="19">
        <f t="shared" ref="AA1715" si="16915">AA1714</f>
        <v>210</v>
      </c>
      <c r="AB1715" s="4"/>
      <c r="AC1715" s="4"/>
      <c r="AD1715" s="4">
        <f t="shared" si="16705"/>
        <v>105</v>
      </c>
    </row>
    <row r="1716" spans="1:30" x14ac:dyDescent="0.3">
      <c r="A1716" s="11" t="s">
        <v>133</v>
      </c>
      <c r="B1716" s="10" t="s">
        <v>81</v>
      </c>
      <c r="C1716" s="11" t="str">
        <f>VLOOKUP(B1716,'Team Lookup'!A:B,2,FALSE)</f>
        <v>Utah Jazz</v>
      </c>
      <c r="D1716" s="12"/>
      <c r="E1716" s="12"/>
      <c r="F1716" s="13" t="str">
        <f>B1717</f>
        <v>MIN</v>
      </c>
      <c r="G1716" s="11" t="str">
        <f t="shared" ref="G1716" si="16916">C1717</f>
        <v>Minnesota Timberwolves</v>
      </c>
      <c r="H1716" s="32">
        <f>VLOOKUP($C1716,'Four Factors - Road'!$B:$O,7,FALSE)/100</f>
        <v>0.52200000000000002</v>
      </c>
      <c r="I1716" s="32">
        <f>VLOOKUP($C1716,'Four Factors - Road'!$B:$O,8,FALSE)</f>
        <v>0.28299999999999997</v>
      </c>
      <c r="J1716" s="32">
        <f>VLOOKUP($C1716,'Four Factors - Road'!$B:$O,9,FALSE)/100</f>
        <v>0.14499999999999999</v>
      </c>
      <c r="K1716" s="32">
        <f>VLOOKUP($C1716,'Four Factors - Road'!$B:$O,10,FALSE)/100</f>
        <v>0.23800000000000002</v>
      </c>
      <c r="L1716" s="32">
        <f>VLOOKUP($C1716,'Four Factors - Road'!$B:$O,11,FALSE)/100</f>
        <v>0.49200000000000005</v>
      </c>
      <c r="M1716" s="32">
        <f>VLOOKUP($C1716,'Four Factors - Road'!$B:$O,12,FALSE)</f>
        <v>0.27900000000000003</v>
      </c>
      <c r="N1716" s="32">
        <f>VLOOKUP($C1716,'Four Factors - Road'!$B:$O,13,FALSE)/100</f>
        <v>0.128</v>
      </c>
      <c r="O1716" s="32">
        <f>VLOOKUP($C1716,'Four Factors - Road'!$B:$O,14,FALSE)/100</f>
        <v>0.22</v>
      </c>
      <c r="P1716" s="21">
        <f>VLOOKUP($C1716,'Advanced - Road'!B:T,18,FALSE)</f>
        <v>93.27</v>
      </c>
      <c r="Q1716" s="21">
        <f>(P1716+'Advanced - Road'!$S$33)/2</f>
        <v>96.065263459335625</v>
      </c>
      <c r="R1716" s="32">
        <f t="shared" ref="R1716" si="16917">AVERAGE(H1716,L1717)</f>
        <v>0.52600000000000002</v>
      </c>
      <c r="S1716" s="32">
        <f t="shared" ref="S1716" si="16918">AVERAGE(I1716,M1717)</f>
        <v>0.27800000000000002</v>
      </c>
      <c r="T1716" s="32">
        <f t="shared" ref="T1716" si="16919">AVERAGE(J1716,N1717)</f>
        <v>0.14849999999999999</v>
      </c>
      <c r="U1716" s="32">
        <f t="shared" ref="U1716" si="16920">AVERAGE(K1716,O1717)</f>
        <v>0.22750000000000001</v>
      </c>
      <c r="V1716" s="21">
        <f>Q1716*Q1717/'Advanced - Home'!$S$33</f>
        <v>94.989575365074742</v>
      </c>
      <c r="W1716" s="21">
        <f t="shared" ref="W1716" si="16921">AVERAGE(V1716:V1717)</f>
        <v>94.986356041335611</v>
      </c>
      <c r="X1716" s="21">
        <f t="shared" si="16700"/>
        <v>0</v>
      </c>
      <c r="Y1716" s="23">
        <f>ROUND(Regression!$B$17+Regression!$B$18*Games!R1716+Regression!$B$19*Games!T1716+Regression!$B$20*Games!U1716+Regression!$B$21*Games!S1716+Regression!$B$22*Games!W1716,0)</f>
        <v>104</v>
      </c>
      <c r="Z1716" s="23">
        <f t="shared" ref="Z1716" si="16922">Y1717-Y1716</f>
        <v>0</v>
      </c>
      <c r="AA1716" s="23">
        <f t="shared" ref="AA1716" si="16923">Y1716+Y1717</f>
        <v>208</v>
      </c>
      <c r="AB1716" s="22">
        <f t="shared" ref="AB1716" si="16924">D1716-Z1716</f>
        <v>0</v>
      </c>
      <c r="AC1716" s="22">
        <f t="shared" ref="AC1716" si="16925">AA1716-E1716</f>
        <v>208</v>
      </c>
      <c r="AD1716" s="22">
        <f t="shared" si="16705"/>
        <v>104</v>
      </c>
    </row>
    <row r="1717" spans="1:30" x14ac:dyDescent="0.3">
      <c r="A1717" s="11" t="s">
        <v>134</v>
      </c>
      <c r="B1717" s="14" t="s">
        <v>34</v>
      </c>
      <c r="C1717" s="11" t="str">
        <f>VLOOKUP(B1717,'Team Lookup'!A:B,2,FALSE)</f>
        <v>Minnesota Timberwolves</v>
      </c>
      <c r="D1717" s="15">
        <f t="shared" ref="D1717" si="16926">D1716*-1</f>
        <v>0</v>
      </c>
      <c r="E1717" s="15">
        <f t="shared" ref="E1717" si="16927">E1716</f>
        <v>0</v>
      </c>
      <c r="F1717" s="11" t="str">
        <f>B1716</f>
        <v>UTA</v>
      </c>
      <c r="G1717" s="11" t="str">
        <f t="shared" ref="G1717" si="16928">C1716</f>
        <v>Utah Jazz</v>
      </c>
      <c r="H1717" s="32">
        <f>VLOOKUP($C1717,'Four Factors - Home'!$B:$O,7,FALSE)/100</f>
        <v>0.52400000000000002</v>
      </c>
      <c r="I1717" s="32">
        <f>VLOOKUP($C1717,'Four Factors - Home'!$B:$O,8,FALSE)</f>
        <v>0.29599999999999999</v>
      </c>
      <c r="J1717" s="32">
        <f>VLOOKUP($C1717,'Four Factors - Home'!$B:$O,9,FALSE)/100</f>
        <v>0.15</v>
      </c>
      <c r="K1717" s="32">
        <f>VLOOKUP($C1717,'Four Factors - Home'!$B:$O,10,FALSE)/100</f>
        <v>0.26899999999999996</v>
      </c>
      <c r="L1717" s="32">
        <f>VLOOKUP($C1717,'Four Factors - Home'!$B:$O,11,FALSE)/100</f>
        <v>0.53</v>
      </c>
      <c r="M1717" s="32">
        <f>VLOOKUP($C1717,'Four Factors - Home'!$B:$O,12,FALSE)</f>
        <v>0.27300000000000002</v>
      </c>
      <c r="N1717" s="32">
        <f>VLOOKUP($C1717,'Four Factors - Home'!$B:$O,13,FALSE)/100</f>
        <v>0.152</v>
      </c>
      <c r="O1717" s="32">
        <f>VLOOKUP($C1717,'Four Factors - Home'!$B:$O,14,FALSE)/100</f>
        <v>0.217</v>
      </c>
      <c r="P1717" s="21">
        <f>VLOOKUP($C1717,'Advanced - Home'!B:T,18,FALSE)</f>
        <v>96.64</v>
      </c>
      <c r="Q1717" s="21">
        <f>(P1717+'Advanced - Home'!$S$33)/2</f>
        <v>97.746912943871706</v>
      </c>
      <c r="R1717" s="32">
        <f t="shared" ref="R1717" si="16929">AVERAGE(H1717,L1716)</f>
        <v>0.50800000000000001</v>
      </c>
      <c r="S1717" s="32">
        <f t="shared" ref="S1717" si="16930">AVERAGE(I1717,M1716)</f>
        <v>0.28749999999999998</v>
      </c>
      <c r="T1717" s="32">
        <f t="shared" ref="T1717" si="16931">AVERAGE(J1717,N1716)</f>
        <v>0.13900000000000001</v>
      </c>
      <c r="U1717" s="32">
        <f t="shared" ref="U1717" si="16932">AVERAGE(K1717,O1716)</f>
        <v>0.2445</v>
      </c>
      <c r="V1717" s="21">
        <f>Q1717*Q1716/'Advanced - Road'!$S$33</f>
        <v>94.98313671759648</v>
      </c>
      <c r="W1717" s="21">
        <f t="shared" ref="W1717" si="16933">W1716</f>
        <v>94.986356041335611</v>
      </c>
      <c r="X1717" s="21">
        <f t="shared" si="16700"/>
        <v>0</v>
      </c>
      <c r="Y1717" s="23">
        <f>ROUND(Regression!$B$17+Regression!$B$18*Games!R1717+Regression!$B$19*Games!T1717+Regression!$B$20*Games!U1717+Regression!$B$21*Games!S1717+Regression!$B$22*Games!W1717,0)</f>
        <v>104</v>
      </c>
      <c r="Z1717" s="23">
        <f t="shared" ref="Z1717" si="16934">-Z1716</f>
        <v>0</v>
      </c>
      <c r="AA1717" s="23">
        <f t="shared" ref="AA1717" si="16935">AA1716</f>
        <v>208</v>
      </c>
      <c r="AB1717" s="22"/>
      <c r="AC1717" s="22"/>
      <c r="AD1717" s="22">
        <f t="shared" si="16705"/>
        <v>104</v>
      </c>
    </row>
    <row r="1718" spans="1:30" x14ac:dyDescent="0.3">
      <c r="A1718" t="s">
        <v>133</v>
      </c>
      <c r="B1718" s="8" t="s">
        <v>81</v>
      </c>
      <c r="C1718" t="str">
        <f>VLOOKUP(B1718,'Team Lookup'!A:B,2,FALSE)</f>
        <v>Utah Jazz</v>
      </c>
      <c r="D1718" s="6"/>
      <c r="E1718" s="6"/>
      <c r="F1718" s="7" t="str">
        <f>B1719</f>
        <v>NOP</v>
      </c>
      <c r="G1718" t="str">
        <f t="shared" ref="G1718" si="16936">C1719</f>
        <v>New Orleans Pelicans</v>
      </c>
      <c r="H1718" s="31">
        <f>VLOOKUP($C1718,'Four Factors - Road'!$B:$O,7,FALSE)/100</f>
        <v>0.52200000000000002</v>
      </c>
      <c r="I1718" s="31">
        <f>VLOOKUP($C1718,'Four Factors - Road'!$B:$O,8,FALSE)</f>
        <v>0.28299999999999997</v>
      </c>
      <c r="J1718" s="31">
        <f>VLOOKUP($C1718,'Four Factors - Road'!$B:$O,9,FALSE)/100</f>
        <v>0.14499999999999999</v>
      </c>
      <c r="K1718" s="31">
        <f>VLOOKUP($C1718,'Four Factors - Road'!$B:$O,10,FALSE)/100</f>
        <v>0.23800000000000002</v>
      </c>
      <c r="L1718" s="31">
        <f>VLOOKUP($C1718,'Four Factors - Road'!$B:$O,11,FALSE)/100</f>
        <v>0.49200000000000005</v>
      </c>
      <c r="M1718" s="31">
        <f>VLOOKUP($C1718,'Four Factors - Road'!$B:$O,12,FALSE)</f>
        <v>0.27900000000000003</v>
      </c>
      <c r="N1718" s="31">
        <f>VLOOKUP($C1718,'Four Factors - Road'!$B:$O,13,FALSE)/100</f>
        <v>0.128</v>
      </c>
      <c r="O1718" s="31">
        <f>VLOOKUP($C1718,'Four Factors - Road'!$B:$O,14,FALSE)/100</f>
        <v>0.22</v>
      </c>
      <c r="P1718" s="17">
        <f>VLOOKUP($C1718,'Advanced - Road'!B:T,18,FALSE)</f>
        <v>93.27</v>
      </c>
      <c r="Q1718" s="17">
        <f>(P1718+'Advanced - Road'!$S$33)/2</f>
        <v>96.065263459335625</v>
      </c>
      <c r="R1718" s="31">
        <f t="shared" ref="R1718" si="16937">AVERAGE(H1718,L1719)</f>
        <v>0.51550000000000007</v>
      </c>
      <c r="S1718" s="31">
        <f t="shared" ref="S1718" si="16938">AVERAGE(I1718,M1719)</f>
        <v>0.26249999999999996</v>
      </c>
      <c r="T1718" s="31">
        <f t="shared" ref="T1718" si="16939">AVERAGE(J1718,N1719)</f>
        <v>0.13950000000000001</v>
      </c>
      <c r="U1718" s="31">
        <f t="shared" ref="U1718" si="16940">AVERAGE(K1718,O1719)</f>
        <v>0.23</v>
      </c>
      <c r="V1718" s="17">
        <f>Q1718*Q1719/'Advanced - Home'!$S$33</f>
        <v>97.142092545381587</v>
      </c>
      <c r="W1718" s="17">
        <f t="shared" ref="W1718" si="16941">AVERAGE(V1718:V1719)</f>
        <v>97.138800269956647</v>
      </c>
      <c r="X1718" s="17">
        <f t="shared" si="16700"/>
        <v>0</v>
      </c>
      <c r="Y1718" s="19">
        <f>ROUND(Regression!$B$17+Regression!$B$18*Games!R1718+Regression!$B$19*Games!T1718+Regression!$B$20*Games!U1718+Regression!$B$21*Games!S1718+Regression!$B$22*Games!W1718,0)</f>
        <v>106</v>
      </c>
      <c r="Z1718" s="19">
        <f t="shared" ref="Z1718" si="16942">Y1719-Y1718</f>
        <v>-2</v>
      </c>
      <c r="AA1718" s="19">
        <f t="shared" ref="AA1718" si="16943">Y1718+Y1719</f>
        <v>210</v>
      </c>
      <c r="AB1718" s="4">
        <f t="shared" ref="AB1718" si="16944">D1718-Z1718</f>
        <v>2</v>
      </c>
      <c r="AC1718" s="4">
        <f t="shared" ref="AC1718" si="16945">AA1718-E1718</f>
        <v>210</v>
      </c>
      <c r="AD1718" s="4">
        <f t="shared" si="16705"/>
        <v>106</v>
      </c>
    </row>
    <row r="1719" spans="1:30" x14ac:dyDescent="0.3">
      <c r="A1719" t="s">
        <v>134</v>
      </c>
      <c r="B1719" s="8" t="s">
        <v>71</v>
      </c>
      <c r="C1719" t="str">
        <f>VLOOKUP(B1719,'Team Lookup'!A:B,2,FALSE)</f>
        <v>New Orleans Pelicans</v>
      </c>
      <c r="D1719" s="9">
        <f t="shared" ref="D1719" si="16946">D1718*-1</f>
        <v>0</v>
      </c>
      <c r="E1719" s="9">
        <f t="shared" ref="E1719" si="16947">E1718</f>
        <v>0</v>
      </c>
      <c r="F1719" t="str">
        <f>B1718</f>
        <v>UTA</v>
      </c>
      <c r="G1719" t="str">
        <f t="shared" ref="G1719" si="16948">C1718</f>
        <v>Utah Jazz</v>
      </c>
      <c r="H1719" s="31">
        <f>VLOOKUP($C1719,'Four Factors - Home'!$B:$O,7,FALSE)/100</f>
        <v>0.504</v>
      </c>
      <c r="I1719" s="31">
        <f>VLOOKUP($C1719,'Four Factors - Home'!$B:$O,8,FALSE)</f>
        <v>0.26200000000000001</v>
      </c>
      <c r="J1719" s="31">
        <f>VLOOKUP($C1719,'Four Factors - Home'!$B:$O,9,FALSE)/100</f>
        <v>0.121</v>
      </c>
      <c r="K1719" s="31">
        <f>VLOOKUP($C1719,'Four Factors - Home'!$B:$O,10,FALSE)/100</f>
        <v>0.184</v>
      </c>
      <c r="L1719" s="31">
        <f>VLOOKUP($C1719,'Four Factors - Home'!$B:$O,11,FALSE)/100</f>
        <v>0.50900000000000001</v>
      </c>
      <c r="M1719" s="31">
        <f>VLOOKUP($C1719,'Four Factors - Home'!$B:$O,12,FALSE)</f>
        <v>0.24199999999999999</v>
      </c>
      <c r="N1719" s="31">
        <f>VLOOKUP($C1719,'Four Factors - Home'!$B:$O,13,FALSE)/100</f>
        <v>0.13400000000000001</v>
      </c>
      <c r="O1719" s="31">
        <f>VLOOKUP($C1719,'Four Factors - Home'!$B:$O,14,FALSE)/100</f>
        <v>0.222</v>
      </c>
      <c r="P1719" s="17">
        <f>VLOOKUP($C1719,'Advanced - Home'!B:T,18,FALSE)</f>
        <v>101.07</v>
      </c>
      <c r="Q1719" s="17">
        <f>(P1719+'Advanced - Home'!$S$33)/2</f>
        <v>99.96191294387171</v>
      </c>
      <c r="R1719" s="31">
        <f t="shared" ref="R1719" si="16949">AVERAGE(H1719,L1718)</f>
        <v>0.498</v>
      </c>
      <c r="S1719" s="31">
        <f t="shared" ref="S1719" si="16950">AVERAGE(I1719,M1718)</f>
        <v>0.27050000000000002</v>
      </c>
      <c r="T1719" s="31">
        <f t="shared" ref="T1719" si="16951">AVERAGE(J1719,N1718)</f>
        <v>0.1245</v>
      </c>
      <c r="U1719" s="31">
        <f t="shared" ref="U1719" si="16952">AVERAGE(K1719,O1718)</f>
        <v>0.20200000000000001</v>
      </c>
      <c r="V1719" s="17">
        <f>Q1719*Q1718/'Advanced - Road'!$S$33</f>
        <v>97.135507994531707</v>
      </c>
      <c r="W1719" s="17">
        <f t="shared" ref="W1719" si="16953">W1718</f>
        <v>97.138800269956647</v>
      </c>
      <c r="X1719" s="17">
        <f t="shared" si="16700"/>
        <v>0</v>
      </c>
      <c r="Y1719" s="19">
        <f>ROUND(Regression!$B$17+Regression!$B$18*Games!R1719+Regression!$B$19*Games!T1719+Regression!$B$20*Games!U1719+Regression!$B$21*Games!S1719+Regression!$B$22*Games!W1719,0)</f>
        <v>104</v>
      </c>
      <c r="Z1719" s="19">
        <f t="shared" ref="Z1719" si="16954">-Z1718</f>
        <v>2</v>
      </c>
      <c r="AA1719" s="19">
        <f t="shared" ref="AA1719" si="16955">AA1718</f>
        <v>210</v>
      </c>
      <c r="AB1719" s="4"/>
      <c r="AC1719" s="4"/>
      <c r="AD1719" s="4">
        <f t="shared" si="16705"/>
        <v>104</v>
      </c>
    </row>
    <row r="1720" spans="1:30" x14ac:dyDescent="0.3">
      <c r="A1720" s="11" t="s">
        <v>133</v>
      </c>
      <c r="B1720" s="14" t="s">
        <v>81</v>
      </c>
      <c r="C1720" s="11" t="str">
        <f>VLOOKUP(B1720,'Team Lookup'!A:B,2,FALSE)</f>
        <v>Utah Jazz</v>
      </c>
      <c r="D1720" s="12"/>
      <c r="E1720" s="12"/>
      <c r="F1720" s="13" t="str">
        <f>B1721</f>
        <v>NYK</v>
      </c>
      <c r="G1720" s="11" t="str">
        <f t="shared" ref="G1720" si="16956">C1721</f>
        <v>New York Knicks</v>
      </c>
      <c r="H1720" s="32">
        <f>VLOOKUP($C1720,'Four Factors - Road'!$B:$O,7,FALSE)/100</f>
        <v>0.52200000000000002</v>
      </c>
      <c r="I1720" s="32">
        <f>VLOOKUP($C1720,'Four Factors - Road'!$B:$O,8,FALSE)</f>
        <v>0.28299999999999997</v>
      </c>
      <c r="J1720" s="32">
        <f>VLOOKUP($C1720,'Four Factors - Road'!$B:$O,9,FALSE)/100</f>
        <v>0.14499999999999999</v>
      </c>
      <c r="K1720" s="32">
        <f>VLOOKUP($C1720,'Four Factors - Road'!$B:$O,10,FALSE)/100</f>
        <v>0.23800000000000002</v>
      </c>
      <c r="L1720" s="32">
        <f>VLOOKUP($C1720,'Four Factors - Road'!$B:$O,11,FALSE)/100</f>
        <v>0.49200000000000005</v>
      </c>
      <c r="M1720" s="32">
        <f>VLOOKUP($C1720,'Four Factors - Road'!$B:$O,12,FALSE)</f>
        <v>0.27900000000000003</v>
      </c>
      <c r="N1720" s="32">
        <f>VLOOKUP($C1720,'Four Factors - Road'!$B:$O,13,FALSE)/100</f>
        <v>0.128</v>
      </c>
      <c r="O1720" s="32">
        <f>VLOOKUP($C1720,'Four Factors - Road'!$B:$O,14,FALSE)/100</f>
        <v>0.22</v>
      </c>
      <c r="P1720" s="21">
        <f>VLOOKUP($C1720,'Advanced - Road'!B:T,18,FALSE)</f>
        <v>93.27</v>
      </c>
      <c r="Q1720" s="21">
        <f>(P1720+'Advanced - Road'!$S$33)/2</f>
        <v>96.065263459335625</v>
      </c>
      <c r="R1720" s="32">
        <f t="shared" ref="R1720" si="16957">AVERAGE(H1720,L1721)</f>
        <v>0.51550000000000007</v>
      </c>
      <c r="S1720" s="32">
        <f t="shared" ref="S1720" si="16958">AVERAGE(I1720,M1721)</f>
        <v>0.27249999999999996</v>
      </c>
      <c r="T1720" s="32">
        <f t="shared" ref="T1720" si="16959">AVERAGE(J1720,N1721)</f>
        <v>0.13750000000000001</v>
      </c>
      <c r="U1720" s="32">
        <f t="shared" ref="U1720" si="16960">AVERAGE(K1720,O1721)</f>
        <v>0.254</v>
      </c>
      <c r="V1720" s="21">
        <f>Q1720*Q1721/'Advanced - Home'!$S$33</f>
        <v>95.869046267186562</v>
      </c>
      <c r="W1720" s="21">
        <f t="shared" ref="W1720" si="16961">AVERAGE(V1720:V1721)</f>
        <v>95.865797137002431</v>
      </c>
      <c r="X1720" s="21">
        <f t="shared" si="16700"/>
        <v>0</v>
      </c>
      <c r="Y1720" s="23">
        <f>ROUND(Regression!$B$17+Regression!$B$18*Games!R1720+Regression!$B$19*Games!T1720+Regression!$B$20*Games!U1720+Regression!$B$21*Games!S1720+Regression!$B$22*Games!W1720,0)</f>
        <v>106</v>
      </c>
      <c r="Z1720" s="23">
        <f t="shared" ref="Z1720" si="16962">Y1721-Y1720</f>
        <v>-2</v>
      </c>
      <c r="AA1720" s="23">
        <f t="shared" ref="AA1720" si="16963">Y1720+Y1721</f>
        <v>210</v>
      </c>
      <c r="AB1720" s="22">
        <f t="shared" ref="AB1720" si="16964">D1720-Z1720</f>
        <v>2</v>
      </c>
      <c r="AC1720" s="22">
        <f t="shared" ref="AC1720" si="16965">AA1720-E1720</f>
        <v>210</v>
      </c>
      <c r="AD1720" s="22">
        <f t="shared" si="16705"/>
        <v>106</v>
      </c>
    </row>
    <row r="1721" spans="1:30" x14ac:dyDescent="0.3">
      <c r="A1721" s="11" t="s">
        <v>134</v>
      </c>
      <c r="B1721" s="14" t="s">
        <v>72</v>
      </c>
      <c r="C1721" s="11" t="str">
        <f>VLOOKUP(B1721,'Team Lookup'!A:B,2,FALSE)</f>
        <v>New York Knicks</v>
      </c>
      <c r="D1721" s="15">
        <f t="shared" ref="D1721" si="16966">D1720*-1</f>
        <v>0</v>
      </c>
      <c r="E1721" s="15">
        <f t="shared" ref="E1721" si="16967">E1720</f>
        <v>0</v>
      </c>
      <c r="F1721" s="11" t="str">
        <f>B1720</f>
        <v>UTA</v>
      </c>
      <c r="G1721" s="11" t="str">
        <f t="shared" ref="G1721" si="16968">C1720</f>
        <v>Utah Jazz</v>
      </c>
      <c r="H1721" s="32">
        <f>VLOOKUP($C1721,'Four Factors - Home'!$B:$O,7,FALSE)/100</f>
        <v>0.52</v>
      </c>
      <c r="I1721" s="32">
        <f>VLOOKUP($C1721,'Four Factors - Home'!$B:$O,8,FALSE)</f>
        <v>0.22700000000000001</v>
      </c>
      <c r="J1721" s="32">
        <f>VLOOKUP($C1721,'Four Factors - Home'!$B:$O,9,FALSE)/100</f>
        <v>0.14300000000000002</v>
      </c>
      <c r="K1721" s="32">
        <f>VLOOKUP($C1721,'Four Factors - Home'!$B:$O,10,FALSE)/100</f>
        <v>0.27399999999999997</v>
      </c>
      <c r="L1721" s="32">
        <f>VLOOKUP($C1721,'Four Factors - Home'!$B:$O,11,FALSE)/100</f>
        <v>0.50900000000000001</v>
      </c>
      <c r="M1721" s="32">
        <f>VLOOKUP($C1721,'Four Factors - Home'!$B:$O,12,FALSE)</f>
        <v>0.26200000000000001</v>
      </c>
      <c r="N1721" s="32">
        <f>VLOOKUP($C1721,'Four Factors - Home'!$B:$O,13,FALSE)/100</f>
        <v>0.13</v>
      </c>
      <c r="O1721" s="32">
        <f>VLOOKUP($C1721,'Four Factors - Home'!$B:$O,14,FALSE)/100</f>
        <v>0.27</v>
      </c>
      <c r="P1721" s="21">
        <f>VLOOKUP($C1721,'Advanced - Home'!B:T,18,FALSE)</f>
        <v>98.45</v>
      </c>
      <c r="Q1721" s="21">
        <f>(P1721+'Advanced - Home'!$S$33)/2</f>
        <v>98.651912943871707</v>
      </c>
      <c r="R1721" s="32">
        <f t="shared" ref="R1721" si="16969">AVERAGE(H1721,L1720)</f>
        <v>0.50600000000000001</v>
      </c>
      <c r="S1721" s="32">
        <f t="shared" ref="S1721" si="16970">AVERAGE(I1721,M1720)</f>
        <v>0.253</v>
      </c>
      <c r="T1721" s="32">
        <f t="shared" ref="T1721" si="16971">AVERAGE(J1721,N1720)</f>
        <v>0.13550000000000001</v>
      </c>
      <c r="U1721" s="32">
        <f t="shared" ref="U1721" si="16972">AVERAGE(K1721,O1720)</f>
        <v>0.247</v>
      </c>
      <c r="V1721" s="21">
        <f>Q1721*Q1720/'Advanced - Road'!$S$33</f>
        <v>95.862548006818315</v>
      </c>
      <c r="W1721" s="21">
        <f t="shared" ref="W1721" si="16973">W1720</f>
        <v>95.865797137002431</v>
      </c>
      <c r="X1721" s="21">
        <f t="shared" si="16700"/>
        <v>0</v>
      </c>
      <c r="Y1721" s="23">
        <f>ROUND(Regression!$B$17+Regression!$B$18*Games!R1721+Regression!$B$19*Games!T1721+Regression!$B$20*Games!U1721+Regression!$B$21*Games!S1721+Regression!$B$22*Games!W1721,0)</f>
        <v>104</v>
      </c>
      <c r="Z1721" s="23">
        <f t="shared" ref="Z1721" si="16974">-Z1720</f>
        <v>2</v>
      </c>
      <c r="AA1721" s="23">
        <f t="shared" ref="AA1721" si="16975">AA1720</f>
        <v>210</v>
      </c>
      <c r="AB1721" s="22"/>
      <c r="AC1721" s="22"/>
      <c r="AD1721" s="22">
        <f t="shared" si="16705"/>
        <v>104</v>
      </c>
    </row>
    <row r="1722" spans="1:30" x14ac:dyDescent="0.3">
      <c r="A1722" t="s">
        <v>133</v>
      </c>
      <c r="B1722" s="8" t="s">
        <v>81</v>
      </c>
      <c r="C1722" t="str">
        <f>VLOOKUP(B1722,'Team Lookup'!A:B,2,FALSE)</f>
        <v>Utah Jazz</v>
      </c>
      <c r="D1722" s="6"/>
      <c r="E1722" s="6"/>
      <c r="F1722" s="7" t="str">
        <f>B1723</f>
        <v>OKC</v>
      </c>
      <c r="G1722" t="str">
        <f t="shared" ref="G1722" si="16976">C1723</f>
        <v>Oklahoma City Thunder</v>
      </c>
      <c r="H1722" s="31">
        <f>VLOOKUP($C1722,'Four Factors - Road'!$B:$O,7,FALSE)/100</f>
        <v>0.52200000000000002</v>
      </c>
      <c r="I1722" s="31">
        <f>VLOOKUP($C1722,'Four Factors - Road'!$B:$O,8,FALSE)</f>
        <v>0.28299999999999997</v>
      </c>
      <c r="J1722" s="31">
        <f>VLOOKUP($C1722,'Four Factors - Road'!$B:$O,9,FALSE)/100</f>
        <v>0.14499999999999999</v>
      </c>
      <c r="K1722" s="31">
        <f>VLOOKUP($C1722,'Four Factors - Road'!$B:$O,10,FALSE)/100</f>
        <v>0.23800000000000002</v>
      </c>
      <c r="L1722" s="31">
        <f>VLOOKUP($C1722,'Four Factors - Road'!$B:$O,11,FALSE)/100</f>
        <v>0.49200000000000005</v>
      </c>
      <c r="M1722" s="31">
        <f>VLOOKUP($C1722,'Four Factors - Road'!$B:$O,12,FALSE)</f>
        <v>0.27900000000000003</v>
      </c>
      <c r="N1722" s="31">
        <f>VLOOKUP($C1722,'Four Factors - Road'!$B:$O,13,FALSE)/100</f>
        <v>0.128</v>
      </c>
      <c r="O1722" s="31">
        <f>VLOOKUP($C1722,'Four Factors - Road'!$B:$O,14,FALSE)/100</f>
        <v>0.22</v>
      </c>
      <c r="P1722" s="17">
        <f>VLOOKUP($C1722,'Advanced - Road'!B:T,18,FALSE)</f>
        <v>93.27</v>
      </c>
      <c r="Q1722" s="17">
        <f>(P1722+'Advanced - Road'!$S$33)/2</f>
        <v>96.065263459335625</v>
      </c>
      <c r="R1722" s="31">
        <f t="shared" ref="R1722" si="16977">AVERAGE(H1722,L1723)</f>
        <v>0.50900000000000001</v>
      </c>
      <c r="S1722" s="31">
        <f t="shared" ref="S1722" si="16978">AVERAGE(I1722,M1723)</f>
        <v>0.27400000000000002</v>
      </c>
      <c r="T1722" s="31">
        <f t="shared" ref="T1722" si="16979">AVERAGE(J1722,N1723)</f>
        <v>0.14099999999999999</v>
      </c>
      <c r="U1722" s="31">
        <f t="shared" ref="U1722" si="16980">AVERAGE(K1722,O1723)</f>
        <v>0.23099999999999998</v>
      </c>
      <c r="V1722" s="17">
        <f>Q1722*Q1723/'Advanced - Home'!$S$33</f>
        <v>97.108079858559577</v>
      </c>
      <c r="W1722" s="17">
        <f t="shared" ref="W1722" si="16981">AVERAGE(V1722:V1723)</f>
        <v>97.104788735870073</v>
      </c>
      <c r="X1722" s="17">
        <f t="shared" si="16700"/>
        <v>0</v>
      </c>
      <c r="Y1722" s="19">
        <f>ROUND(Regression!$B$17+Regression!$B$18*Games!R1722+Regression!$B$19*Games!T1722+Regression!$B$20*Games!U1722+Regression!$B$21*Games!S1722+Regression!$B$22*Games!W1722,0)</f>
        <v>105</v>
      </c>
      <c r="Z1722" s="19">
        <f t="shared" ref="Z1722" si="16982">Y1723-Y1722</f>
        <v>1</v>
      </c>
      <c r="AA1722" s="19">
        <f t="shared" ref="AA1722" si="16983">Y1722+Y1723</f>
        <v>211</v>
      </c>
      <c r="AB1722" s="4">
        <f t="shared" ref="AB1722" si="16984">D1722-Z1722</f>
        <v>-1</v>
      </c>
      <c r="AC1722" s="4">
        <f t="shared" ref="AC1722" si="16985">AA1722-E1722</f>
        <v>211</v>
      </c>
      <c r="AD1722" s="4">
        <f t="shared" si="16705"/>
        <v>105</v>
      </c>
    </row>
    <row r="1723" spans="1:30" x14ac:dyDescent="0.3">
      <c r="A1723" t="s">
        <v>134</v>
      </c>
      <c r="B1723" s="8" t="s">
        <v>73</v>
      </c>
      <c r="C1723" t="str">
        <f>VLOOKUP(B1723,'Team Lookup'!A:B,2,FALSE)</f>
        <v>Oklahoma City Thunder</v>
      </c>
      <c r="D1723" s="9">
        <f t="shared" ref="D1723" si="16986">D1722*-1</f>
        <v>0</v>
      </c>
      <c r="E1723" s="9">
        <f t="shared" ref="E1723" si="16987">E1722</f>
        <v>0</v>
      </c>
      <c r="F1723" t="str">
        <f>B1722</f>
        <v>UTA</v>
      </c>
      <c r="G1723" t="str">
        <f t="shared" ref="G1723" si="16988">C1722</f>
        <v>Utah Jazz</v>
      </c>
      <c r="H1723" s="31">
        <f>VLOOKUP($C1723,'Four Factors - Home'!$B:$O,7,FALSE)/100</f>
        <v>0.51700000000000002</v>
      </c>
      <c r="I1723" s="31">
        <f>VLOOKUP($C1723,'Four Factors - Home'!$B:$O,8,FALSE)</f>
        <v>0.29799999999999999</v>
      </c>
      <c r="J1723" s="31">
        <f>VLOOKUP($C1723,'Four Factors - Home'!$B:$O,9,FALSE)/100</f>
        <v>0.14800000000000002</v>
      </c>
      <c r="K1723" s="31">
        <f>VLOOKUP($C1723,'Four Factors - Home'!$B:$O,10,FALSE)/100</f>
        <v>0.26600000000000001</v>
      </c>
      <c r="L1723" s="31">
        <f>VLOOKUP($C1723,'Four Factors - Home'!$B:$O,11,FALSE)/100</f>
        <v>0.496</v>
      </c>
      <c r="M1723" s="31">
        <f>VLOOKUP($C1723,'Four Factors - Home'!$B:$O,12,FALSE)</f>
        <v>0.26500000000000001</v>
      </c>
      <c r="N1723" s="31">
        <f>VLOOKUP($C1723,'Four Factors - Home'!$B:$O,13,FALSE)/100</f>
        <v>0.13699999999999998</v>
      </c>
      <c r="O1723" s="31">
        <f>VLOOKUP($C1723,'Four Factors - Home'!$B:$O,14,FALSE)/100</f>
        <v>0.22399999999999998</v>
      </c>
      <c r="P1723" s="17">
        <f>VLOOKUP($C1723,'Advanced - Home'!B:T,18,FALSE)</f>
        <v>101</v>
      </c>
      <c r="Q1723" s="17">
        <f>(P1723+'Advanced - Home'!$S$33)/2</f>
        <v>99.926912943871713</v>
      </c>
      <c r="R1723" s="31">
        <f t="shared" ref="R1723" si="16989">AVERAGE(H1723,L1722)</f>
        <v>0.50450000000000006</v>
      </c>
      <c r="S1723" s="31">
        <f t="shared" ref="S1723" si="16990">AVERAGE(I1723,M1722)</f>
        <v>0.28849999999999998</v>
      </c>
      <c r="T1723" s="31">
        <f t="shared" ref="T1723" si="16991">AVERAGE(J1723,N1722)</f>
        <v>0.13800000000000001</v>
      </c>
      <c r="U1723" s="31">
        <f t="shared" ref="U1723" si="16992">AVERAGE(K1723,O1722)</f>
        <v>0.24299999999999999</v>
      </c>
      <c r="V1723" s="17">
        <f>Q1723*Q1722/'Advanced - Road'!$S$33</f>
        <v>97.101497613180584</v>
      </c>
      <c r="W1723" s="17">
        <f t="shared" ref="W1723" si="16993">W1722</f>
        <v>97.104788735870073</v>
      </c>
      <c r="X1723" s="17">
        <f t="shared" si="16700"/>
        <v>0</v>
      </c>
      <c r="Y1723" s="19">
        <f>ROUND(Regression!$B$17+Regression!$B$18*Games!R1723+Regression!$B$19*Games!T1723+Regression!$B$20*Games!U1723+Regression!$B$21*Games!S1723+Regression!$B$22*Games!W1723,0)</f>
        <v>106</v>
      </c>
      <c r="Z1723" s="19">
        <f t="shared" ref="Z1723" si="16994">-Z1722</f>
        <v>-1</v>
      </c>
      <c r="AA1723" s="19">
        <f t="shared" ref="AA1723" si="16995">AA1722</f>
        <v>211</v>
      </c>
      <c r="AB1723" s="4"/>
      <c r="AC1723" s="4"/>
      <c r="AD1723" s="4">
        <f t="shared" si="16705"/>
        <v>106</v>
      </c>
    </row>
    <row r="1724" spans="1:30" x14ac:dyDescent="0.3">
      <c r="A1724" s="11" t="s">
        <v>133</v>
      </c>
      <c r="B1724" s="14" t="s">
        <v>81</v>
      </c>
      <c r="C1724" s="11" t="str">
        <f>VLOOKUP(B1724,'Team Lookup'!A:B,2,FALSE)</f>
        <v>Utah Jazz</v>
      </c>
      <c r="D1724" s="12"/>
      <c r="E1724" s="12"/>
      <c r="F1724" s="13" t="str">
        <f>B1725</f>
        <v>ORL</v>
      </c>
      <c r="G1724" s="11" t="str">
        <f t="shared" ref="G1724" si="16996">C1725</f>
        <v>Orlando Magic</v>
      </c>
      <c r="H1724" s="32">
        <f>VLOOKUP($C1724,'Four Factors - Road'!$B:$O,7,FALSE)/100</f>
        <v>0.52200000000000002</v>
      </c>
      <c r="I1724" s="32">
        <f>VLOOKUP($C1724,'Four Factors - Road'!$B:$O,8,FALSE)</f>
        <v>0.28299999999999997</v>
      </c>
      <c r="J1724" s="32">
        <f>VLOOKUP($C1724,'Four Factors - Road'!$B:$O,9,FALSE)/100</f>
        <v>0.14499999999999999</v>
      </c>
      <c r="K1724" s="32">
        <f>VLOOKUP($C1724,'Four Factors - Road'!$B:$O,10,FALSE)/100</f>
        <v>0.23800000000000002</v>
      </c>
      <c r="L1724" s="32">
        <f>VLOOKUP($C1724,'Four Factors - Road'!$B:$O,11,FALSE)/100</f>
        <v>0.49200000000000005</v>
      </c>
      <c r="M1724" s="32">
        <f>VLOOKUP($C1724,'Four Factors - Road'!$B:$O,12,FALSE)</f>
        <v>0.27900000000000003</v>
      </c>
      <c r="N1724" s="32">
        <f>VLOOKUP($C1724,'Four Factors - Road'!$B:$O,13,FALSE)/100</f>
        <v>0.128</v>
      </c>
      <c r="O1724" s="32">
        <f>VLOOKUP($C1724,'Four Factors - Road'!$B:$O,14,FALSE)/100</f>
        <v>0.22</v>
      </c>
      <c r="P1724" s="21">
        <f>VLOOKUP($C1724,'Advanced - Road'!B:T,18,FALSE)</f>
        <v>93.27</v>
      </c>
      <c r="Q1724" s="21">
        <f>(P1724+'Advanced - Road'!$S$33)/2</f>
        <v>96.065263459335625</v>
      </c>
      <c r="R1724" s="32">
        <f t="shared" ref="R1724" si="16997">AVERAGE(H1724,L1725)</f>
        <v>0.51750000000000007</v>
      </c>
      <c r="S1724" s="32">
        <f t="shared" ref="S1724" si="16998">AVERAGE(I1724,M1725)</f>
        <v>0.27600000000000002</v>
      </c>
      <c r="T1724" s="32">
        <f t="shared" ref="T1724" si="16999">AVERAGE(J1724,N1725)</f>
        <v>0.14349999999999999</v>
      </c>
      <c r="U1724" s="32">
        <f t="shared" ref="U1724" si="17000">AVERAGE(K1724,O1725)</f>
        <v>0.23150000000000001</v>
      </c>
      <c r="V1724" s="21">
        <f>Q1724*Q1725/'Advanced - Home'!$S$33</f>
        <v>95.431740293760797</v>
      </c>
      <c r="W1724" s="21">
        <f t="shared" ref="W1724" si="17001">AVERAGE(V1724:V1725)</f>
        <v>95.428505984460926</v>
      </c>
      <c r="X1724" s="21">
        <f t="shared" si="16700"/>
        <v>0</v>
      </c>
      <c r="Y1724" s="23">
        <f>ROUND(Regression!$B$17+Regression!$B$18*Games!R1724+Regression!$B$19*Games!T1724+Regression!$B$20*Games!U1724+Regression!$B$21*Games!S1724+Regression!$B$22*Games!W1724,0)</f>
        <v>104</v>
      </c>
      <c r="Z1724" s="23">
        <f t="shared" ref="Z1724" si="17002">Y1725-Y1724</f>
        <v>-3</v>
      </c>
      <c r="AA1724" s="23">
        <f t="shared" ref="AA1724" si="17003">Y1724+Y1725</f>
        <v>205</v>
      </c>
      <c r="AB1724" s="22">
        <f t="shared" ref="AB1724" si="17004">D1724-Z1724</f>
        <v>3</v>
      </c>
      <c r="AC1724" s="22">
        <f t="shared" ref="AC1724" si="17005">AA1724-E1724</f>
        <v>205</v>
      </c>
      <c r="AD1724" s="22">
        <f t="shared" si="16705"/>
        <v>104</v>
      </c>
    </row>
    <row r="1725" spans="1:30" x14ac:dyDescent="0.3">
      <c r="A1725" s="11" t="s">
        <v>134</v>
      </c>
      <c r="B1725" s="14" t="s">
        <v>74</v>
      </c>
      <c r="C1725" s="11" t="str">
        <f>VLOOKUP(B1725,'Team Lookup'!A:B,2,FALSE)</f>
        <v>Orlando Magic</v>
      </c>
      <c r="D1725" s="15">
        <f t="shared" ref="D1725" si="17006">D1724*-1</f>
        <v>0</v>
      </c>
      <c r="E1725" s="15">
        <f t="shared" ref="E1725" si="17007">E1724</f>
        <v>0</v>
      </c>
      <c r="F1725" s="11" t="str">
        <f>B1724</f>
        <v>UTA</v>
      </c>
      <c r="G1725" s="11" t="str">
        <f t="shared" ref="G1725" si="17008">C1724</f>
        <v>Utah Jazz</v>
      </c>
      <c r="H1725" s="32">
        <f>VLOOKUP($C1725,'Four Factors - Home'!$B:$O,7,FALSE)/100</f>
        <v>0.47799999999999998</v>
      </c>
      <c r="I1725" s="32">
        <f>VLOOKUP($C1725,'Four Factors - Home'!$B:$O,8,FALSE)</f>
        <v>0.26</v>
      </c>
      <c r="J1725" s="32">
        <f>VLOOKUP($C1725,'Four Factors - Home'!$B:$O,9,FALSE)/100</f>
        <v>0.13500000000000001</v>
      </c>
      <c r="K1725" s="32">
        <f>VLOOKUP($C1725,'Four Factors - Home'!$B:$O,10,FALSE)/100</f>
        <v>0.23</v>
      </c>
      <c r="L1725" s="32">
        <f>VLOOKUP($C1725,'Four Factors - Home'!$B:$O,11,FALSE)/100</f>
        <v>0.51300000000000001</v>
      </c>
      <c r="M1725" s="32">
        <f>VLOOKUP($C1725,'Four Factors - Home'!$B:$O,12,FALSE)</f>
        <v>0.26900000000000002</v>
      </c>
      <c r="N1725" s="32">
        <f>VLOOKUP($C1725,'Four Factors - Home'!$B:$O,13,FALSE)/100</f>
        <v>0.14199999999999999</v>
      </c>
      <c r="O1725" s="32">
        <f>VLOOKUP($C1725,'Four Factors - Home'!$B:$O,14,FALSE)/100</f>
        <v>0.22500000000000001</v>
      </c>
      <c r="P1725" s="21">
        <f>VLOOKUP($C1725,'Advanced - Home'!B:T,18,FALSE)</f>
        <v>97.55</v>
      </c>
      <c r="Q1725" s="21">
        <f>(P1725+'Advanced - Home'!$S$33)/2</f>
        <v>98.201912943871704</v>
      </c>
      <c r="R1725" s="32">
        <f t="shared" ref="R1725" si="17009">AVERAGE(H1725,L1724)</f>
        <v>0.48499999999999999</v>
      </c>
      <c r="S1725" s="32">
        <f t="shared" ref="S1725" si="17010">AVERAGE(I1725,M1724)</f>
        <v>0.26950000000000002</v>
      </c>
      <c r="T1725" s="32">
        <f t="shared" ref="T1725" si="17011">AVERAGE(J1725,N1724)</f>
        <v>0.13150000000000001</v>
      </c>
      <c r="U1725" s="32">
        <f t="shared" ref="U1725" si="17012">AVERAGE(K1725,O1724)</f>
        <v>0.22500000000000001</v>
      </c>
      <c r="V1725" s="21">
        <f>Q1725*Q1724/'Advanced - Road'!$S$33</f>
        <v>95.425271675161056</v>
      </c>
      <c r="W1725" s="21">
        <f t="shared" ref="W1725" si="17013">W1724</f>
        <v>95.428505984460926</v>
      </c>
      <c r="X1725" s="21">
        <f t="shared" si="16700"/>
        <v>0</v>
      </c>
      <c r="Y1725" s="23">
        <f>ROUND(Regression!$B$17+Regression!$B$18*Games!R1725+Regression!$B$19*Games!T1725+Regression!$B$20*Games!U1725+Regression!$B$21*Games!S1725+Regression!$B$22*Games!W1725,0)</f>
        <v>101</v>
      </c>
      <c r="Z1725" s="23">
        <f t="shared" ref="Z1725" si="17014">-Z1724</f>
        <v>3</v>
      </c>
      <c r="AA1725" s="23">
        <f t="shared" ref="AA1725" si="17015">AA1724</f>
        <v>205</v>
      </c>
      <c r="AB1725" s="22"/>
      <c r="AC1725" s="22"/>
      <c r="AD1725" s="22">
        <f t="shared" si="16705"/>
        <v>101</v>
      </c>
    </row>
    <row r="1726" spans="1:30" x14ac:dyDescent="0.3">
      <c r="A1726" t="s">
        <v>133</v>
      </c>
      <c r="B1726" s="8" t="s">
        <v>81</v>
      </c>
      <c r="C1726" t="str">
        <f>VLOOKUP(B1726,'Team Lookup'!A:B,2,FALSE)</f>
        <v>Utah Jazz</v>
      </c>
      <c r="D1726" s="6"/>
      <c r="E1726" s="6"/>
      <c r="F1726" s="7" t="str">
        <f>B1727</f>
        <v>PHI</v>
      </c>
      <c r="G1726" t="str">
        <f t="shared" ref="G1726" si="17016">C1727</f>
        <v>Philadelphia 76ers</v>
      </c>
      <c r="H1726" s="31">
        <f>VLOOKUP($C1726,'Four Factors - Road'!$B:$O,7,FALSE)/100</f>
        <v>0.52200000000000002</v>
      </c>
      <c r="I1726" s="31">
        <f>VLOOKUP($C1726,'Four Factors - Road'!$B:$O,8,FALSE)</f>
        <v>0.28299999999999997</v>
      </c>
      <c r="J1726" s="31">
        <f>VLOOKUP($C1726,'Four Factors - Road'!$B:$O,9,FALSE)/100</f>
        <v>0.14499999999999999</v>
      </c>
      <c r="K1726" s="31">
        <f>VLOOKUP($C1726,'Four Factors - Road'!$B:$O,10,FALSE)/100</f>
        <v>0.23800000000000002</v>
      </c>
      <c r="L1726" s="31">
        <f>VLOOKUP($C1726,'Four Factors - Road'!$B:$O,11,FALSE)/100</f>
        <v>0.49200000000000005</v>
      </c>
      <c r="M1726" s="31">
        <f>VLOOKUP($C1726,'Four Factors - Road'!$B:$O,12,FALSE)</f>
        <v>0.27900000000000003</v>
      </c>
      <c r="N1726" s="31">
        <f>VLOOKUP($C1726,'Four Factors - Road'!$B:$O,13,FALSE)/100</f>
        <v>0.128</v>
      </c>
      <c r="O1726" s="31">
        <f>VLOOKUP($C1726,'Four Factors - Road'!$B:$O,14,FALSE)/100</f>
        <v>0.22</v>
      </c>
      <c r="P1726" s="17">
        <f>VLOOKUP($C1726,'Advanced - Road'!B:T,18,FALSE)</f>
        <v>93.27</v>
      </c>
      <c r="Q1726" s="17">
        <f>(P1726+'Advanced - Road'!$S$33)/2</f>
        <v>96.065263459335625</v>
      </c>
      <c r="R1726" s="31">
        <f t="shared" ref="R1726" si="17017">AVERAGE(H1726,L1727)</f>
        <v>0.50800000000000001</v>
      </c>
      <c r="S1726" s="31">
        <f t="shared" ref="S1726" si="17018">AVERAGE(I1726,M1727)</f>
        <v>0.29749999999999999</v>
      </c>
      <c r="T1726" s="31">
        <f t="shared" ref="T1726" si="17019">AVERAGE(J1726,N1727)</f>
        <v>0.14549999999999999</v>
      </c>
      <c r="U1726" s="31">
        <f t="shared" ref="U1726" si="17020">AVERAGE(K1726,O1727)</f>
        <v>0.23649999999999999</v>
      </c>
      <c r="V1726" s="17">
        <f>Q1726*Q1727/'Advanced - Home'!$S$33</f>
        <v>96.831119408723254</v>
      </c>
      <c r="W1726" s="17">
        <f t="shared" ref="W1726" si="17021">AVERAGE(V1726:V1727)</f>
        <v>96.827837672593773</v>
      </c>
      <c r="X1726" s="17">
        <f t="shared" si="16700"/>
        <v>0</v>
      </c>
      <c r="Y1726" s="19">
        <f>ROUND(Regression!$B$17+Regression!$B$18*Games!R1726+Regression!$B$19*Games!T1726+Regression!$B$20*Games!U1726+Regression!$B$21*Games!S1726+Regression!$B$22*Games!W1726,0)</f>
        <v>105</v>
      </c>
      <c r="Z1726" s="19">
        <f t="shared" ref="Z1726" si="17022">Y1727-Y1726</f>
        <v>-3</v>
      </c>
      <c r="AA1726" s="19">
        <f t="shared" ref="AA1726" si="17023">Y1726+Y1727</f>
        <v>207</v>
      </c>
      <c r="AB1726" s="4">
        <f t="shared" ref="AB1726" si="17024">D1726-Z1726</f>
        <v>3</v>
      </c>
      <c r="AC1726" s="4">
        <f t="shared" ref="AC1726" si="17025">AA1726-E1726</f>
        <v>207</v>
      </c>
      <c r="AD1726" s="4">
        <f t="shared" si="16705"/>
        <v>105</v>
      </c>
    </row>
    <row r="1727" spans="1:30" x14ac:dyDescent="0.3">
      <c r="A1727" t="s">
        <v>134</v>
      </c>
      <c r="B1727" s="8" t="s">
        <v>75</v>
      </c>
      <c r="C1727" t="str">
        <f>VLOOKUP(B1727,'Team Lookup'!A:B,2,FALSE)</f>
        <v>Philadelphia 76ers</v>
      </c>
      <c r="D1727" s="9">
        <f t="shared" ref="D1727" si="17026">D1726*-1</f>
        <v>0</v>
      </c>
      <c r="E1727" s="9">
        <f t="shared" ref="E1727" si="17027">E1726</f>
        <v>0</v>
      </c>
      <c r="F1727" t="str">
        <f>B1726</f>
        <v>UTA</v>
      </c>
      <c r="G1727" t="str">
        <f t="shared" ref="G1727" si="17028">C1726</f>
        <v>Utah Jazz</v>
      </c>
      <c r="H1727" s="31">
        <f>VLOOKUP($C1727,'Four Factors - Home'!$B:$O,7,FALSE)/100</f>
        <v>0.504</v>
      </c>
      <c r="I1727" s="31">
        <f>VLOOKUP($C1727,'Four Factors - Home'!$B:$O,8,FALSE)</f>
        <v>0.27</v>
      </c>
      <c r="J1727" s="31">
        <f>VLOOKUP($C1727,'Four Factors - Home'!$B:$O,9,FALSE)/100</f>
        <v>0.16300000000000001</v>
      </c>
      <c r="K1727" s="31">
        <f>VLOOKUP($C1727,'Four Factors - Home'!$B:$O,10,FALSE)/100</f>
        <v>0.21199999999999999</v>
      </c>
      <c r="L1727" s="31">
        <f>VLOOKUP($C1727,'Four Factors - Home'!$B:$O,11,FALSE)/100</f>
        <v>0.49399999999999999</v>
      </c>
      <c r="M1727" s="31">
        <f>VLOOKUP($C1727,'Four Factors - Home'!$B:$O,12,FALSE)</f>
        <v>0.312</v>
      </c>
      <c r="N1727" s="31">
        <f>VLOOKUP($C1727,'Four Factors - Home'!$B:$O,13,FALSE)/100</f>
        <v>0.14599999999999999</v>
      </c>
      <c r="O1727" s="31">
        <f>VLOOKUP($C1727,'Four Factors - Home'!$B:$O,14,FALSE)/100</f>
        <v>0.23499999999999999</v>
      </c>
      <c r="P1727" s="17">
        <f>VLOOKUP($C1727,'Advanced - Home'!B:T,18,FALSE)</f>
        <v>100.43</v>
      </c>
      <c r="Q1727" s="17">
        <f>(P1727+'Advanced - Home'!$S$33)/2</f>
        <v>99.641912943871716</v>
      </c>
      <c r="R1727" s="31">
        <f t="shared" ref="R1727" si="17029">AVERAGE(H1727,L1726)</f>
        <v>0.498</v>
      </c>
      <c r="S1727" s="31">
        <f t="shared" ref="S1727" si="17030">AVERAGE(I1727,M1726)</f>
        <v>0.27450000000000002</v>
      </c>
      <c r="T1727" s="31">
        <f t="shared" ref="T1727" si="17031">AVERAGE(J1727,N1726)</f>
        <v>0.14550000000000002</v>
      </c>
      <c r="U1727" s="31">
        <f t="shared" ref="U1727" si="17032">AVERAGE(K1727,O1726)</f>
        <v>0.216</v>
      </c>
      <c r="V1727" s="17">
        <f>Q1727*Q1726/'Advanced - Road'!$S$33</f>
        <v>96.824555936464307</v>
      </c>
      <c r="W1727" s="17">
        <f t="shared" ref="W1727" si="17033">W1726</f>
        <v>96.827837672593773</v>
      </c>
      <c r="X1727" s="17">
        <f t="shared" si="16700"/>
        <v>0</v>
      </c>
      <c r="Y1727" s="19">
        <f>ROUND(Regression!$B$17+Regression!$B$18*Games!R1727+Regression!$B$19*Games!T1727+Regression!$B$20*Games!U1727+Regression!$B$21*Games!S1727+Regression!$B$22*Games!W1727,0)</f>
        <v>102</v>
      </c>
      <c r="Z1727" s="19">
        <f t="shared" ref="Z1727" si="17034">-Z1726</f>
        <v>3</v>
      </c>
      <c r="AA1727" s="19">
        <f t="shared" ref="AA1727" si="17035">AA1726</f>
        <v>207</v>
      </c>
      <c r="AB1727" s="4"/>
      <c r="AC1727" s="4"/>
      <c r="AD1727" s="4">
        <f t="shared" si="16705"/>
        <v>102</v>
      </c>
    </row>
    <row r="1728" spans="1:30" x14ac:dyDescent="0.3">
      <c r="A1728" s="11" t="s">
        <v>133</v>
      </c>
      <c r="B1728" s="14" t="s">
        <v>81</v>
      </c>
      <c r="C1728" s="11" t="str">
        <f>VLOOKUP(B1728,'Team Lookup'!A:B,2,FALSE)</f>
        <v>Utah Jazz</v>
      </c>
      <c r="D1728" s="12"/>
      <c r="E1728" s="12"/>
      <c r="F1728" s="13" t="str">
        <f>B1729</f>
        <v>PHO</v>
      </c>
      <c r="G1728" s="11" t="str">
        <f t="shared" ref="G1728" si="17036">C1729</f>
        <v>Phoenix Suns</v>
      </c>
      <c r="H1728" s="32">
        <f>VLOOKUP($C1728,'Four Factors - Road'!$B:$O,7,FALSE)/100</f>
        <v>0.52200000000000002</v>
      </c>
      <c r="I1728" s="32">
        <f>VLOOKUP($C1728,'Four Factors - Road'!$B:$O,8,FALSE)</f>
        <v>0.28299999999999997</v>
      </c>
      <c r="J1728" s="32">
        <f>VLOOKUP($C1728,'Four Factors - Road'!$B:$O,9,FALSE)/100</f>
        <v>0.14499999999999999</v>
      </c>
      <c r="K1728" s="32">
        <f>VLOOKUP($C1728,'Four Factors - Road'!$B:$O,10,FALSE)/100</f>
        <v>0.23800000000000002</v>
      </c>
      <c r="L1728" s="32">
        <f>VLOOKUP($C1728,'Four Factors - Road'!$B:$O,11,FALSE)/100</f>
        <v>0.49200000000000005</v>
      </c>
      <c r="M1728" s="32">
        <f>VLOOKUP($C1728,'Four Factors - Road'!$B:$O,12,FALSE)</f>
        <v>0.27900000000000003</v>
      </c>
      <c r="N1728" s="32">
        <f>VLOOKUP($C1728,'Four Factors - Road'!$B:$O,13,FALSE)/100</f>
        <v>0.128</v>
      </c>
      <c r="O1728" s="32">
        <f>VLOOKUP($C1728,'Four Factors - Road'!$B:$O,14,FALSE)/100</f>
        <v>0.22</v>
      </c>
      <c r="P1728" s="21">
        <f>VLOOKUP($C1728,'Advanced - Road'!B:T,18,FALSE)</f>
        <v>93.27</v>
      </c>
      <c r="Q1728" s="21">
        <f>(P1728+'Advanced - Road'!$S$33)/2</f>
        <v>96.065263459335625</v>
      </c>
      <c r="R1728" s="32">
        <f t="shared" ref="R1728" si="17037">AVERAGE(H1728,L1729)</f>
        <v>0.52100000000000002</v>
      </c>
      <c r="S1728" s="32">
        <f t="shared" ref="S1728" si="17038">AVERAGE(I1728,M1729)</f>
        <v>0.30599999999999999</v>
      </c>
      <c r="T1728" s="32">
        <f t="shared" ref="T1728" si="17039">AVERAGE(J1728,N1729)</f>
        <v>0.14549999999999999</v>
      </c>
      <c r="U1728" s="32">
        <f t="shared" ref="U1728" si="17040">AVERAGE(K1728,O1729)</f>
        <v>0.23</v>
      </c>
      <c r="V1728" s="21">
        <f>Q1728*Q1729/'Advanced - Home'!$S$33</f>
        <v>97.360745532094455</v>
      </c>
      <c r="W1728" s="21">
        <f t="shared" ref="W1728" si="17041">AVERAGE(V1728:V1729)</f>
        <v>97.357445846227392</v>
      </c>
      <c r="X1728" s="21">
        <f t="shared" si="16700"/>
        <v>0</v>
      </c>
      <c r="Y1728" s="23">
        <f>ROUND(Regression!$B$17+Regression!$B$18*Games!R1728+Regression!$B$19*Games!T1728+Regression!$B$20*Games!U1728+Regression!$B$21*Games!S1728+Regression!$B$22*Games!W1728,0)</f>
        <v>108</v>
      </c>
      <c r="Z1728" s="23">
        <f t="shared" ref="Z1728" si="17042">Y1729-Y1728</f>
        <v>-3</v>
      </c>
      <c r="AA1728" s="23">
        <f t="shared" ref="AA1728" si="17043">Y1728+Y1729</f>
        <v>213</v>
      </c>
      <c r="AB1728" s="22">
        <f t="shared" ref="AB1728" si="17044">D1728-Z1728</f>
        <v>3</v>
      </c>
      <c r="AC1728" s="22">
        <f t="shared" ref="AC1728" si="17045">AA1728-E1728</f>
        <v>213</v>
      </c>
      <c r="AD1728" s="22">
        <f t="shared" si="16705"/>
        <v>108</v>
      </c>
    </row>
    <row r="1729" spans="1:30" x14ac:dyDescent="0.3">
      <c r="A1729" s="11" t="s">
        <v>134</v>
      </c>
      <c r="B1729" s="14" t="s">
        <v>76</v>
      </c>
      <c r="C1729" s="11" t="str">
        <f>VLOOKUP(B1729,'Team Lookup'!A:B,2,FALSE)</f>
        <v>Phoenix Suns</v>
      </c>
      <c r="D1729" s="15">
        <f t="shared" ref="D1729" si="17046">D1728*-1</f>
        <v>0</v>
      </c>
      <c r="E1729" s="15">
        <f t="shared" ref="E1729" si="17047">E1728</f>
        <v>0</v>
      </c>
      <c r="F1729" s="11" t="str">
        <f>B1728</f>
        <v>UTA</v>
      </c>
      <c r="G1729" s="11" t="str">
        <f t="shared" ref="G1729" si="17048">C1728</f>
        <v>Utah Jazz</v>
      </c>
      <c r="H1729" s="32">
        <f>VLOOKUP($C1729,'Four Factors - Home'!$B:$O,7,FALSE)/100</f>
        <v>0.496</v>
      </c>
      <c r="I1729" s="32">
        <f>VLOOKUP($C1729,'Four Factors - Home'!$B:$O,8,FALSE)</f>
        <v>0.30099999999999999</v>
      </c>
      <c r="J1729" s="32">
        <f>VLOOKUP($C1729,'Four Factors - Home'!$B:$O,9,FALSE)/100</f>
        <v>0.152</v>
      </c>
      <c r="K1729" s="32">
        <f>VLOOKUP($C1729,'Four Factors - Home'!$B:$O,10,FALSE)/100</f>
        <v>0.27500000000000002</v>
      </c>
      <c r="L1729" s="32">
        <f>VLOOKUP($C1729,'Four Factors - Home'!$B:$O,11,FALSE)/100</f>
        <v>0.52</v>
      </c>
      <c r="M1729" s="32">
        <f>VLOOKUP($C1729,'Four Factors - Home'!$B:$O,12,FALSE)</f>
        <v>0.32900000000000001</v>
      </c>
      <c r="N1729" s="32">
        <f>VLOOKUP($C1729,'Four Factors - Home'!$B:$O,13,FALSE)/100</f>
        <v>0.14599999999999999</v>
      </c>
      <c r="O1729" s="32">
        <f>VLOOKUP($C1729,'Four Factors - Home'!$B:$O,14,FALSE)/100</f>
        <v>0.222</v>
      </c>
      <c r="P1729" s="21">
        <f>VLOOKUP($C1729,'Advanced - Home'!B:T,18,FALSE)</f>
        <v>101.52</v>
      </c>
      <c r="Q1729" s="21">
        <f>(P1729+'Advanced - Home'!$S$33)/2</f>
        <v>100.1869129438717</v>
      </c>
      <c r="R1729" s="32">
        <f t="shared" ref="R1729" si="17049">AVERAGE(H1729,L1728)</f>
        <v>0.49399999999999999</v>
      </c>
      <c r="S1729" s="32">
        <f t="shared" ref="S1729" si="17050">AVERAGE(I1729,M1728)</f>
        <v>0.29000000000000004</v>
      </c>
      <c r="T1729" s="32">
        <f t="shared" ref="T1729" si="17051">AVERAGE(J1729,N1728)</f>
        <v>0.14000000000000001</v>
      </c>
      <c r="U1729" s="32">
        <f t="shared" ref="U1729" si="17052">AVERAGE(K1729,O1728)</f>
        <v>0.2475</v>
      </c>
      <c r="V1729" s="21">
        <f>Q1729*Q1728/'Advanced - Road'!$S$33</f>
        <v>97.35414616036033</v>
      </c>
      <c r="W1729" s="21">
        <f t="shared" ref="W1729" si="17053">W1728</f>
        <v>97.357445846227392</v>
      </c>
      <c r="X1729" s="21">
        <f t="shared" si="16700"/>
        <v>0</v>
      </c>
      <c r="Y1729" s="23">
        <f>ROUND(Regression!$B$17+Regression!$B$18*Games!R1729+Regression!$B$19*Games!T1729+Regression!$B$20*Games!U1729+Regression!$B$21*Games!S1729+Regression!$B$22*Games!W1729,0)</f>
        <v>105</v>
      </c>
      <c r="Z1729" s="23">
        <f t="shared" ref="Z1729" si="17054">-Z1728</f>
        <v>3</v>
      </c>
      <c r="AA1729" s="23">
        <f t="shared" ref="AA1729" si="17055">AA1728</f>
        <v>213</v>
      </c>
      <c r="AB1729" s="22"/>
      <c r="AC1729" s="22"/>
      <c r="AD1729" s="22">
        <f t="shared" si="16705"/>
        <v>105</v>
      </c>
    </row>
    <row r="1730" spans="1:30" x14ac:dyDescent="0.3">
      <c r="A1730" t="s">
        <v>133</v>
      </c>
      <c r="B1730" s="8" t="s">
        <v>81</v>
      </c>
      <c r="C1730" t="str">
        <f>VLOOKUP(B1730,'Team Lookup'!A:B,2,FALSE)</f>
        <v>Utah Jazz</v>
      </c>
      <c r="D1730" s="6"/>
      <c r="E1730" s="6"/>
      <c r="F1730" s="7" t="str">
        <f>B1731</f>
        <v>POR</v>
      </c>
      <c r="G1730" t="str">
        <f t="shared" ref="G1730" si="17056">C1731</f>
        <v>Portland Trail Blazers</v>
      </c>
      <c r="H1730" s="31">
        <f>VLOOKUP($C1730,'Four Factors - Road'!$B:$O,7,FALSE)/100</f>
        <v>0.52200000000000002</v>
      </c>
      <c r="I1730" s="31">
        <f>VLOOKUP($C1730,'Four Factors - Road'!$B:$O,8,FALSE)</f>
        <v>0.28299999999999997</v>
      </c>
      <c r="J1730" s="31">
        <f>VLOOKUP($C1730,'Four Factors - Road'!$B:$O,9,FALSE)/100</f>
        <v>0.14499999999999999</v>
      </c>
      <c r="K1730" s="31">
        <f>VLOOKUP($C1730,'Four Factors - Road'!$B:$O,10,FALSE)/100</f>
        <v>0.23800000000000002</v>
      </c>
      <c r="L1730" s="31">
        <f>VLOOKUP($C1730,'Four Factors - Road'!$B:$O,11,FALSE)/100</f>
        <v>0.49200000000000005</v>
      </c>
      <c r="M1730" s="31">
        <f>VLOOKUP($C1730,'Four Factors - Road'!$B:$O,12,FALSE)</f>
        <v>0.27900000000000003</v>
      </c>
      <c r="N1730" s="31">
        <f>VLOOKUP($C1730,'Four Factors - Road'!$B:$O,13,FALSE)/100</f>
        <v>0.128</v>
      </c>
      <c r="O1730" s="31">
        <f>VLOOKUP($C1730,'Four Factors - Road'!$B:$O,14,FALSE)/100</f>
        <v>0.22</v>
      </c>
      <c r="P1730" s="17">
        <f>VLOOKUP($C1730,'Advanced - Road'!B:T,18,FALSE)</f>
        <v>93.27</v>
      </c>
      <c r="Q1730" s="17">
        <f>(P1730+'Advanced - Road'!$S$33)/2</f>
        <v>96.065263459335625</v>
      </c>
      <c r="R1730" s="31">
        <f t="shared" ref="R1730" si="17057">AVERAGE(H1730,L1731)</f>
        <v>0.51249999999999996</v>
      </c>
      <c r="S1730" s="31">
        <f t="shared" ref="S1730" si="17058">AVERAGE(I1730,M1731)</f>
        <v>0.30299999999999999</v>
      </c>
      <c r="T1730" s="31">
        <f t="shared" ref="T1730" si="17059">AVERAGE(J1730,N1731)</f>
        <v>0.13700000000000001</v>
      </c>
      <c r="U1730" s="31">
        <f t="shared" ref="U1730" si="17060">AVERAGE(K1730,O1731)</f>
        <v>0.23349999999999999</v>
      </c>
      <c r="V1730" s="17">
        <f>Q1730*Q1731/'Advanced - Home'!$S$33</f>
        <v>96.155724627543464</v>
      </c>
      <c r="W1730" s="17">
        <f t="shared" ref="W1730" si="17061">AVERAGE(V1730:V1731)</f>
        <v>96.152465781446324</v>
      </c>
      <c r="X1730" s="17">
        <f t="shared" si="16700"/>
        <v>0</v>
      </c>
      <c r="Y1730" s="19">
        <f>ROUND(Regression!$B$17+Regression!$B$18*Games!R1730+Regression!$B$19*Games!T1730+Regression!$B$20*Games!U1730+Regression!$B$21*Games!S1730+Regression!$B$22*Games!W1730,0)</f>
        <v>106</v>
      </c>
      <c r="Z1730" s="19">
        <f t="shared" ref="Z1730" si="17062">Y1731-Y1730</f>
        <v>-1</v>
      </c>
      <c r="AA1730" s="19">
        <f t="shared" ref="AA1730" si="17063">Y1730+Y1731</f>
        <v>211</v>
      </c>
      <c r="AB1730" s="4">
        <f t="shared" ref="AB1730" si="17064">D1730-Z1730</f>
        <v>1</v>
      </c>
      <c r="AC1730" s="4">
        <f t="shared" ref="AC1730" si="17065">AA1730-E1730</f>
        <v>211</v>
      </c>
      <c r="AD1730" s="4">
        <f t="shared" si="16705"/>
        <v>106</v>
      </c>
    </row>
    <row r="1731" spans="1:30" x14ac:dyDescent="0.3">
      <c r="A1731" t="s">
        <v>134</v>
      </c>
      <c r="B1731" s="8" t="s">
        <v>77</v>
      </c>
      <c r="C1731" t="str">
        <f>VLOOKUP(B1731,'Team Lookup'!A:B,2,FALSE)</f>
        <v>Portland Trail Blazers</v>
      </c>
      <c r="D1731" s="9">
        <f t="shared" ref="D1731" si="17066">D1730*-1</f>
        <v>0</v>
      </c>
      <c r="E1731" s="9">
        <f t="shared" ref="E1731" si="17067">E1730</f>
        <v>0</v>
      </c>
      <c r="F1731" t="str">
        <f>B1730</f>
        <v>UTA</v>
      </c>
      <c r="G1731" t="str">
        <f t="shared" ref="G1731" si="17068">C1730</f>
        <v>Utah Jazz</v>
      </c>
      <c r="H1731" s="31">
        <f>VLOOKUP($C1731,'Four Factors - Home'!$B:$O,7,FALSE)/100</f>
        <v>0.52500000000000002</v>
      </c>
      <c r="I1731" s="31">
        <f>VLOOKUP($C1731,'Four Factors - Home'!$B:$O,8,FALSE)</f>
        <v>0.26100000000000001</v>
      </c>
      <c r="J1731" s="31">
        <f>VLOOKUP($C1731,'Four Factors - Home'!$B:$O,9,FALSE)/100</f>
        <v>0.13500000000000001</v>
      </c>
      <c r="K1731" s="31">
        <f>VLOOKUP($C1731,'Four Factors - Home'!$B:$O,10,FALSE)/100</f>
        <v>0.23</v>
      </c>
      <c r="L1731" s="31">
        <f>VLOOKUP($C1731,'Four Factors - Home'!$B:$O,11,FALSE)/100</f>
        <v>0.503</v>
      </c>
      <c r="M1731" s="31">
        <f>VLOOKUP($C1731,'Four Factors - Home'!$B:$O,12,FALSE)</f>
        <v>0.32300000000000001</v>
      </c>
      <c r="N1731" s="31">
        <f>VLOOKUP($C1731,'Four Factors - Home'!$B:$O,13,FALSE)/100</f>
        <v>0.129</v>
      </c>
      <c r="O1731" s="31">
        <f>VLOOKUP($C1731,'Four Factors - Home'!$B:$O,14,FALSE)/100</f>
        <v>0.22899999999999998</v>
      </c>
      <c r="P1731" s="17">
        <f>VLOOKUP($C1731,'Advanced - Home'!B:T,18,FALSE)</f>
        <v>99.04</v>
      </c>
      <c r="Q1731" s="17">
        <f>(P1731+'Advanced - Home'!$S$33)/2</f>
        <v>98.946912943871709</v>
      </c>
      <c r="R1731" s="31">
        <f t="shared" ref="R1731" si="17069">AVERAGE(H1731,L1730)</f>
        <v>0.50850000000000006</v>
      </c>
      <c r="S1731" s="31">
        <f t="shared" ref="S1731" si="17070">AVERAGE(I1731,M1730)</f>
        <v>0.27</v>
      </c>
      <c r="T1731" s="31">
        <f t="shared" ref="T1731" si="17071">AVERAGE(J1731,N1730)</f>
        <v>0.13150000000000001</v>
      </c>
      <c r="U1731" s="31">
        <f t="shared" ref="U1731" si="17072">AVERAGE(K1731,O1730)</f>
        <v>0.22500000000000001</v>
      </c>
      <c r="V1731" s="17">
        <f>Q1731*Q1730/'Advanced - Road'!$S$33</f>
        <v>96.149206935349198</v>
      </c>
      <c r="W1731" s="17">
        <f t="shared" ref="W1731" si="17073">W1730</f>
        <v>96.152465781446324</v>
      </c>
      <c r="X1731" s="17">
        <f t="shared" si="16700"/>
        <v>0</v>
      </c>
      <c r="Y1731" s="19">
        <f>ROUND(Regression!$B$17+Regression!$B$18*Games!R1731+Regression!$B$19*Games!T1731+Regression!$B$20*Games!U1731+Regression!$B$21*Games!S1731+Regression!$B$22*Games!W1731,0)</f>
        <v>105</v>
      </c>
      <c r="Z1731" s="19">
        <f t="shared" ref="Z1731" si="17074">-Z1730</f>
        <v>1</v>
      </c>
      <c r="AA1731" s="19">
        <f t="shared" ref="AA1731" si="17075">AA1730</f>
        <v>211</v>
      </c>
      <c r="AB1731" s="4"/>
      <c r="AC1731" s="4"/>
      <c r="AD1731" s="4">
        <f t="shared" si="16705"/>
        <v>105</v>
      </c>
    </row>
    <row r="1732" spans="1:30" x14ac:dyDescent="0.3">
      <c r="A1732" s="11" t="s">
        <v>133</v>
      </c>
      <c r="B1732" s="14" t="s">
        <v>81</v>
      </c>
      <c r="C1732" s="11" t="str">
        <f>VLOOKUP(B1732,'Team Lookup'!A:B,2,FALSE)</f>
        <v>Utah Jazz</v>
      </c>
      <c r="D1732" s="12"/>
      <c r="E1732" s="12"/>
      <c r="F1732" s="13" t="str">
        <f>B1733</f>
        <v>SAC</v>
      </c>
      <c r="G1732" s="11" t="str">
        <f t="shared" ref="G1732" si="17076">C1733</f>
        <v>Sacramento Kings</v>
      </c>
      <c r="H1732" s="32">
        <f>VLOOKUP($C1732,'Four Factors - Road'!$B:$O,7,FALSE)/100</f>
        <v>0.52200000000000002</v>
      </c>
      <c r="I1732" s="32">
        <f>VLOOKUP($C1732,'Four Factors - Road'!$B:$O,8,FALSE)</f>
        <v>0.28299999999999997</v>
      </c>
      <c r="J1732" s="32">
        <f>VLOOKUP($C1732,'Four Factors - Road'!$B:$O,9,FALSE)/100</f>
        <v>0.14499999999999999</v>
      </c>
      <c r="K1732" s="32">
        <f>VLOOKUP($C1732,'Four Factors - Road'!$B:$O,10,FALSE)/100</f>
        <v>0.23800000000000002</v>
      </c>
      <c r="L1732" s="32">
        <f>VLOOKUP($C1732,'Four Factors - Road'!$B:$O,11,FALSE)/100</f>
        <v>0.49200000000000005</v>
      </c>
      <c r="M1732" s="32">
        <f>VLOOKUP($C1732,'Four Factors - Road'!$B:$O,12,FALSE)</f>
        <v>0.27900000000000003</v>
      </c>
      <c r="N1732" s="32">
        <f>VLOOKUP($C1732,'Four Factors - Road'!$B:$O,13,FALSE)/100</f>
        <v>0.128</v>
      </c>
      <c r="O1732" s="32">
        <f>VLOOKUP($C1732,'Four Factors - Road'!$B:$O,14,FALSE)/100</f>
        <v>0.22</v>
      </c>
      <c r="P1732" s="21">
        <f>VLOOKUP($C1732,'Advanced - Road'!B:T,18,FALSE)</f>
        <v>93.27</v>
      </c>
      <c r="Q1732" s="21">
        <f>(P1732+'Advanced - Road'!$S$33)/2</f>
        <v>96.065263459335625</v>
      </c>
      <c r="R1732" s="32">
        <f t="shared" ref="R1732" si="17077">AVERAGE(H1732,L1733)</f>
        <v>0.52550000000000008</v>
      </c>
      <c r="S1732" s="32">
        <f t="shared" ref="S1732" si="17078">AVERAGE(I1732,M1733)</f>
        <v>0.29399999999999998</v>
      </c>
      <c r="T1732" s="32">
        <f t="shared" ref="T1732" si="17079">AVERAGE(J1732,N1733)</f>
        <v>0.14599999999999999</v>
      </c>
      <c r="U1732" s="32">
        <f t="shared" ref="U1732" si="17080">AVERAGE(K1732,O1733)</f>
        <v>0.23</v>
      </c>
      <c r="V1732" s="21">
        <f>Q1732*Q1733/'Advanced - Home'!$S$33</f>
        <v>95.543496264747361</v>
      </c>
      <c r="W1732" s="21">
        <f t="shared" ref="W1732" si="17081">AVERAGE(V1732:V1733)</f>
        <v>95.540258167888183</v>
      </c>
      <c r="X1732" s="21">
        <f t="shared" si="16700"/>
        <v>0</v>
      </c>
      <c r="Y1732" s="23">
        <f>ROUND(Regression!$B$17+Regression!$B$18*Games!R1732+Regression!$B$19*Games!T1732+Regression!$B$20*Games!U1732+Regression!$B$21*Games!S1732+Regression!$B$22*Games!W1732,0)</f>
        <v>106</v>
      </c>
      <c r="Z1732" s="23">
        <f t="shared" ref="Z1732" si="17082">Y1733-Y1732</f>
        <v>-3</v>
      </c>
      <c r="AA1732" s="23">
        <f t="shared" ref="AA1732" si="17083">Y1732+Y1733</f>
        <v>209</v>
      </c>
      <c r="AB1732" s="22">
        <f t="shared" ref="AB1732" si="17084">D1732-Z1732</f>
        <v>3</v>
      </c>
      <c r="AC1732" s="22">
        <f t="shared" ref="AC1732" si="17085">AA1732-E1732</f>
        <v>209</v>
      </c>
      <c r="AD1732" s="22">
        <f t="shared" si="16705"/>
        <v>106</v>
      </c>
    </row>
    <row r="1733" spans="1:30" x14ac:dyDescent="0.3">
      <c r="A1733" s="11" t="s">
        <v>134</v>
      </c>
      <c r="B1733" s="14" t="s">
        <v>78</v>
      </c>
      <c r="C1733" s="11" t="str">
        <f>VLOOKUP(B1733,'Team Lookup'!A:B,2,FALSE)</f>
        <v>Sacramento Kings</v>
      </c>
      <c r="D1733" s="15">
        <f t="shared" ref="D1733" si="17086">D1732*-1</f>
        <v>0</v>
      </c>
      <c r="E1733" s="15">
        <f t="shared" ref="E1733" si="17087">E1732</f>
        <v>0</v>
      </c>
      <c r="F1733" s="11" t="str">
        <f>B1732</f>
        <v>UTA</v>
      </c>
      <c r="G1733" s="11" t="str">
        <f t="shared" ref="G1733" si="17088">C1732</f>
        <v>Utah Jazz</v>
      </c>
      <c r="H1733" s="32">
        <f>VLOOKUP($C1733,'Four Factors - Home'!$B:$O,7,FALSE)/100</f>
        <v>0.52700000000000002</v>
      </c>
      <c r="I1733" s="32">
        <f>VLOOKUP($C1733,'Four Factors - Home'!$B:$O,8,FALSE)</f>
        <v>0.30199999999999999</v>
      </c>
      <c r="J1733" s="32">
        <f>VLOOKUP($C1733,'Four Factors - Home'!$B:$O,9,FALSE)/100</f>
        <v>0.157</v>
      </c>
      <c r="K1733" s="32">
        <f>VLOOKUP($C1733,'Four Factors - Home'!$B:$O,10,FALSE)/100</f>
        <v>0.21100000000000002</v>
      </c>
      <c r="L1733" s="32">
        <f>VLOOKUP($C1733,'Four Factors - Home'!$B:$O,11,FALSE)/100</f>
        <v>0.52900000000000003</v>
      </c>
      <c r="M1733" s="32">
        <f>VLOOKUP($C1733,'Four Factors - Home'!$B:$O,12,FALSE)</f>
        <v>0.30499999999999999</v>
      </c>
      <c r="N1733" s="32">
        <f>VLOOKUP($C1733,'Four Factors - Home'!$B:$O,13,FALSE)/100</f>
        <v>0.14699999999999999</v>
      </c>
      <c r="O1733" s="32">
        <f>VLOOKUP($C1733,'Four Factors - Home'!$B:$O,14,FALSE)/100</f>
        <v>0.222</v>
      </c>
      <c r="P1733" s="21">
        <f>VLOOKUP($C1733,'Advanced - Home'!B:T,18,FALSE)</f>
        <v>97.78</v>
      </c>
      <c r="Q1733" s="21">
        <f>(P1733+'Advanced - Home'!$S$33)/2</f>
        <v>98.316912943871699</v>
      </c>
      <c r="R1733" s="32">
        <f t="shared" ref="R1733" si="17089">AVERAGE(H1733,L1732)</f>
        <v>0.50950000000000006</v>
      </c>
      <c r="S1733" s="32">
        <f t="shared" ref="S1733" si="17090">AVERAGE(I1733,M1732)</f>
        <v>0.29049999999999998</v>
      </c>
      <c r="T1733" s="32">
        <f t="shared" ref="T1733" si="17091">AVERAGE(J1733,N1732)</f>
        <v>0.14250000000000002</v>
      </c>
      <c r="U1733" s="32">
        <f t="shared" ref="U1733" si="17092">AVERAGE(K1733,O1732)</f>
        <v>0.21550000000000002</v>
      </c>
      <c r="V1733" s="21">
        <f>Q1733*Q1732/'Advanced - Road'!$S$33</f>
        <v>95.537020071029005</v>
      </c>
      <c r="W1733" s="21">
        <f t="shared" ref="W1733" si="17093">W1732</f>
        <v>95.540258167888183</v>
      </c>
      <c r="X1733" s="21">
        <f t="shared" si="16700"/>
        <v>0</v>
      </c>
      <c r="Y1733" s="23">
        <f>ROUND(Regression!$B$17+Regression!$B$18*Games!R1733+Regression!$B$19*Games!T1733+Regression!$B$20*Games!U1733+Regression!$B$21*Games!S1733+Regression!$B$22*Games!W1733,0)</f>
        <v>103</v>
      </c>
      <c r="Z1733" s="23">
        <f t="shared" ref="Z1733" si="17094">-Z1732</f>
        <v>3</v>
      </c>
      <c r="AA1733" s="23">
        <f t="shared" ref="AA1733" si="17095">AA1732</f>
        <v>209</v>
      </c>
      <c r="AB1733" s="22"/>
      <c r="AC1733" s="22"/>
      <c r="AD1733" s="22">
        <f t="shared" si="16705"/>
        <v>103</v>
      </c>
    </row>
    <row r="1734" spans="1:30" x14ac:dyDescent="0.3">
      <c r="A1734" t="s">
        <v>133</v>
      </c>
      <c r="B1734" s="8" t="s">
        <v>81</v>
      </c>
      <c r="C1734" t="str">
        <f>VLOOKUP(B1734,'Team Lookup'!A:B,2,FALSE)</f>
        <v>Utah Jazz</v>
      </c>
      <c r="D1734" s="6"/>
      <c r="E1734" s="6"/>
      <c r="F1734" s="7" t="str">
        <f>B1735</f>
        <v>SAS</v>
      </c>
      <c r="G1734" t="str">
        <f t="shared" ref="G1734" si="17096">C1735</f>
        <v>San Antonio Spurs</v>
      </c>
      <c r="H1734" s="31">
        <f>VLOOKUP($C1734,'Four Factors - Road'!$B:$O,7,FALSE)/100</f>
        <v>0.52200000000000002</v>
      </c>
      <c r="I1734" s="31">
        <f>VLOOKUP($C1734,'Four Factors - Road'!$B:$O,8,FALSE)</f>
        <v>0.28299999999999997</v>
      </c>
      <c r="J1734" s="31">
        <f>VLOOKUP($C1734,'Four Factors - Road'!$B:$O,9,FALSE)/100</f>
        <v>0.14499999999999999</v>
      </c>
      <c r="K1734" s="31">
        <f>VLOOKUP($C1734,'Four Factors - Road'!$B:$O,10,FALSE)/100</f>
        <v>0.23800000000000002</v>
      </c>
      <c r="L1734" s="31">
        <f>VLOOKUP($C1734,'Four Factors - Road'!$B:$O,11,FALSE)/100</f>
        <v>0.49200000000000005</v>
      </c>
      <c r="M1734" s="31">
        <f>VLOOKUP($C1734,'Four Factors - Road'!$B:$O,12,FALSE)</f>
        <v>0.27900000000000003</v>
      </c>
      <c r="N1734" s="31">
        <f>VLOOKUP($C1734,'Four Factors - Road'!$B:$O,13,FALSE)/100</f>
        <v>0.128</v>
      </c>
      <c r="O1734" s="31">
        <f>VLOOKUP($C1734,'Four Factors - Road'!$B:$O,14,FALSE)/100</f>
        <v>0.22</v>
      </c>
      <c r="P1734" s="17">
        <f>VLOOKUP($C1734,'Advanced - Road'!B:T,18,FALSE)</f>
        <v>93.27</v>
      </c>
      <c r="Q1734" s="17">
        <f>(P1734+'Advanced - Road'!$S$33)/2</f>
        <v>96.065263459335625</v>
      </c>
      <c r="R1734" s="31">
        <f t="shared" ref="R1734" si="17097">AVERAGE(H1734,L1735)</f>
        <v>0.505</v>
      </c>
      <c r="S1734" s="31">
        <f t="shared" ref="S1734" si="17098">AVERAGE(I1734,M1735)</f>
        <v>0.26649999999999996</v>
      </c>
      <c r="T1734" s="31">
        <f t="shared" ref="T1734" si="17099">AVERAGE(J1734,N1735)</f>
        <v>0.14799999999999999</v>
      </c>
      <c r="U1734" s="31">
        <f t="shared" ref="U1734" si="17100">AVERAGE(K1734,O1735)</f>
        <v>0.22200000000000003</v>
      </c>
      <c r="V1734" s="17">
        <f>Q1734*Q1735/'Advanced - Home'!$S$33</f>
        <v>95.402586562199076</v>
      </c>
      <c r="W1734" s="17">
        <f t="shared" ref="W1734" si="17101">AVERAGE(V1734:V1735)</f>
        <v>95.399353240958163</v>
      </c>
      <c r="X1734" s="17">
        <f t="shared" si="16700"/>
        <v>0</v>
      </c>
      <c r="Y1734" s="19">
        <f>ROUND(Regression!$B$17+Regression!$B$18*Games!R1734+Regression!$B$19*Games!T1734+Regression!$B$20*Games!U1734+Regression!$B$21*Games!S1734+Regression!$B$22*Games!W1734,0)</f>
        <v>101</v>
      </c>
      <c r="Z1734" s="19">
        <f t="shared" ref="Z1734" si="17102">Y1735-Y1734</f>
        <v>4</v>
      </c>
      <c r="AA1734" s="19">
        <f t="shared" ref="AA1734" si="17103">Y1734+Y1735</f>
        <v>206</v>
      </c>
      <c r="AB1734" s="4">
        <f t="shared" ref="AB1734" si="17104">D1734-Z1734</f>
        <v>-4</v>
      </c>
      <c r="AC1734" s="4">
        <f t="shared" ref="AC1734" si="17105">AA1734-E1734</f>
        <v>206</v>
      </c>
      <c r="AD1734" s="4">
        <f t="shared" si="16705"/>
        <v>101</v>
      </c>
    </row>
    <row r="1735" spans="1:30" x14ac:dyDescent="0.3">
      <c r="A1735" t="s">
        <v>134</v>
      </c>
      <c r="B1735" s="8" t="s">
        <v>79</v>
      </c>
      <c r="C1735" t="str">
        <f>VLOOKUP(B1735,'Team Lookup'!A:B,2,FALSE)</f>
        <v>San Antonio Spurs</v>
      </c>
      <c r="D1735" s="9">
        <f t="shared" ref="D1735" si="17106">D1734*-1</f>
        <v>0</v>
      </c>
      <c r="E1735" s="9">
        <f t="shared" ref="E1735" si="17107">E1734</f>
        <v>0</v>
      </c>
      <c r="F1735" t="str">
        <f>B1734</f>
        <v>UTA</v>
      </c>
      <c r="G1735" t="str">
        <f t="shared" ref="G1735" si="17108">C1734</f>
        <v>Utah Jazz</v>
      </c>
      <c r="H1735" s="31">
        <f>VLOOKUP($C1735,'Four Factors - Home'!$B:$O,7,FALSE)/100</f>
        <v>0.53299999999999992</v>
      </c>
      <c r="I1735" s="31">
        <f>VLOOKUP($C1735,'Four Factors - Home'!$B:$O,8,FALSE)</f>
        <v>0.29299999999999998</v>
      </c>
      <c r="J1735" s="31">
        <f>VLOOKUP($C1735,'Four Factors - Home'!$B:$O,9,FALSE)/100</f>
        <v>0.13500000000000001</v>
      </c>
      <c r="K1735" s="31">
        <f>VLOOKUP($C1735,'Four Factors - Home'!$B:$O,10,FALSE)/100</f>
        <v>0.22500000000000001</v>
      </c>
      <c r="L1735" s="31">
        <f>VLOOKUP($C1735,'Four Factors - Home'!$B:$O,11,FALSE)/100</f>
        <v>0.48799999999999999</v>
      </c>
      <c r="M1735" s="31">
        <f>VLOOKUP($C1735,'Four Factors - Home'!$B:$O,12,FALSE)</f>
        <v>0.25</v>
      </c>
      <c r="N1735" s="31">
        <f>VLOOKUP($C1735,'Four Factors - Home'!$B:$O,13,FALSE)/100</f>
        <v>0.151</v>
      </c>
      <c r="O1735" s="31">
        <f>VLOOKUP($C1735,'Four Factors - Home'!$B:$O,14,FALSE)/100</f>
        <v>0.20600000000000002</v>
      </c>
      <c r="P1735" s="17">
        <f>VLOOKUP($C1735,'Advanced - Home'!B:T,18,FALSE)</f>
        <v>97.49</v>
      </c>
      <c r="Q1735" s="17">
        <f>(P1735+'Advanced - Home'!$S$33)/2</f>
        <v>98.171912943871703</v>
      </c>
      <c r="R1735" s="31">
        <f t="shared" ref="R1735" si="17109">AVERAGE(H1735,L1734)</f>
        <v>0.51249999999999996</v>
      </c>
      <c r="S1735" s="31">
        <f t="shared" ref="S1735" si="17110">AVERAGE(I1735,M1734)</f>
        <v>0.28600000000000003</v>
      </c>
      <c r="T1735" s="31">
        <f t="shared" ref="T1735" si="17111">AVERAGE(J1735,N1734)</f>
        <v>0.13150000000000001</v>
      </c>
      <c r="U1735" s="31">
        <f t="shared" ref="U1735" si="17112">AVERAGE(K1735,O1734)</f>
        <v>0.2225</v>
      </c>
      <c r="V1735" s="17">
        <f>Q1735*Q1734/'Advanced - Road'!$S$33</f>
        <v>95.396119919717236</v>
      </c>
      <c r="W1735" s="17">
        <f t="shared" ref="W1735" si="17113">W1734</f>
        <v>95.399353240958163</v>
      </c>
      <c r="X1735" s="17">
        <f t="shared" si="16700"/>
        <v>0</v>
      </c>
      <c r="Y1735" s="19">
        <f>ROUND(Regression!$B$17+Regression!$B$18*Games!R1735+Regression!$B$19*Games!T1735+Regression!$B$20*Games!U1735+Regression!$B$21*Games!S1735+Regression!$B$22*Games!W1735,0)</f>
        <v>105</v>
      </c>
      <c r="Z1735" s="19">
        <f t="shared" ref="Z1735" si="17114">-Z1734</f>
        <v>-4</v>
      </c>
      <c r="AA1735" s="19">
        <f t="shared" ref="AA1735" si="17115">AA1734</f>
        <v>206</v>
      </c>
      <c r="AB1735" s="4"/>
      <c r="AC1735" s="4"/>
      <c r="AD1735" s="4">
        <f t="shared" si="16705"/>
        <v>105</v>
      </c>
    </row>
    <row r="1736" spans="1:30" x14ac:dyDescent="0.3">
      <c r="A1736" s="11" t="s">
        <v>133</v>
      </c>
      <c r="B1736" s="14" t="s">
        <v>81</v>
      </c>
      <c r="C1736" s="11" t="str">
        <f>VLOOKUP(B1736,'Team Lookup'!A:B,2,FALSE)</f>
        <v>Utah Jazz</v>
      </c>
      <c r="D1736" s="12"/>
      <c r="E1736" s="12"/>
      <c r="F1736" s="13" t="str">
        <f>B1737</f>
        <v>TOR</v>
      </c>
      <c r="G1736" s="11" t="str">
        <f t="shared" ref="G1736" si="17116">C1737</f>
        <v>Toronto Raptors</v>
      </c>
      <c r="H1736" s="32">
        <f>VLOOKUP($C1736,'Four Factors - Road'!$B:$O,7,FALSE)/100</f>
        <v>0.52200000000000002</v>
      </c>
      <c r="I1736" s="32">
        <f>VLOOKUP($C1736,'Four Factors - Road'!$B:$O,8,FALSE)</f>
        <v>0.28299999999999997</v>
      </c>
      <c r="J1736" s="32">
        <f>VLOOKUP($C1736,'Four Factors - Road'!$B:$O,9,FALSE)/100</f>
        <v>0.14499999999999999</v>
      </c>
      <c r="K1736" s="32">
        <f>VLOOKUP($C1736,'Four Factors - Road'!$B:$O,10,FALSE)/100</f>
        <v>0.23800000000000002</v>
      </c>
      <c r="L1736" s="32">
        <f>VLOOKUP($C1736,'Four Factors - Road'!$B:$O,11,FALSE)/100</f>
        <v>0.49200000000000005</v>
      </c>
      <c r="M1736" s="32">
        <f>VLOOKUP($C1736,'Four Factors - Road'!$B:$O,12,FALSE)</f>
        <v>0.27900000000000003</v>
      </c>
      <c r="N1736" s="32">
        <f>VLOOKUP($C1736,'Four Factors - Road'!$B:$O,13,FALSE)/100</f>
        <v>0.128</v>
      </c>
      <c r="O1736" s="32">
        <f>VLOOKUP($C1736,'Four Factors - Road'!$B:$O,14,FALSE)/100</f>
        <v>0.22</v>
      </c>
      <c r="P1736" s="21">
        <f>VLOOKUP($C1736,'Advanced - Road'!B:T,18,FALSE)</f>
        <v>93.27</v>
      </c>
      <c r="Q1736" s="21">
        <f>(P1736+'Advanced - Road'!$S$33)/2</f>
        <v>96.065263459335625</v>
      </c>
      <c r="R1736" s="32">
        <f t="shared" ref="R1736" si="17117">AVERAGE(H1736,L1737)</f>
        <v>0.51300000000000001</v>
      </c>
      <c r="S1736" s="32">
        <f t="shared" ref="S1736" si="17118">AVERAGE(I1736,M1737)</f>
        <v>0.27600000000000002</v>
      </c>
      <c r="T1736" s="32">
        <f t="shared" ref="T1736" si="17119">AVERAGE(J1736,N1737)</f>
        <v>0.14499999999999999</v>
      </c>
      <c r="U1736" s="32">
        <f t="shared" ref="U1736" si="17120">AVERAGE(K1736,O1737)</f>
        <v>0.24299999999999999</v>
      </c>
      <c r="V1736" s="21">
        <f>Q1736*Q1737/'Advanced - Home'!$S$33</f>
        <v>95.426881338500507</v>
      </c>
      <c r="W1736" s="21">
        <f t="shared" ref="W1736" si="17121">AVERAGE(V1736:V1737)</f>
        <v>95.423647193877116</v>
      </c>
      <c r="X1736" s="21">
        <f t="shared" si="16700"/>
        <v>0</v>
      </c>
      <c r="Y1736" s="23">
        <f>ROUND(Regression!$B$17+Regression!$B$18*Games!R1736+Regression!$B$19*Games!T1736+Regression!$B$20*Games!U1736+Regression!$B$21*Games!S1736+Regression!$B$22*Games!W1736,0)</f>
        <v>104</v>
      </c>
      <c r="Z1736" s="23">
        <f t="shared" ref="Z1736" si="17122">Y1737-Y1736</f>
        <v>3</v>
      </c>
      <c r="AA1736" s="23">
        <f t="shared" ref="AA1736" si="17123">Y1736+Y1737</f>
        <v>211</v>
      </c>
      <c r="AB1736" s="22">
        <f t="shared" ref="AB1736" si="17124">D1736-Z1736</f>
        <v>-3</v>
      </c>
      <c r="AC1736" s="22">
        <f t="shared" ref="AC1736" si="17125">AA1736-E1736</f>
        <v>211</v>
      </c>
      <c r="AD1736" s="22">
        <f t="shared" si="16705"/>
        <v>104</v>
      </c>
    </row>
    <row r="1737" spans="1:30" x14ac:dyDescent="0.3">
      <c r="A1737" s="11" t="s">
        <v>134</v>
      </c>
      <c r="B1737" s="14" t="s">
        <v>80</v>
      </c>
      <c r="C1737" s="11" t="str">
        <f>VLOOKUP(B1737,'Team Lookup'!A:B,2,FALSE)</f>
        <v>Toronto Raptors</v>
      </c>
      <c r="D1737" s="15">
        <f t="shared" ref="D1737" si="17126">D1736*-1</f>
        <v>0</v>
      </c>
      <c r="E1737" s="15">
        <f t="shared" ref="E1737" si="17127">E1736</f>
        <v>0</v>
      </c>
      <c r="F1737" s="11" t="str">
        <f>B1736</f>
        <v>UTA</v>
      </c>
      <c r="G1737" s="11" t="str">
        <f t="shared" ref="G1737" si="17128">C1736</f>
        <v>Utah Jazz</v>
      </c>
      <c r="H1737" s="32">
        <f>VLOOKUP($C1737,'Four Factors - Home'!$B:$O,7,FALSE)/100</f>
        <v>0.52900000000000003</v>
      </c>
      <c r="I1737" s="32">
        <f>VLOOKUP($C1737,'Four Factors - Home'!$B:$O,8,FALSE)</f>
        <v>0.315</v>
      </c>
      <c r="J1737" s="32">
        <f>VLOOKUP($C1737,'Four Factors - Home'!$B:$O,9,FALSE)/100</f>
        <v>0.128</v>
      </c>
      <c r="K1737" s="32">
        <f>VLOOKUP($C1737,'Four Factors - Home'!$B:$O,10,FALSE)/100</f>
        <v>0.27100000000000002</v>
      </c>
      <c r="L1737" s="32">
        <f>VLOOKUP($C1737,'Four Factors - Home'!$B:$O,11,FALSE)/100</f>
        <v>0.504</v>
      </c>
      <c r="M1737" s="32">
        <f>VLOOKUP($C1737,'Four Factors - Home'!$B:$O,12,FALSE)</f>
        <v>0.26900000000000002</v>
      </c>
      <c r="N1737" s="32">
        <f>VLOOKUP($C1737,'Four Factors - Home'!$B:$O,13,FALSE)/100</f>
        <v>0.14499999999999999</v>
      </c>
      <c r="O1737" s="32">
        <f>VLOOKUP($C1737,'Four Factors - Home'!$B:$O,14,FALSE)/100</f>
        <v>0.248</v>
      </c>
      <c r="P1737" s="21">
        <f>VLOOKUP($C1737,'Advanced - Home'!B:T,18,FALSE)</f>
        <v>97.54</v>
      </c>
      <c r="Q1737" s="21">
        <f>(P1737+'Advanced - Home'!$S$33)/2</f>
        <v>98.196912943871709</v>
      </c>
      <c r="R1737" s="32">
        <f t="shared" ref="R1737" si="17129">AVERAGE(H1737,L1736)</f>
        <v>0.51050000000000006</v>
      </c>
      <c r="S1737" s="32">
        <f t="shared" ref="S1737" si="17130">AVERAGE(I1737,M1736)</f>
        <v>0.29700000000000004</v>
      </c>
      <c r="T1737" s="32">
        <f t="shared" ref="T1737" si="17131">AVERAGE(J1737,N1736)</f>
        <v>0.128</v>
      </c>
      <c r="U1737" s="32">
        <f t="shared" ref="U1737" si="17132">AVERAGE(K1737,O1736)</f>
        <v>0.2455</v>
      </c>
      <c r="V1737" s="21">
        <f>Q1737*Q1736/'Advanced - Road'!$S$33</f>
        <v>95.420413049253739</v>
      </c>
      <c r="W1737" s="21">
        <f t="shared" ref="W1737" si="17133">W1736</f>
        <v>95.423647193877116</v>
      </c>
      <c r="X1737" s="21">
        <f t="shared" si="16700"/>
        <v>0</v>
      </c>
      <c r="Y1737" s="23">
        <f>ROUND(Regression!$B$17+Regression!$B$18*Games!R1737+Regression!$B$19*Games!T1737+Regression!$B$20*Games!U1737+Regression!$B$21*Games!S1737+Regression!$B$22*Games!W1737,0)</f>
        <v>107</v>
      </c>
      <c r="Z1737" s="23">
        <f t="shared" ref="Z1737" si="17134">-Z1736</f>
        <v>-3</v>
      </c>
      <c r="AA1737" s="23">
        <f t="shared" ref="AA1737" si="17135">AA1736</f>
        <v>211</v>
      </c>
      <c r="AB1737" s="22"/>
      <c r="AC1737" s="22"/>
      <c r="AD1737" s="22">
        <f t="shared" si="16705"/>
        <v>107</v>
      </c>
    </row>
    <row r="1738" spans="1:30" x14ac:dyDescent="0.3">
      <c r="A1738" t="s">
        <v>133</v>
      </c>
      <c r="B1738" s="5" t="s">
        <v>81</v>
      </c>
      <c r="C1738" t="str">
        <f>VLOOKUP(B1738,'Team Lookup'!A:B,2,FALSE)</f>
        <v>Utah Jazz</v>
      </c>
      <c r="D1738" s="6"/>
      <c r="E1738" s="6"/>
      <c r="F1738" s="7" t="str">
        <f>B1739</f>
        <v>UTA</v>
      </c>
      <c r="G1738" t="str">
        <f t="shared" ref="G1738" si="17136">C1739</f>
        <v>Utah Jazz</v>
      </c>
      <c r="H1738" s="31">
        <f>VLOOKUP($C1738,'Four Factors - Road'!$B:$O,7,FALSE)/100</f>
        <v>0.52200000000000002</v>
      </c>
      <c r="I1738" s="31">
        <f>VLOOKUP($C1738,'Four Factors - Road'!$B:$O,8,FALSE)</f>
        <v>0.28299999999999997</v>
      </c>
      <c r="J1738" s="31">
        <f>VLOOKUP($C1738,'Four Factors - Road'!$B:$O,9,FALSE)/100</f>
        <v>0.14499999999999999</v>
      </c>
      <c r="K1738" s="31">
        <f>VLOOKUP($C1738,'Four Factors - Road'!$B:$O,10,FALSE)/100</f>
        <v>0.23800000000000002</v>
      </c>
      <c r="L1738" s="31">
        <f>VLOOKUP($C1738,'Four Factors - Road'!$B:$O,11,FALSE)/100</f>
        <v>0.49200000000000005</v>
      </c>
      <c r="M1738" s="31">
        <f>VLOOKUP($C1738,'Four Factors - Road'!$B:$O,12,FALSE)</f>
        <v>0.27900000000000003</v>
      </c>
      <c r="N1738" s="31">
        <f>VLOOKUP($C1738,'Four Factors - Road'!$B:$O,13,FALSE)/100</f>
        <v>0.128</v>
      </c>
      <c r="O1738" s="31">
        <f>VLOOKUP($C1738,'Four Factors - Road'!$B:$O,14,FALSE)/100</f>
        <v>0.22</v>
      </c>
      <c r="P1738" s="17">
        <f>VLOOKUP($C1738,'Advanced - Road'!B:T,18,FALSE)</f>
        <v>93.27</v>
      </c>
      <c r="Q1738" s="17">
        <f>(P1738+'Advanced - Road'!$S$33)/2</f>
        <v>96.065263459335625</v>
      </c>
      <c r="R1738" s="31">
        <f t="shared" ref="R1738" si="17137">AVERAGE(H1738,L1739)</f>
        <v>0.504</v>
      </c>
      <c r="S1738" s="31">
        <f t="shared" ref="S1738" si="17138">AVERAGE(I1738,M1739)</f>
        <v>0.25750000000000001</v>
      </c>
      <c r="T1738" s="31">
        <f t="shared" ref="T1738" si="17139">AVERAGE(J1738,N1739)</f>
        <v>0.14000000000000001</v>
      </c>
      <c r="U1738" s="31">
        <f t="shared" ref="U1738" si="17140">AVERAGE(K1738,O1739)</f>
        <v>0.22200000000000003</v>
      </c>
      <c r="V1738" s="17">
        <f>Q1738*Q1739/'Advanced - Home'!$S$33</f>
        <v>93.517311921207991</v>
      </c>
      <c r="W1738" s="17">
        <f t="shared" ref="W1738" si="17141">AVERAGE(V1738:V1739)</f>
        <v>93.514142494445849</v>
      </c>
      <c r="X1738" s="17">
        <f t="shared" si="16700"/>
        <v>0</v>
      </c>
      <c r="Y1738" s="19">
        <f>ROUND(Regression!$B$17+Regression!$B$18*Games!R1738+Regression!$B$19*Games!T1738+Regression!$B$20*Games!U1738+Regression!$B$21*Games!S1738+Regression!$B$22*Games!W1738,0)</f>
        <v>100</v>
      </c>
      <c r="Z1738" s="19">
        <f t="shared" ref="Z1738" si="17142">Y1739-Y1738</f>
        <v>2</v>
      </c>
      <c r="AA1738" s="19">
        <f t="shared" ref="AA1738" si="17143">Y1738+Y1739</f>
        <v>202</v>
      </c>
      <c r="AB1738" s="4">
        <f t="shared" ref="AB1738" si="17144">D1738-Z1738</f>
        <v>-2</v>
      </c>
      <c r="AC1738" s="4">
        <f t="shared" ref="AC1738" si="17145">AA1738-E1738</f>
        <v>202</v>
      </c>
      <c r="AD1738" s="4">
        <f t="shared" si="16705"/>
        <v>100</v>
      </c>
    </row>
    <row r="1739" spans="1:30" x14ac:dyDescent="0.3">
      <c r="A1739" t="s">
        <v>134</v>
      </c>
      <c r="B1739" s="8" t="s">
        <v>81</v>
      </c>
      <c r="C1739" t="str">
        <f>VLOOKUP(B1739,'Team Lookup'!A:B,2,FALSE)</f>
        <v>Utah Jazz</v>
      </c>
      <c r="D1739" s="9">
        <f t="shared" ref="D1739" si="17146">D1738*-1</f>
        <v>0</v>
      </c>
      <c r="E1739" s="9">
        <f t="shared" ref="E1739" si="17147">E1738</f>
        <v>0</v>
      </c>
      <c r="F1739" t="str">
        <f>B1738</f>
        <v>UTA</v>
      </c>
      <c r="G1739" t="str">
        <f t="shared" ref="G1739" si="17148">C1738</f>
        <v>Utah Jazz</v>
      </c>
      <c r="H1739" s="31">
        <f>VLOOKUP($C1739,'Four Factors - Home'!$B:$O,7,FALSE)/100</f>
        <v>0.52800000000000002</v>
      </c>
      <c r="I1739" s="31">
        <f>VLOOKUP($C1739,'Four Factors - Home'!$B:$O,8,FALSE)</f>
        <v>0.314</v>
      </c>
      <c r="J1739" s="31">
        <f>VLOOKUP($C1739,'Four Factors - Home'!$B:$O,9,FALSE)/100</f>
        <v>0.14499999999999999</v>
      </c>
      <c r="K1739" s="31">
        <f>VLOOKUP($C1739,'Four Factors - Home'!$B:$O,10,FALSE)/100</f>
        <v>0.214</v>
      </c>
      <c r="L1739" s="31">
        <f>VLOOKUP($C1739,'Four Factors - Home'!$B:$O,11,FALSE)/100</f>
        <v>0.48599999999999999</v>
      </c>
      <c r="M1739" s="31">
        <f>VLOOKUP($C1739,'Four Factors - Home'!$B:$O,12,FALSE)</f>
        <v>0.23200000000000001</v>
      </c>
      <c r="N1739" s="31">
        <f>VLOOKUP($C1739,'Four Factors - Home'!$B:$O,13,FALSE)/100</f>
        <v>0.13500000000000001</v>
      </c>
      <c r="O1739" s="31">
        <f>VLOOKUP($C1739,'Four Factors - Home'!$B:$O,14,FALSE)/100</f>
        <v>0.20600000000000002</v>
      </c>
      <c r="P1739" s="17">
        <f>VLOOKUP($C1739,'Advanced - Home'!B:T,18,FALSE)</f>
        <v>93.61</v>
      </c>
      <c r="Q1739" s="17">
        <f>(P1739+'Advanced - Home'!$S$33)/2</f>
        <v>96.231912943871706</v>
      </c>
      <c r="R1739" s="31">
        <f t="shared" ref="R1739" si="17149">AVERAGE(H1739,L1738)</f>
        <v>0.51</v>
      </c>
      <c r="S1739" s="31">
        <f t="shared" ref="S1739" si="17150">AVERAGE(I1739,M1738)</f>
        <v>0.29649999999999999</v>
      </c>
      <c r="T1739" s="31">
        <f t="shared" ref="T1739" si="17151">AVERAGE(J1739,N1738)</f>
        <v>0.13650000000000001</v>
      </c>
      <c r="U1739" s="31">
        <f t="shared" ref="U1739" si="17152">AVERAGE(K1739,O1738)</f>
        <v>0.217</v>
      </c>
      <c r="V1739" s="17">
        <f>Q1739*Q1738/'Advanced - Road'!$S$33</f>
        <v>93.510973067683693</v>
      </c>
      <c r="W1739" s="17">
        <f t="shared" ref="W1739" si="17153">W1738</f>
        <v>93.514142494445849</v>
      </c>
      <c r="X1739" s="17">
        <f t="shared" si="16700"/>
        <v>0</v>
      </c>
      <c r="Y1739" s="19">
        <f>ROUND(Regression!$B$17+Regression!$B$18*Games!R1739+Regression!$B$19*Games!T1739+Regression!$B$20*Games!U1739+Regression!$B$21*Games!S1739+Regression!$B$22*Games!W1739,0)</f>
        <v>102</v>
      </c>
      <c r="Z1739" s="19">
        <f t="shared" ref="Z1739" si="17154">-Z1738</f>
        <v>-2</v>
      </c>
      <c r="AA1739" s="19">
        <f t="shared" ref="AA1739" si="17155">AA1738</f>
        <v>202</v>
      </c>
      <c r="AB1739" s="4"/>
      <c r="AC1739" s="4"/>
      <c r="AD1739" s="4">
        <f t="shared" si="16705"/>
        <v>102</v>
      </c>
    </row>
    <row r="1740" spans="1:30" x14ac:dyDescent="0.3">
      <c r="A1740" s="11" t="s">
        <v>133</v>
      </c>
      <c r="B1740" s="10" t="s">
        <v>81</v>
      </c>
      <c r="C1740" s="11" t="str">
        <f>VLOOKUP(B1740,'Team Lookup'!A:B,2,FALSE)</f>
        <v>Utah Jazz</v>
      </c>
      <c r="D1740" s="12"/>
      <c r="E1740" s="12"/>
      <c r="F1740" s="13" t="str">
        <f>B1741</f>
        <v>WAS</v>
      </c>
      <c r="G1740" s="11" t="str">
        <f t="shared" ref="G1740" si="17156">C1741</f>
        <v>Washington Wizards</v>
      </c>
      <c r="H1740" s="32">
        <f>VLOOKUP($C1740,'Four Factors - Road'!$B:$O,7,FALSE)/100</f>
        <v>0.52200000000000002</v>
      </c>
      <c r="I1740" s="32">
        <f>VLOOKUP($C1740,'Four Factors - Road'!$B:$O,8,FALSE)</f>
        <v>0.28299999999999997</v>
      </c>
      <c r="J1740" s="32">
        <f>VLOOKUP($C1740,'Four Factors - Road'!$B:$O,9,FALSE)/100</f>
        <v>0.14499999999999999</v>
      </c>
      <c r="K1740" s="32">
        <f>VLOOKUP($C1740,'Four Factors - Road'!$B:$O,10,FALSE)/100</f>
        <v>0.23800000000000002</v>
      </c>
      <c r="L1740" s="32">
        <f>VLOOKUP($C1740,'Four Factors - Road'!$B:$O,11,FALSE)/100</f>
        <v>0.49200000000000005</v>
      </c>
      <c r="M1740" s="32">
        <f>VLOOKUP($C1740,'Four Factors - Road'!$B:$O,12,FALSE)</f>
        <v>0.27900000000000003</v>
      </c>
      <c r="N1740" s="32">
        <f>VLOOKUP($C1740,'Four Factors - Road'!$B:$O,13,FALSE)/100</f>
        <v>0.128</v>
      </c>
      <c r="O1740" s="32">
        <f>VLOOKUP($C1740,'Four Factors - Road'!$B:$O,14,FALSE)/100</f>
        <v>0.22</v>
      </c>
      <c r="P1740" s="21">
        <f>VLOOKUP($C1740,'Advanced - Road'!B:T,18,FALSE)</f>
        <v>93.27</v>
      </c>
      <c r="Q1740" s="21">
        <f>(P1740+'Advanced - Road'!$S$33)/2</f>
        <v>96.065263459335625</v>
      </c>
      <c r="R1740" s="32">
        <f t="shared" ref="R1740" si="17157">AVERAGE(H1740,L1741)</f>
        <v>0.51649999999999996</v>
      </c>
      <c r="S1740" s="32">
        <f t="shared" ref="S1740" si="17158">AVERAGE(I1740,M1741)</f>
        <v>0.28549999999999998</v>
      </c>
      <c r="T1740" s="32">
        <f t="shared" ref="T1740" si="17159">AVERAGE(J1740,N1741)</f>
        <v>0.152</v>
      </c>
      <c r="U1740" s="32">
        <f t="shared" ref="U1740" si="17160">AVERAGE(K1740,O1741)</f>
        <v>0.2445</v>
      </c>
      <c r="V1740" s="21">
        <f>Q1740*Q1741/'Advanced - Home'!$S$33</f>
        <v>96.209173135406601</v>
      </c>
      <c r="W1740" s="21">
        <f t="shared" ref="W1740" si="17161">AVERAGE(V1740:V1741)</f>
        <v>96.205912477868054</v>
      </c>
      <c r="X1740" s="21">
        <f t="shared" si="16700"/>
        <v>0</v>
      </c>
      <c r="Y1740" s="23">
        <f>ROUND(Regression!$B$17+Regression!$B$18*Games!R1740+Regression!$B$19*Games!T1740+Regression!$B$20*Games!U1740+Regression!$B$21*Games!S1740+Regression!$B$22*Games!W1740,0)</f>
        <v>105</v>
      </c>
      <c r="Z1740" s="23">
        <f t="shared" ref="Z1740" si="17162">Y1741-Y1740</f>
        <v>1</v>
      </c>
      <c r="AA1740" s="23">
        <f t="shared" ref="AA1740" si="17163">Y1740+Y1741</f>
        <v>211</v>
      </c>
      <c r="AB1740" s="22">
        <f t="shared" ref="AB1740" si="17164">D1740-Z1740</f>
        <v>-1</v>
      </c>
      <c r="AC1740" s="22">
        <f t="shared" ref="AC1740" si="17165">AA1740-E1740</f>
        <v>211</v>
      </c>
      <c r="AD1740" s="22">
        <f t="shared" si="16705"/>
        <v>105</v>
      </c>
    </row>
    <row r="1741" spans="1:30" x14ac:dyDescent="0.3">
      <c r="A1741" s="11" t="s">
        <v>134</v>
      </c>
      <c r="B1741" s="14" t="s">
        <v>82</v>
      </c>
      <c r="C1741" s="11" t="str">
        <f>VLOOKUP(B1741,'Team Lookup'!A:B,2,FALSE)</f>
        <v>Washington Wizards</v>
      </c>
      <c r="D1741" s="15">
        <f t="shared" ref="D1741" si="17166">D1740*-1</f>
        <v>0</v>
      </c>
      <c r="E1741" s="15">
        <f t="shared" ref="E1741" si="17167">E1740</f>
        <v>0</v>
      </c>
      <c r="F1741" s="11" t="str">
        <f>B1740</f>
        <v>UTA</v>
      </c>
      <c r="G1741" s="11" t="str">
        <f t="shared" ref="G1741" si="17168">C1740</f>
        <v>Utah Jazz</v>
      </c>
      <c r="H1741" s="32">
        <f>VLOOKUP($C1741,'Four Factors - Home'!$B:$O,7,FALSE)/100</f>
        <v>0.54700000000000004</v>
      </c>
      <c r="I1741" s="32">
        <f>VLOOKUP($C1741,'Four Factors - Home'!$B:$O,8,FALSE)</f>
        <v>0.26400000000000001</v>
      </c>
      <c r="J1741" s="32">
        <f>VLOOKUP($C1741,'Four Factors - Home'!$B:$O,9,FALSE)/100</f>
        <v>0.14899999999999999</v>
      </c>
      <c r="K1741" s="32">
        <f>VLOOKUP($C1741,'Four Factors - Home'!$B:$O,10,FALSE)/100</f>
        <v>0.252</v>
      </c>
      <c r="L1741" s="32">
        <f>VLOOKUP($C1741,'Four Factors - Home'!$B:$O,11,FALSE)/100</f>
        <v>0.51100000000000001</v>
      </c>
      <c r="M1741" s="32">
        <f>VLOOKUP($C1741,'Four Factors - Home'!$B:$O,12,FALSE)</f>
        <v>0.28799999999999998</v>
      </c>
      <c r="N1741" s="32">
        <f>VLOOKUP($C1741,'Four Factors - Home'!$B:$O,13,FALSE)/100</f>
        <v>0.159</v>
      </c>
      <c r="O1741" s="32">
        <f>VLOOKUP($C1741,'Four Factors - Home'!$B:$O,14,FALSE)/100</f>
        <v>0.251</v>
      </c>
      <c r="P1741" s="21">
        <f>VLOOKUP($C1741,'Advanced - Home'!B:T,18,FALSE)</f>
        <v>99.15</v>
      </c>
      <c r="Q1741" s="21">
        <f>(P1741+'Advanced - Home'!$S$33)/2</f>
        <v>99.001912943871702</v>
      </c>
      <c r="R1741" s="32">
        <f t="shared" ref="R1741" si="17169">AVERAGE(H1741,L1740)</f>
        <v>0.51950000000000007</v>
      </c>
      <c r="S1741" s="32">
        <f t="shared" ref="S1741" si="17170">AVERAGE(I1741,M1740)</f>
        <v>0.27150000000000002</v>
      </c>
      <c r="T1741" s="32">
        <f t="shared" ref="T1741" si="17171">AVERAGE(J1741,N1740)</f>
        <v>0.13850000000000001</v>
      </c>
      <c r="U1741" s="32">
        <f t="shared" ref="U1741" si="17172">AVERAGE(K1741,O1740)</f>
        <v>0.23599999999999999</v>
      </c>
      <c r="V1741" s="21">
        <f>Q1741*Q1740/'Advanced - Road'!$S$33</f>
        <v>96.202651820329521</v>
      </c>
      <c r="W1741" s="21">
        <f t="shared" ref="W1741" si="17173">W1740</f>
        <v>96.205912477868054</v>
      </c>
      <c r="X1741" s="21">
        <f t="shared" si="16700"/>
        <v>0</v>
      </c>
      <c r="Y1741" s="23">
        <f>ROUND(Regression!$B$17+Regression!$B$18*Games!R1741+Regression!$B$19*Games!T1741+Regression!$B$20*Games!U1741+Regression!$B$21*Games!S1741+Regression!$B$22*Games!W1741,0)</f>
        <v>106</v>
      </c>
      <c r="Z1741" s="23">
        <f t="shared" ref="Z1741" si="17174">-Z1740</f>
        <v>-1</v>
      </c>
      <c r="AA1741" s="23">
        <f t="shared" ref="AA1741" si="17175">AA1740</f>
        <v>211</v>
      </c>
      <c r="AB1741" s="22"/>
      <c r="AC1741" s="22"/>
      <c r="AD1741" s="22">
        <f t="shared" si="16705"/>
        <v>106</v>
      </c>
    </row>
    <row r="1742" spans="1:30" x14ac:dyDescent="0.3">
      <c r="A1742" t="s">
        <v>133</v>
      </c>
      <c r="B1742" s="5" t="s">
        <v>82</v>
      </c>
      <c r="C1742" t="str">
        <f>VLOOKUP(B1742,'Team Lookup'!A:B,2,FALSE)</f>
        <v>Washington Wizards</v>
      </c>
      <c r="D1742" s="6"/>
      <c r="E1742" s="6"/>
      <c r="F1742" s="7" t="str">
        <f>B1743</f>
        <v>ATL</v>
      </c>
      <c r="G1742" t="str">
        <f t="shared" ref="G1742" si="17176">C1743</f>
        <v>Atlanta Hawks</v>
      </c>
      <c r="H1742" s="31">
        <f>VLOOKUP($C1742,'Four Factors - Road'!$B:$O,7,FALSE)/100</f>
        <v>0.505</v>
      </c>
      <c r="I1742" s="31">
        <f>VLOOKUP($C1742,'Four Factors - Road'!$B:$O,8,FALSE)</f>
        <v>0.22700000000000001</v>
      </c>
      <c r="J1742" s="31">
        <f>VLOOKUP($C1742,'Four Factors - Road'!$B:$O,9,FALSE)/100</f>
        <v>0.13699999999999998</v>
      </c>
      <c r="K1742" s="31">
        <f>VLOOKUP($C1742,'Four Factors - Road'!$B:$O,10,FALSE)/100</f>
        <v>0.23199999999999998</v>
      </c>
      <c r="L1742" s="31">
        <f>VLOOKUP($C1742,'Four Factors - Road'!$B:$O,11,FALSE)/100</f>
        <v>0.51900000000000002</v>
      </c>
      <c r="M1742" s="31">
        <f>VLOOKUP($C1742,'Four Factors - Road'!$B:$O,12,FALSE)</f>
        <v>0.27800000000000002</v>
      </c>
      <c r="N1742" s="31">
        <f>VLOOKUP($C1742,'Four Factors - Road'!$B:$O,13,FALSE)/100</f>
        <v>0.15</v>
      </c>
      <c r="O1742" s="31">
        <f>VLOOKUP($C1742,'Four Factors - Road'!$B:$O,14,FALSE)/100</f>
        <v>0.23699999999999999</v>
      </c>
      <c r="P1742" s="17">
        <f>VLOOKUP($C1742,'Advanced - Road'!B:T,18,FALSE)</f>
        <v>99.59</v>
      </c>
      <c r="Q1742" s="17">
        <f>(P1742+'Advanced - Road'!$S$33)/2</f>
        <v>99.225263459335622</v>
      </c>
      <c r="R1742" s="31">
        <f t="shared" ref="R1742" si="17177">AVERAGE(H1742,L1743)</f>
        <v>0.51150000000000007</v>
      </c>
      <c r="S1742" s="31">
        <f t="shared" ref="S1742" si="17178">AVERAGE(I1742,M1743)</f>
        <v>0.2225</v>
      </c>
      <c r="T1742" s="31">
        <f t="shared" ref="T1742" si="17179">AVERAGE(J1742,N1743)</f>
        <v>0.14699999999999999</v>
      </c>
      <c r="U1742" s="31">
        <f t="shared" ref="U1742" si="17180">AVERAGE(K1742,O1743)</f>
        <v>0.23949999999999999</v>
      </c>
      <c r="V1742" s="17">
        <f>Q1742*Q1743/'Advanced - Home'!$S$33</f>
        <v>99.233380902112728</v>
      </c>
      <c r="W1742" s="17">
        <f t="shared" ref="W1742" si="17181">AVERAGE(V1742:V1743)</f>
        <v>99.230017750128695</v>
      </c>
      <c r="X1742" s="17">
        <f t="shared" si="16700"/>
        <v>0</v>
      </c>
      <c r="Y1742" s="19">
        <f>ROUND(Regression!$B$17+Regression!$B$18*Games!R1742+Regression!$B$19*Games!T1742+Regression!$B$20*Games!U1742+Regression!$B$21*Games!S1742+Regression!$B$22*Games!W1742,0)</f>
        <v>106</v>
      </c>
      <c r="Z1742" s="19">
        <f t="shared" ref="Z1742" si="17182">Y1743-Y1742</f>
        <v>2</v>
      </c>
      <c r="AA1742" s="19">
        <f t="shared" ref="AA1742" si="17183">Y1742+Y1743</f>
        <v>214</v>
      </c>
      <c r="AB1742" s="4">
        <f t="shared" ref="AB1742" si="17184">D1742-Z1742</f>
        <v>-2</v>
      </c>
      <c r="AC1742" s="4">
        <f t="shared" ref="AC1742" si="17185">AA1742-E1742</f>
        <v>214</v>
      </c>
      <c r="AD1742" s="4">
        <f t="shared" si="16705"/>
        <v>106</v>
      </c>
    </row>
    <row r="1743" spans="1:30" x14ac:dyDescent="0.3">
      <c r="A1743" t="s">
        <v>134</v>
      </c>
      <c r="B1743" s="8" t="s">
        <v>56</v>
      </c>
      <c r="C1743" t="str">
        <f>VLOOKUP(B1743,'Team Lookup'!A:B,2,FALSE)</f>
        <v>Atlanta Hawks</v>
      </c>
      <c r="D1743" s="9">
        <f t="shared" ref="D1743" si="17186">D1742*-1</f>
        <v>0</v>
      </c>
      <c r="E1743" s="9">
        <f t="shared" ref="E1743" si="17187">E1742</f>
        <v>0</v>
      </c>
      <c r="F1743" t="str">
        <f>B1742</f>
        <v>WAS</v>
      </c>
      <c r="G1743" t="str">
        <f t="shared" ref="G1743" si="17188">C1742</f>
        <v>Washington Wizards</v>
      </c>
      <c r="H1743" s="31">
        <f>VLOOKUP($C1743,'Four Factors - Home'!$B:$O,7,FALSE)/100</f>
        <v>0.51100000000000001</v>
      </c>
      <c r="I1743" s="31">
        <f>VLOOKUP($C1743,'Four Factors - Home'!$B:$O,8,FALSE)</f>
        <v>0.28199999999999997</v>
      </c>
      <c r="J1743" s="31">
        <f>VLOOKUP($C1743,'Four Factors - Home'!$B:$O,9,FALSE)/100</f>
        <v>0.14800000000000002</v>
      </c>
      <c r="K1743" s="31">
        <f>VLOOKUP($C1743,'Four Factors - Home'!$B:$O,10,FALSE)/100</f>
        <v>0.249</v>
      </c>
      <c r="L1743" s="31">
        <f>VLOOKUP($C1743,'Four Factors - Home'!$B:$O,11,FALSE)/100</f>
        <v>0.51800000000000002</v>
      </c>
      <c r="M1743" s="31">
        <f>VLOOKUP($C1743,'Four Factors - Home'!$B:$O,12,FALSE)</f>
        <v>0.218</v>
      </c>
      <c r="N1743" s="31">
        <f>VLOOKUP($C1743,'Four Factors - Home'!$B:$O,13,FALSE)/100</f>
        <v>0.157</v>
      </c>
      <c r="O1743" s="31">
        <f>VLOOKUP($C1743,'Four Factors - Home'!$B:$O,14,FALSE)/100</f>
        <v>0.247</v>
      </c>
      <c r="P1743" s="17">
        <f>VLOOKUP($C1743,'Advanced - Home'!B:T,18,FALSE)</f>
        <v>98.87</v>
      </c>
      <c r="Q1743" s="17">
        <f>(P1743+'Advanced - Home'!$S$33)/2</f>
        <v>98.861912943871715</v>
      </c>
      <c r="R1743" s="31">
        <f t="shared" ref="R1743" si="17189">AVERAGE(H1743,L1742)</f>
        <v>0.51500000000000001</v>
      </c>
      <c r="S1743" s="31">
        <f t="shared" ref="S1743" si="17190">AVERAGE(I1743,M1742)</f>
        <v>0.28000000000000003</v>
      </c>
      <c r="T1743" s="31">
        <f t="shared" ref="T1743" si="17191">AVERAGE(J1743,N1742)</f>
        <v>0.14900000000000002</v>
      </c>
      <c r="U1743" s="31">
        <f t="shared" ref="U1743" si="17192">AVERAGE(K1743,O1742)</f>
        <v>0.24299999999999999</v>
      </c>
      <c r="V1743" s="17">
        <f>Q1743*Q1742/'Advanced - Road'!$S$33</f>
        <v>99.226654598144648</v>
      </c>
      <c r="W1743" s="17">
        <f t="shared" ref="W1743" si="17193">W1742</f>
        <v>99.230017750128695</v>
      </c>
      <c r="X1743" s="17">
        <f t="shared" si="16700"/>
        <v>0</v>
      </c>
      <c r="Y1743" s="19">
        <f>ROUND(Regression!$B$17+Regression!$B$18*Games!R1743+Regression!$B$19*Games!T1743+Regression!$B$20*Games!U1743+Regression!$B$21*Games!S1743+Regression!$B$22*Games!W1743,0)</f>
        <v>108</v>
      </c>
      <c r="Z1743" s="19">
        <f t="shared" ref="Z1743" si="17194">-Z1742</f>
        <v>-2</v>
      </c>
      <c r="AA1743" s="19">
        <f t="shared" ref="AA1743" si="17195">AA1742</f>
        <v>214</v>
      </c>
      <c r="AB1743" s="4"/>
      <c r="AC1743" s="4"/>
      <c r="AD1743" s="4">
        <f t="shared" si="16705"/>
        <v>108</v>
      </c>
    </row>
    <row r="1744" spans="1:30" x14ac:dyDescent="0.3">
      <c r="A1744" s="11" t="s">
        <v>133</v>
      </c>
      <c r="B1744" s="10" t="s">
        <v>82</v>
      </c>
      <c r="C1744" s="11" t="str">
        <f>VLOOKUP(B1744,'Team Lookup'!A:B,2,FALSE)</f>
        <v>Washington Wizards</v>
      </c>
      <c r="D1744" s="12"/>
      <c r="E1744" s="12"/>
      <c r="F1744" s="13" t="str">
        <f>B1745</f>
        <v>BRK</v>
      </c>
      <c r="G1744" s="11" t="str">
        <f t="shared" ref="G1744" si="17196">C1745</f>
        <v>Brooklyn Nets</v>
      </c>
      <c r="H1744" s="32">
        <f>VLOOKUP($C1744,'Four Factors - Road'!$B:$O,7,FALSE)/100</f>
        <v>0.505</v>
      </c>
      <c r="I1744" s="32">
        <f>VLOOKUP($C1744,'Four Factors - Road'!$B:$O,8,FALSE)</f>
        <v>0.22700000000000001</v>
      </c>
      <c r="J1744" s="32">
        <f>VLOOKUP($C1744,'Four Factors - Road'!$B:$O,9,FALSE)/100</f>
        <v>0.13699999999999998</v>
      </c>
      <c r="K1744" s="32">
        <f>VLOOKUP($C1744,'Four Factors - Road'!$B:$O,10,FALSE)/100</f>
        <v>0.23199999999999998</v>
      </c>
      <c r="L1744" s="32">
        <f>VLOOKUP($C1744,'Four Factors - Road'!$B:$O,11,FALSE)/100</f>
        <v>0.51900000000000002</v>
      </c>
      <c r="M1744" s="32">
        <f>VLOOKUP($C1744,'Four Factors - Road'!$B:$O,12,FALSE)</f>
        <v>0.27800000000000002</v>
      </c>
      <c r="N1744" s="32">
        <f>VLOOKUP($C1744,'Four Factors - Road'!$B:$O,13,FALSE)/100</f>
        <v>0.15</v>
      </c>
      <c r="O1744" s="32">
        <f>VLOOKUP($C1744,'Four Factors - Road'!$B:$O,14,FALSE)/100</f>
        <v>0.23699999999999999</v>
      </c>
      <c r="P1744" s="21">
        <f>VLOOKUP($C1744,'Advanced - Road'!B:T,18,FALSE)</f>
        <v>99.59</v>
      </c>
      <c r="Q1744" s="21">
        <f>(P1744+'Advanced - Road'!$S$33)/2</f>
        <v>99.225263459335622</v>
      </c>
      <c r="R1744" s="32">
        <f t="shared" ref="R1744" si="17197">AVERAGE(H1744,L1745)</f>
        <v>0.50649999999999995</v>
      </c>
      <c r="S1744" s="32">
        <f t="shared" ref="S1744" si="17198">AVERAGE(I1744,M1745)</f>
        <v>0.2475</v>
      </c>
      <c r="T1744" s="32">
        <f t="shared" ref="T1744" si="17199">AVERAGE(J1744,N1745)</f>
        <v>0.13300000000000001</v>
      </c>
      <c r="U1744" s="32">
        <f t="shared" ref="U1744" si="17200">AVERAGE(K1744,O1745)</f>
        <v>0.24</v>
      </c>
      <c r="V1744" s="21">
        <f>Q1744*Q1745/'Advanced - Home'!$S$33</f>
        <v>101.38142182916908</v>
      </c>
      <c r="W1744" s="21">
        <f t="shared" ref="W1744" si="17201">AVERAGE(V1744:V1745)</f>
        <v>101.37798587720545</v>
      </c>
      <c r="X1744" s="21">
        <f t="shared" si="16700"/>
        <v>0</v>
      </c>
      <c r="Y1744" s="23">
        <f>ROUND(Regression!$B$17+Regression!$B$18*Games!R1744+Regression!$B$19*Games!T1744+Regression!$B$20*Games!U1744+Regression!$B$21*Games!S1744+Regression!$B$22*Games!W1744,0)</f>
        <v>110</v>
      </c>
      <c r="Z1744" s="23">
        <f t="shared" ref="Z1744" si="17202">Y1745-Y1744</f>
        <v>-3</v>
      </c>
      <c r="AA1744" s="23">
        <f t="shared" ref="AA1744" si="17203">Y1744+Y1745</f>
        <v>217</v>
      </c>
      <c r="AB1744" s="22">
        <f t="shared" ref="AB1744" si="17204">D1744-Z1744</f>
        <v>3</v>
      </c>
      <c r="AC1744" s="22">
        <f t="shared" ref="AC1744" si="17205">AA1744-E1744</f>
        <v>217</v>
      </c>
      <c r="AD1744" s="22">
        <f t="shared" si="16705"/>
        <v>110</v>
      </c>
    </row>
    <row r="1745" spans="1:30" x14ac:dyDescent="0.3">
      <c r="A1745" s="11" t="s">
        <v>134</v>
      </c>
      <c r="B1745" s="14" t="s">
        <v>57</v>
      </c>
      <c r="C1745" s="11" t="str">
        <f>VLOOKUP(B1745,'Team Lookup'!A:B,2,FALSE)</f>
        <v>Brooklyn Nets</v>
      </c>
      <c r="D1745" s="15">
        <f t="shared" ref="D1745" si="17206">D1744*-1</f>
        <v>0</v>
      </c>
      <c r="E1745" s="15">
        <f t="shared" ref="E1745" si="17207">E1744</f>
        <v>0</v>
      </c>
      <c r="F1745" s="11" t="str">
        <f>B1744</f>
        <v>WAS</v>
      </c>
      <c r="G1745" s="11" t="str">
        <f t="shared" ref="G1745" si="17208">C1744</f>
        <v>Washington Wizards</v>
      </c>
      <c r="H1745" s="32">
        <f>VLOOKUP($C1745,'Four Factors - Home'!$B:$O,7,FALSE)/100</f>
        <v>0.49700000000000005</v>
      </c>
      <c r="I1745" s="32">
        <f>VLOOKUP($C1745,'Four Factors - Home'!$B:$O,8,FALSE)</f>
        <v>0.27</v>
      </c>
      <c r="J1745" s="32">
        <f>VLOOKUP($C1745,'Four Factors - Home'!$B:$O,9,FALSE)/100</f>
        <v>0.16699999999999998</v>
      </c>
      <c r="K1745" s="32">
        <f>VLOOKUP($C1745,'Four Factors - Home'!$B:$O,10,FALSE)/100</f>
        <v>0.20600000000000002</v>
      </c>
      <c r="L1745" s="32">
        <f>VLOOKUP($C1745,'Four Factors - Home'!$B:$O,11,FALSE)/100</f>
        <v>0.50800000000000001</v>
      </c>
      <c r="M1745" s="32">
        <f>VLOOKUP($C1745,'Four Factors - Home'!$B:$O,12,FALSE)</f>
        <v>0.26800000000000002</v>
      </c>
      <c r="N1745" s="32">
        <f>VLOOKUP($C1745,'Four Factors - Home'!$B:$O,13,FALSE)/100</f>
        <v>0.129</v>
      </c>
      <c r="O1745" s="32">
        <f>VLOOKUP($C1745,'Four Factors - Home'!$B:$O,14,FALSE)/100</f>
        <v>0.248</v>
      </c>
      <c r="P1745" s="21">
        <f>VLOOKUP($C1745,'Advanced - Home'!B:T,18,FALSE)</f>
        <v>103.15</v>
      </c>
      <c r="Q1745" s="21">
        <f>(P1745+'Advanced - Home'!$S$33)/2</f>
        <v>101.0019129438717</v>
      </c>
      <c r="R1745" s="32">
        <f t="shared" ref="R1745" si="17209">AVERAGE(H1745,L1744)</f>
        <v>0.50800000000000001</v>
      </c>
      <c r="S1745" s="32">
        <f t="shared" ref="S1745" si="17210">AVERAGE(I1745,M1744)</f>
        <v>0.27400000000000002</v>
      </c>
      <c r="T1745" s="32">
        <f t="shared" ref="T1745" si="17211">AVERAGE(J1745,N1744)</f>
        <v>0.15849999999999997</v>
      </c>
      <c r="U1745" s="32">
        <f t="shared" ref="U1745" si="17212">AVERAGE(K1745,O1744)</f>
        <v>0.2215</v>
      </c>
      <c r="V1745" s="21">
        <f>Q1745*Q1744/'Advanced - Road'!$S$33</f>
        <v>101.37454992524179</v>
      </c>
      <c r="W1745" s="21">
        <f t="shared" ref="W1745" si="17213">W1744</f>
        <v>101.37798587720545</v>
      </c>
      <c r="X1745" s="21">
        <f t="shared" si="16700"/>
        <v>0</v>
      </c>
      <c r="Y1745" s="23">
        <f>ROUND(Regression!$B$17+Regression!$B$18*Games!R1745+Regression!$B$19*Games!T1745+Regression!$B$20*Games!U1745+Regression!$B$21*Games!S1745+Regression!$B$22*Games!W1745,0)</f>
        <v>107</v>
      </c>
      <c r="Z1745" s="23">
        <f t="shared" ref="Z1745" si="17214">-Z1744</f>
        <v>3</v>
      </c>
      <c r="AA1745" s="23">
        <f t="shared" ref="AA1745" si="17215">AA1744</f>
        <v>217</v>
      </c>
      <c r="AB1745" s="22"/>
      <c r="AC1745" s="22"/>
      <c r="AD1745" s="22">
        <f t="shared" si="16705"/>
        <v>107</v>
      </c>
    </row>
    <row r="1746" spans="1:30" x14ac:dyDescent="0.3">
      <c r="A1746" t="s">
        <v>133</v>
      </c>
      <c r="B1746" s="8" t="s">
        <v>82</v>
      </c>
      <c r="C1746" t="str">
        <f>VLOOKUP(B1746,'Team Lookup'!A:B,2,FALSE)</f>
        <v>Washington Wizards</v>
      </c>
      <c r="D1746" s="6"/>
      <c r="E1746" s="6"/>
      <c r="F1746" s="7" t="str">
        <f>B1747</f>
        <v>BOS</v>
      </c>
      <c r="G1746" t="str">
        <f t="shared" ref="G1746" si="17216">C1747</f>
        <v>Boston Celtics</v>
      </c>
      <c r="H1746" s="31">
        <f>VLOOKUP($C1746,'Four Factors - Road'!$B:$O,7,FALSE)/100</f>
        <v>0.505</v>
      </c>
      <c r="I1746" s="31">
        <f>VLOOKUP($C1746,'Four Factors - Road'!$B:$O,8,FALSE)</f>
        <v>0.22700000000000001</v>
      </c>
      <c r="J1746" s="31">
        <f>VLOOKUP($C1746,'Four Factors - Road'!$B:$O,9,FALSE)/100</f>
        <v>0.13699999999999998</v>
      </c>
      <c r="K1746" s="31">
        <f>VLOOKUP($C1746,'Four Factors - Road'!$B:$O,10,FALSE)/100</f>
        <v>0.23199999999999998</v>
      </c>
      <c r="L1746" s="31">
        <f>VLOOKUP($C1746,'Four Factors - Road'!$B:$O,11,FALSE)/100</f>
        <v>0.51900000000000002</v>
      </c>
      <c r="M1746" s="31">
        <f>VLOOKUP($C1746,'Four Factors - Road'!$B:$O,12,FALSE)</f>
        <v>0.27800000000000002</v>
      </c>
      <c r="N1746" s="31">
        <f>VLOOKUP($C1746,'Four Factors - Road'!$B:$O,13,FALSE)/100</f>
        <v>0.15</v>
      </c>
      <c r="O1746" s="31">
        <f>VLOOKUP($C1746,'Four Factors - Road'!$B:$O,14,FALSE)/100</f>
        <v>0.23699999999999999</v>
      </c>
      <c r="P1746" s="17">
        <f>VLOOKUP($C1746,'Advanced - Road'!B:T,18,FALSE)</f>
        <v>99.59</v>
      </c>
      <c r="Q1746" s="17">
        <f>(P1746+'Advanced - Road'!$S$33)/2</f>
        <v>99.225263459335622</v>
      </c>
      <c r="R1746" s="31">
        <f t="shared" ref="R1746" si="17217">AVERAGE(H1746,L1747)</f>
        <v>0.50449999999999995</v>
      </c>
      <c r="S1746" s="31">
        <f t="shared" ref="S1746" si="17218">AVERAGE(I1746,M1747)</f>
        <v>0.2455</v>
      </c>
      <c r="T1746" s="31">
        <f t="shared" ref="T1746" si="17219">AVERAGE(J1746,N1747)</f>
        <v>0.13699999999999998</v>
      </c>
      <c r="U1746" s="31">
        <f t="shared" ref="U1746" si="17220">AVERAGE(K1746,O1747)</f>
        <v>0.24249999999999999</v>
      </c>
      <c r="V1746" s="17">
        <f>Q1746*Q1747/'Advanced - Home'!$S$33</f>
        <v>99.66499660240909</v>
      </c>
      <c r="W1746" s="17">
        <f t="shared" ref="W1746" si="17221">AVERAGE(V1746:V1747)</f>
        <v>99.661618822391773</v>
      </c>
      <c r="X1746" s="17">
        <f t="shared" si="16700"/>
        <v>0</v>
      </c>
      <c r="Y1746" s="19">
        <f>ROUND(Regression!$B$17+Regression!$B$18*Games!R1746+Regression!$B$19*Games!T1746+Regression!$B$20*Games!U1746+Regression!$B$21*Games!S1746+Regression!$B$22*Games!W1746,0)</f>
        <v>107</v>
      </c>
      <c r="Z1746" s="19">
        <f t="shared" ref="Z1746" si="17222">Y1747-Y1746</f>
        <v>3</v>
      </c>
      <c r="AA1746" s="19">
        <f t="shared" ref="AA1746" si="17223">Y1746+Y1747</f>
        <v>217</v>
      </c>
      <c r="AB1746" s="4">
        <f t="shared" ref="AB1746" si="17224">D1746-Z1746</f>
        <v>-3</v>
      </c>
      <c r="AC1746" s="4">
        <f t="shared" ref="AC1746" si="17225">AA1746-E1746</f>
        <v>217</v>
      </c>
      <c r="AD1746" s="4">
        <f t="shared" si="16705"/>
        <v>107</v>
      </c>
    </row>
    <row r="1747" spans="1:30" x14ac:dyDescent="0.3">
      <c r="A1747" t="s">
        <v>134</v>
      </c>
      <c r="B1747" s="8" t="s">
        <v>58</v>
      </c>
      <c r="C1747" t="str">
        <f>VLOOKUP(B1747,'Team Lookup'!A:B,2,FALSE)</f>
        <v>Boston Celtics</v>
      </c>
      <c r="D1747" s="9">
        <f t="shared" ref="D1747" si="17226">D1746*-1</f>
        <v>0</v>
      </c>
      <c r="E1747" s="9">
        <f t="shared" ref="E1747" si="17227">E1746</f>
        <v>0</v>
      </c>
      <c r="F1747" t="str">
        <f>B1746</f>
        <v>WAS</v>
      </c>
      <c r="G1747" t="str">
        <f t="shared" ref="G1747" si="17228">C1746</f>
        <v>Washington Wizards</v>
      </c>
      <c r="H1747" s="31">
        <f>VLOOKUP($C1747,'Four Factors - Home'!$B:$O,7,FALSE)/100</f>
        <v>0.53100000000000003</v>
      </c>
      <c r="I1747" s="31">
        <f>VLOOKUP($C1747,'Four Factors - Home'!$B:$O,8,FALSE)</f>
        <v>0.26600000000000001</v>
      </c>
      <c r="J1747" s="31">
        <f>VLOOKUP($C1747,'Four Factors - Home'!$B:$O,9,FALSE)/100</f>
        <v>0.13800000000000001</v>
      </c>
      <c r="K1747" s="31">
        <f>VLOOKUP($C1747,'Four Factors - Home'!$B:$O,10,FALSE)/100</f>
        <v>0.22500000000000001</v>
      </c>
      <c r="L1747" s="31">
        <f>VLOOKUP($C1747,'Four Factors - Home'!$B:$O,11,FALSE)/100</f>
        <v>0.504</v>
      </c>
      <c r="M1747" s="31">
        <f>VLOOKUP($C1747,'Four Factors - Home'!$B:$O,12,FALSE)</f>
        <v>0.26400000000000001</v>
      </c>
      <c r="N1747" s="31">
        <f>VLOOKUP($C1747,'Four Factors - Home'!$B:$O,13,FALSE)/100</f>
        <v>0.13699999999999998</v>
      </c>
      <c r="O1747" s="31">
        <f>VLOOKUP($C1747,'Four Factors - Home'!$B:$O,14,FALSE)/100</f>
        <v>0.253</v>
      </c>
      <c r="P1747" s="17">
        <f>VLOOKUP($C1747,'Advanced - Home'!B:T,18,FALSE)</f>
        <v>99.73</v>
      </c>
      <c r="Q1747" s="17">
        <f>(P1747+'Advanced - Home'!$S$33)/2</f>
        <v>99.291912943871708</v>
      </c>
      <c r="R1747" s="31">
        <f t="shared" ref="R1747" si="17229">AVERAGE(H1747,L1746)</f>
        <v>0.52500000000000002</v>
      </c>
      <c r="S1747" s="31">
        <f t="shared" ref="S1747" si="17230">AVERAGE(I1747,M1746)</f>
        <v>0.27200000000000002</v>
      </c>
      <c r="T1747" s="31">
        <f t="shared" ref="T1747" si="17231">AVERAGE(J1747,N1746)</f>
        <v>0.14400000000000002</v>
      </c>
      <c r="U1747" s="31">
        <f t="shared" ref="U1747" si="17232">AVERAGE(K1747,O1746)</f>
        <v>0.23099999999999998</v>
      </c>
      <c r="V1747" s="17">
        <f>Q1747*Q1746/'Advanced - Road'!$S$33</f>
        <v>99.658241042374442</v>
      </c>
      <c r="W1747" s="17">
        <f t="shared" ref="W1747" si="17233">W1746</f>
        <v>99.661618822391773</v>
      </c>
      <c r="X1747" s="17">
        <f t="shared" si="16700"/>
        <v>0</v>
      </c>
      <c r="Y1747" s="19">
        <f>ROUND(Regression!$B$17+Regression!$B$18*Games!R1747+Regression!$B$19*Games!T1747+Regression!$B$20*Games!U1747+Regression!$B$21*Games!S1747+Regression!$B$22*Games!W1747,0)</f>
        <v>110</v>
      </c>
      <c r="Z1747" s="19">
        <f t="shared" ref="Z1747" si="17234">-Z1746</f>
        <v>-3</v>
      </c>
      <c r="AA1747" s="19">
        <f t="shared" ref="AA1747" si="17235">AA1746</f>
        <v>217</v>
      </c>
      <c r="AB1747" s="4"/>
      <c r="AC1747" s="4"/>
      <c r="AD1747" s="4">
        <f t="shared" si="16705"/>
        <v>110</v>
      </c>
    </row>
    <row r="1748" spans="1:30" x14ac:dyDescent="0.3">
      <c r="A1748" s="11" t="s">
        <v>133</v>
      </c>
      <c r="B1748" s="14" t="s">
        <v>82</v>
      </c>
      <c r="C1748" s="11" t="str">
        <f>VLOOKUP(B1748,'Team Lookup'!A:B,2,FALSE)</f>
        <v>Washington Wizards</v>
      </c>
      <c r="D1748" s="12"/>
      <c r="E1748" s="12"/>
      <c r="F1748" s="13" t="str">
        <f>B1749</f>
        <v>CHO</v>
      </c>
      <c r="G1748" s="11" t="str">
        <f t="shared" ref="G1748" si="17236">C1749</f>
        <v>Charlotte Hornets</v>
      </c>
      <c r="H1748" s="32">
        <f>VLOOKUP($C1748,'Four Factors - Road'!$B:$O,7,FALSE)/100</f>
        <v>0.505</v>
      </c>
      <c r="I1748" s="32">
        <f>VLOOKUP($C1748,'Four Factors - Road'!$B:$O,8,FALSE)</f>
        <v>0.22700000000000001</v>
      </c>
      <c r="J1748" s="32">
        <f>VLOOKUP($C1748,'Four Factors - Road'!$B:$O,9,FALSE)/100</f>
        <v>0.13699999999999998</v>
      </c>
      <c r="K1748" s="32">
        <f>VLOOKUP($C1748,'Four Factors - Road'!$B:$O,10,FALSE)/100</f>
        <v>0.23199999999999998</v>
      </c>
      <c r="L1748" s="32">
        <f>VLOOKUP($C1748,'Four Factors - Road'!$B:$O,11,FALSE)/100</f>
        <v>0.51900000000000002</v>
      </c>
      <c r="M1748" s="32">
        <f>VLOOKUP($C1748,'Four Factors - Road'!$B:$O,12,FALSE)</f>
        <v>0.27800000000000002</v>
      </c>
      <c r="N1748" s="32">
        <f>VLOOKUP($C1748,'Four Factors - Road'!$B:$O,13,FALSE)/100</f>
        <v>0.15</v>
      </c>
      <c r="O1748" s="32">
        <f>VLOOKUP($C1748,'Four Factors - Road'!$B:$O,14,FALSE)/100</f>
        <v>0.23699999999999999</v>
      </c>
      <c r="P1748" s="21">
        <f>VLOOKUP($C1748,'Advanced - Road'!B:T,18,FALSE)</f>
        <v>99.59</v>
      </c>
      <c r="Q1748" s="21">
        <f>(P1748+'Advanced - Road'!$S$33)/2</f>
        <v>99.225263459335622</v>
      </c>
      <c r="R1748" s="32">
        <f t="shared" ref="R1748" si="17237">AVERAGE(H1748,L1749)</f>
        <v>0.504</v>
      </c>
      <c r="S1748" s="32">
        <f t="shared" ref="S1748" si="17238">AVERAGE(I1748,M1749)</f>
        <v>0.21200000000000002</v>
      </c>
      <c r="T1748" s="32">
        <f t="shared" ref="T1748" si="17239">AVERAGE(J1748,N1749)</f>
        <v>0.13350000000000001</v>
      </c>
      <c r="U1748" s="32">
        <f t="shared" ref="U1748" si="17240">AVERAGE(K1748,O1749)</f>
        <v>0.214</v>
      </c>
      <c r="V1748" s="21">
        <f>Q1748*Q1749/'Advanced - Home'!$S$33</f>
        <v>99.313681497516683</v>
      </c>
      <c r="W1748" s="21">
        <f t="shared" ref="W1748" si="17241">AVERAGE(V1748:V1749)</f>
        <v>99.310315624038083</v>
      </c>
      <c r="X1748" s="21">
        <f t="shared" si="16700"/>
        <v>0</v>
      </c>
      <c r="Y1748" s="23">
        <f>ROUND(Regression!$B$17+Regression!$B$18*Games!R1748+Regression!$B$19*Games!T1748+Regression!$B$20*Games!U1748+Regression!$B$21*Games!S1748+Regression!$B$22*Games!W1748,0)</f>
        <v>105</v>
      </c>
      <c r="Z1748" s="23">
        <f t="shared" ref="Z1748" si="17242">Y1749-Y1748</f>
        <v>3</v>
      </c>
      <c r="AA1748" s="23">
        <f t="shared" ref="AA1748" si="17243">Y1748+Y1749</f>
        <v>213</v>
      </c>
      <c r="AB1748" s="22">
        <f t="shared" ref="AB1748" si="17244">D1748-Z1748</f>
        <v>-3</v>
      </c>
      <c r="AC1748" s="22">
        <f t="shared" ref="AC1748" si="17245">AA1748-E1748</f>
        <v>213</v>
      </c>
      <c r="AD1748" s="22">
        <f t="shared" si="16705"/>
        <v>105</v>
      </c>
    </row>
    <row r="1749" spans="1:30" x14ac:dyDescent="0.3">
      <c r="A1749" s="11" t="s">
        <v>134</v>
      </c>
      <c r="B1749" s="14" t="s">
        <v>59</v>
      </c>
      <c r="C1749" s="11" t="str">
        <f>VLOOKUP(B1749,'Team Lookup'!A:B,2,FALSE)</f>
        <v>Charlotte Hornets</v>
      </c>
      <c r="D1749" s="15">
        <f t="shared" ref="D1749" si="17246">D1748*-1</f>
        <v>0</v>
      </c>
      <c r="E1749" s="15">
        <f t="shared" ref="E1749" si="17247">E1748</f>
        <v>0</v>
      </c>
      <c r="F1749" s="11" t="str">
        <f>B1748</f>
        <v>WAS</v>
      </c>
      <c r="G1749" s="11" t="str">
        <f t="shared" ref="G1749" si="17248">C1748</f>
        <v>Washington Wizards</v>
      </c>
      <c r="H1749" s="32">
        <f>VLOOKUP($C1749,'Four Factors - Home'!$B:$O,7,FALSE)/100</f>
        <v>0.499</v>
      </c>
      <c r="I1749" s="32">
        <f>VLOOKUP($C1749,'Four Factors - Home'!$B:$O,8,FALSE)</f>
        <v>0.307</v>
      </c>
      <c r="J1749" s="32">
        <f>VLOOKUP($C1749,'Four Factors - Home'!$B:$O,9,FALSE)/100</f>
        <v>0.11900000000000001</v>
      </c>
      <c r="K1749" s="32">
        <f>VLOOKUP($C1749,'Four Factors - Home'!$B:$O,10,FALSE)/100</f>
        <v>0.20499999999999999</v>
      </c>
      <c r="L1749" s="32">
        <f>VLOOKUP($C1749,'Four Factors - Home'!$B:$O,11,FALSE)/100</f>
        <v>0.503</v>
      </c>
      <c r="M1749" s="32">
        <f>VLOOKUP($C1749,'Four Factors - Home'!$B:$O,12,FALSE)</f>
        <v>0.19700000000000001</v>
      </c>
      <c r="N1749" s="32">
        <f>VLOOKUP($C1749,'Four Factors - Home'!$B:$O,13,FALSE)/100</f>
        <v>0.13</v>
      </c>
      <c r="O1749" s="32">
        <f>VLOOKUP($C1749,'Four Factors - Home'!$B:$O,14,FALSE)/100</f>
        <v>0.19600000000000001</v>
      </c>
      <c r="P1749" s="21">
        <f>VLOOKUP($C1749,'Advanced - Home'!B:T,18,FALSE)</f>
        <v>99.03</v>
      </c>
      <c r="Q1749" s="21">
        <f>(P1749+'Advanced - Home'!$S$33)/2</f>
        <v>98.941912943871699</v>
      </c>
      <c r="R1749" s="32">
        <f t="shared" ref="R1749" si="17249">AVERAGE(H1749,L1748)</f>
        <v>0.50900000000000001</v>
      </c>
      <c r="S1749" s="32">
        <f t="shared" ref="S1749" si="17250">AVERAGE(I1749,M1748)</f>
        <v>0.29249999999999998</v>
      </c>
      <c r="T1749" s="32">
        <f t="shared" ref="T1749" si="17251">AVERAGE(J1749,N1748)</f>
        <v>0.13450000000000001</v>
      </c>
      <c r="U1749" s="32">
        <f t="shared" ref="U1749" si="17252">AVERAGE(K1749,O1748)</f>
        <v>0.22099999999999997</v>
      </c>
      <c r="V1749" s="21">
        <f>Q1749*Q1748/'Advanced - Road'!$S$33</f>
        <v>99.306949750559468</v>
      </c>
      <c r="W1749" s="21">
        <f t="shared" ref="W1749" si="17253">W1748</f>
        <v>99.310315624038083</v>
      </c>
      <c r="X1749" s="21">
        <f t="shared" si="16700"/>
        <v>0</v>
      </c>
      <c r="Y1749" s="23">
        <f>ROUND(Regression!$B$17+Regression!$B$18*Games!R1749+Regression!$B$19*Games!T1749+Regression!$B$20*Games!U1749+Regression!$B$21*Games!S1749+Regression!$B$22*Games!W1749,0)</f>
        <v>108</v>
      </c>
      <c r="Z1749" s="23">
        <f t="shared" ref="Z1749" si="17254">-Z1748</f>
        <v>-3</v>
      </c>
      <c r="AA1749" s="23">
        <f t="shared" ref="AA1749" si="17255">AA1748</f>
        <v>213</v>
      </c>
      <c r="AB1749" s="22"/>
      <c r="AC1749" s="22"/>
      <c r="AD1749" s="22">
        <f t="shared" si="16705"/>
        <v>108</v>
      </c>
    </row>
    <row r="1750" spans="1:30" x14ac:dyDescent="0.3">
      <c r="A1750" t="s">
        <v>133</v>
      </c>
      <c r="B1750" s="8" t="s">
        <v>82</v>
      </c>
      <c r="C1750" t="str">
        <f>VLOOKUP(B1750,'Team Lookup'!A:B,2,FALSE)</f>
        <v>Washington Wizards</v>
      </c>
      <c r="D1750" s="6"/>
      <c r="E1750" s="6"/>
      <c r="F1750" s="7" t="str">
        <f>B1751</f>
        <v>CHI</v>
      </c>
      <c r="G1750" t="str">
        <f t="shared" ref="G1750" si="17256">C1751</f>
        <v>Chicago Bulls</v>
      </c>
      <c r="H1750" s="31">
        <f>VLOOKUP($C1750,'Four Factors - Road'!$B:$O,7,FALSE)/100</f>
        <v>0.505</v>
      </c>
      <c r="I1750" s="31">
        <f>VLOOKUP($C1750,'Four Factors - Road'!$B:$O,8,FALSE)</f>
        <v>0.22700000000000001</v>
      </c>
      <c r="J1750" s="31">
        <f>VLOOKUP($C1750,'Four Factors - Road'!$B:$O,9,FALSE)/100</f>
        <v>0.13699999999999998</v>
      </c>
      <c r="K1750" s="31">
        <f>VLOOKUP($C1750,'Four Factors - Road'!$B:$O,10,FALSE)/100</f>
        <v>0.23199999999999998</v>
      </c>
      <c r="L1750" s="31">
        <f>VLOOKUP($C1750,'Four Factors - Road'!$B:$O,11,FALSE)/100</f>
        <v>0.51900000000000002</v>
      </c>
      <c r="M1750" s="31">
        <f>VLOOKUP($C1750,'Four Factors - Road'!$B:$O,12,FALSE)</f>
        <v>0.27800000000000002</v>
      </c>
      <c r="N1750" s="31">
        <f>VLOOKUP($C1750,'Four Factors - Road'!$B:$O,13,FALSE)/100</f>
        <v>0.15</v>
      </c>
      <c r="O1750" s="31">
        <f>VLOOKUP($C1750,'Four Factors - Road'!$B:$O,14,FALSE)/100</f>
        <v>0.23699999999999999</v>
      </c>
      <c r="P1750" s="17">
        <f>VLOOKUP($C1750,'Advanced - Road'!B:T,18,FALSE)</f>
        <v>99.59</v>
      </c>
      <c r="Q1750" s="17">
        <f>(P1750+'Advanced - Road'!$S$33)/2</f>
        <v>99.225263459335622</v>
      </c>
      <c r="R1750" s="31">
        <f t="shared" ref="R1750" si="17257">AVERAGE(H1750,L1751)</f>
        <v>0.51100000000000001</v>
      </c>
      <c r="S1750" s="31">
        <f t="shared" ref="S1750" si="17258">AVERAGE(I1750,M1751)</f>
        <v>0.224</v>
      </c>
      <c r="T1750" s="31">
        <f t="shared" ref="T1750" si="17259">AVERAGE(J1750,N1751)</f>
        <v>0.13600000000000001</v>
      </c>
      <c r="U1750" s="31">
        <f t="shared" ref="U1750" si="17260">AVERAGE(K1750,O1751)</f>
        <v>0.21799999999999997</v>
      </c>
      <c r="V1750" s="17">
        <f>Q1750*Q1751/'Advanced - Home'!$S$33</f>
        <v>98.475544032987685</v>
      </c>
      <c r="W1750" s="17">
        <f t="shared" ref="W1750" si="17261">AVERAGE(V1750:V1751)</f>
        <v>98.472206565108593</v>
      </c>
      <c r="X1750" s="17">
        <f t="shared" si="16700"/>
        <v>0</v>
      </c>
      <c r="Y1750" s="19">
        <f>ROUND(Regression!$B$17+Regression!$B$18*Games!R1750+Regression!$B$19*Games!T1750+Regression!$B$20*Games!U1750+Regression!$B$21*Games!S1750+Regression!$B$22*Games!W1750,0)</f>
        <v>105</v>
      </c>
      <c r="Z1750" s="19">
        <f t="shared" ref="Z1750" si="17262">Y1751-Y1750</f>
        <v>2</v>
      </c>
      <c r="AA1750" s="19">
        <f t="shared" ref="AA1750" si="17263">Y1750+Y1751</f>
        <v>212</v>
      </c>
      <c r="AB1750" s="4">
        <f t="shared" ref="AB1750" si="17264">D1750-Z1750</f>
        <v>-2</v>
      </c>
      <c r="AC1750" s="4">
        <f t="shared" ref="AC1750" si="17265">AA1750-E1750</f>
        <v>212</v>
      </c>
      <c r="AD1750" s="4">
        <f t="shared" si="16705"/>
        <v>105</v>
      </c>
    </row>
    <row r="1751" spans="1:30" x14ac:dyDescent="0.3">
      <c r="A1751" t="s">
        <v>134</v>
      </c>
      <c r="B1751" s="8" t="s">
        <v>60</v>
      </c>
      <c r="C1751" t="str">
        <f>VLOOKUP(B1751,'Team Lookup'!A:B,2,FALSE)</f>
        <v>Chicago Bulls</v>
      </c>
      <c r="D1751" s="9">
        <f t="shared" ref="D1751" si="17266">D1750*-1</f>
        <v>0</v>
      </c>
      <c r="E1751" s="9">
        <f t="shared" ref="E1751" si="17267">E1750</f>
        <v>0</v>
      </c>
      <c r="F1751" t="str">
        <f>B1750</f>
        <v>WAS</v>
      </c>
      <c r="G1751" t="str">
        <f t="shared" ref="G1751" si="17268">C1750</f>
        <v>Washington Wizards</v>
      </c>
      <c r="H1751" s="31">
        <f>VLOOKUP($C1751,'Four Factors - Home'!$B:$O,7,FALSE)/100</f>
        <v>0.47100000000000003</v>
      </c>
      <c r="I1751" s="31">
        <f>VLOOKUP($C1751,'Four Factors - Home'!$B:$O,8,FALSE)</f>
        <v>0.29599999999999999</v>
      </c>
      <c r="J1751" s="31">
        <f>VLOOKUP($C1751,'Four Factors - Home'!$B:$O,9,FALSE)/100</f>
        <v>0.129</v>
      </c>
      <c r="K1751" s="31">
        <f>VLOOKUP($C1751,'Four Factors - Home'!$B:$O,10,FALSE)/100</f>
        <v>0.30199999999999999</v>
      </c>
      <c r="L1751" s="31">
        <f>VLOOKUP($C1751,'Four Factors - Home'!$B:$O,11,FALSE)/100</f>
        <v>0.51700000000000002</v>
      </c>
      <c r="M1751" s="31">
        <f>VLOOKUP($C1751,'Four Factors - Home'!$B:$O,12,FALSE)</f>
        <v>0.221</v>
      </c>
      <c r="N1751" s="31">
        <f>VLOOKUP($C1751,'Four Factors - Home'!$B:$O,13,FALSE)/100</f>
        <v>0.13500000000000001</v>
      </c>
      <c r="O1751" s="31">
        <f>VLOOKUP($C1751,'Four Factors - Home'!$B:$O,14,FALSE)/100</f>
        <v>0.20399999999999999</v>
      </c>
      <c r="P1751" s="17">
        <f>VLOOKUP($C1751,'Advanced - Home'!B:T,18,FALSE)</f>
        <v>97.36</v>
      </c>
      <c r="Q1751" s="17">
        <f>(P1751+'Advanced - Home'!$S$33)/2</f>
        <v>98.106912943871706</v>
      </c>
      <c r="R1751" s="31">
        <f t="shared" ref="R1751" si="17269">AVERAGE(H1751,L1750)</f>
        <v>0.495</v>
      </c>
      <c r="S1751" s="31">
        <f t="shared" ref="S1751" si="17270">AVERAGE(I1751,M1750)</f>
        <v>0.28700000000000003</v>
      </c>
      <c r="T1751" s="31">
        <f t="shared" ref="T1751" si="17271">AVERAGE(J1751,N1750)</f>
        <v>0.13950000000000001</v>
      </c>
      <c r="U1751" s="31">
        <f t="shared" ref="U1751" si="17272">AVERAGE(K1751,O1750)</f>
        <v>0.26949999999999996</v>
      </c>
      <c r="V1751" s="17">
        <f>Q1751*Q1750/'Advanced - Road'!$S$33</f>
        <v>98.468869097229515</v>
      </c>
      <c r="W1751" s="17">
        <f t="shared" ref="W1751" si="17273">W1750</f>
        <v>98.472206565108593</v>
      </c>
      <c r="X1751" s="17">
        <f t="shared" si="16700"/>
        <v>0</v>
      </c>
      <c r="Y1751" s="19">
        <f>ROUND(Regression!$B$17+Regression!$B$18*Games!R1751+Regression!$B$19*Games!T1751+Regression!$B$20*Games!U1751+Regression!$B$21*Games!S1751+Regression!$B$22*Games!W1751,0)</f>
        <v>107</v>
      </c>
      <c r="Z1751" s="19">
        <f t="shared" ref="Z1751" si="17274">-Z1750</f>
        <v>-2</v>
      </c>
      <c r="AA1751" s="19">
        <f t="shared" ref="AA1751" si="17275">AA1750</f>
        <v>212</v>
      </c>
      <c r="AB1751" s="4"/>
      <c r="AC1751" s="4"/>
      <c r="AD1751" s="4">
        <f t="shared" si="16705"/>
        <v>107</v>
      </c>
    </row>
    <row r="1752" spans="1:30" x14ac:dyDescent="0.3">
      <c r="A1752" s="11" t="s">
        <v>133</v>
      </c>
      <c r="B1752" s="14" t="s">
        <v>82</v>
      </c>
      <c r="C1752" s="11" t="str">
        <f>VLOOKUP(B1752,'Team Lookup'!A:B,2,FALSE)</f>
        <v>Washington Wizards</v>
      </c>
      <c r="D1752" s="12"/>
      <c r="E1752" s="12"/>
      <c r="F1752" s="13" t="str">
        <f>B1753</f>
        <v>CLE</v>
      </c>
      <c r="G1752" s="11" t="str">
        <f t="shared" ref="G1752" si="17276">C1753</f>
        <v>Cleveland Cavaliers</v>
      </c>
      <c r="H1752" s="32">
        <f>VLOOKUP($C1752,'Four Factors - Road'!$B:$O,7,FALSE)/100</f>
        <v>0.505</v>
      </c>
      <c r="I1752" s="32">
        <f>VLOOKUP($C1752,'Four Factors - Road'!$B:$O,8,FALSE)</f>
        <v>0.22700000000000001</v>
      </c>
      <c r="J1752" s="32">
        <f>VLOOKUP($C1752,'Four Factors - Road'!$B:$O,9,FALSE)/100</f>
        <v>0.13699999999999998</v>
      </c>
      <c r="K1752" s="32">
        <f>VLOOKUP($C1752,'Four Factors - Road'!$B:$O,10,FALSE)/100</f>
        <v>0.23199999999999998</v>
      </c>
      <c r="L1752" s="32">
        <f>VLOOKUP($C1752,'Four Factors - Road'!$B:$O,11,FALSE)/100</f>
        <v>0.51900000000000002</v>
      </c>
      <c r="M1752" s="32">
        <f>VLOOKUP($C1752,'Four Factors - Road'!$B:$O,12,FALSE)</f>
        <v>0.27800000000000002</v>
      </c>
      <c r="N1752" s="32">
        <f>VLOOKUP($C1752,'Four Factors - Road'!$B:$O,13,FALSE)/100</f>
        <v>0.15</v>
      </c>
      <c r="O1752" s="32">
        <f>VLOOKUP($C1752,'Four Factors - Road'!$B:$O,14,FALSE)/100</f>
        <v>0.23699999999999999</v>
      </c>
      <c r="P1752" s="21">
        <f>VLOOKUP($C1752,'Advanced - Road'!B:T,18,FALSE)</f>
        <v>99.59</v>
      </c>
      <c r="Q1752" s="21">
        <f>(P1752+'Advanced - Road'!$S$33)/2</f>
        <v>99.225263459335622</v>
      </c>
      <c r="R1752" s="32">
        <f t="shared" ref="R1752" si="17277">AVERAGE(H1752,L1753)</f>
        <v>0.50249999999999995</v>
      </c>
      <c r="S1752" s="32">
        <f t="shared" ref="S1752" si="17278">AVERAGE(I1752,M1753)</f>
        <v>0.221</v>
      </c>
      <c r="T1752" s="32">
        <f t="shared" ref="T1752" si="17279">AVERAGE(J1752,N1753)</f>
        <v>0.13250000000000001</v>
      </c>
      <c r="U1752" s="32">
        <f t="shared" ref="U1752" si="17280">AVERAGE(K1752,O1753)</f>
        <v>0.23649999999999999</v>
      </c>
      <c r="V1752" s="21">
        <f>Q1752*Q1753/'Advanced - Home'!$S$33</f>
        <v>99.253456050963706</v>
      </c>
      <c r="W1752" s="21">
        <f t="shared" ref="W1752" si="17281">AVERAGE(V1752:V1753)</f>
        <v>99.250092218606028</v>
      </c>
      <c r="X1752" s="21">
        <f t="shared" si="16700"/>
        <v>0</v>
      </c>
      <c r="Y1752" s="23">
        <f>ROUND(Regression!$B$17+Regression!$B$18*Games!R1752+Regression!$B$19*Games!T1752+Regression!$B$20*Games!U1752+Regression!$B$21*Games!S1752+Regression!$B$22*Games!W1752,0)</f>
        <v>106</v>
      </c>
      <c r="Z1752" s="23">
        <f t="shared" ref="Z1752" si="17282">Y1753-Y1752</f>
        <v>6</v>
      </c>
      <c r="AA1752" s="23">
        <f t="shared" ref="AA1752" si="17283">Y1752+Y1753</f>
        <v>218</v>
      </c>
      <c r="AB1752" s="22">
        <f t="shared" ref="AB1752" si="17284">D1752-Z1752</f>
        <v>-6</v>
      </c>
      <c r="AC1752" s="22">
        <f t="shared" ref="AC1752" si="17285">AA1752-E1752</f>
        <v>218</v>
      </c>
      <c r="AD1752" s="22">
        <f t="shared" si="16705"/>
        <v>106</v>
      </c>
    </row>
    <row r="1753" spans="1:30" x14ac:dyDescent="0.3">
      <c r="A1753" s="11" t="s">
        <v>134</v>
      </c>
      <c r="B1753" s="14" t="s">
        <v>54</v>
      </c>
      <c r="C1753" s="11" t="str">
        <f>VLOOKUP(B1753,'Team Lookup'!A:B,2,FALSE)</f>
        <v>Cleveland Cavaliers</v>
      </c>
      <c r="D1753" s="15">
        <f t="shared" ref="D1753" si="17286">D1752*-1</f>
        <v>0</v>
      </c>
      <c r="E1753" s="15">
        <f t="shared" ref="E1753" si="17287">E1752</f>
        <v>0</v>
      </c>
      <c r="F1753" s="11" t="str">
        <f>B1752</f>
        <v>WAS</v>
      </c>
      <c r="G1753" s="11" t="str">
        <f t="shared" ref="G1753" si="17288">C1752</f>
        <v>Washington Wizards</v>
      </c>
      <c r="H1753" s="32">
        <f>VLOOKUP($C1753,'Four Factors - Home'!$B:$O,7,FALSE)/100</f>
        <v>0.55700000000000005</v>
      </c>
      <c r="I1753" s="32">
        <f>VLOOKUP($C1753,'Four Factors - Home'!$B:$O,8,FALSE)</f>
        <v>0.27700000000000002</v>
      </c>
      <c r="J1753" s="32">
        <f>VLOOKUP($C1753,'Four Factors - Home'!$B:$O,9,FALSE)/100</f>
        <v>0.129</v>
      </c>
      <c r="K1753" s="32">
        <f>VLOOKUP($C1753,'Four Factors - Home'!$B:$O,10,FALSE)/100</f>
        <v>0.23899999999999999</v>
      </c>
      <c r="L1753" s="32">
        <f>VLOOKUP($C1753,'Four Factors - Home'!$B:$O,11,FALSE)/100</f>
        <v>0.5</v>
      </c>
      <c r="M1753" s="32">
        <f>VLOOKUP($C1753,'Four Factors - Home'!$B:$O,12,FALSE)</f>
        <v>0.215</v>
      </c>
      <c r="N1753" s="32">
        <f>VLOOKUP($C1753,'Four Factors - Home'!$B:$O,13,FALSE)/100</f>
        <v>0.128</v>
      </c>
      <c r="O1753" s="32">
        <f>VLOOKUP($C1753,'Four Factors - Home'!$B:$O,14,FALSE)/100</f>
        <v>0.24100000000000002</v>
      </c>
      <c r="P1753" s="21">
        <f>VLOOKUP($C1753,'Advanced - Home'!B:T,18,FALSE)</f>
        <v>98.91</v>
      </c>
      <c r="Q1753" s="21">
        <f>(P1753+'Advanced - Home'!$S$33)/2</f>
        <v>98.881912943871697</v>
      </c>
      <c r="R1753" s="32">
        <f t="shared" ref="R1753" si="17289">AVERAGE(H1753,L1752)</f>
        <v>0.53800000000000003</v>
      </c>
      <c r="S1753" s="32">
        <f t="shared" ref="S1753" si="17290">AVERAGE(I1753,M1752)</f>
        <v>0.27750000000000002</v>
      </c>
      <c r="T1753" s="32">
        <f t="shared" ref="T1753" si="17291">AVERAGE(J1753,N1752)</f>
        <v>0.13950000000000001</v>
      </c>
      <c r="U1753" s="32">
        <f t="shared" ref="U1753" si="17292">AVERAGE(K1753,O1752)</f>
        <v>0.23799999999999999</v>
      </c>
      <c r="V1753" s="21">
        <f>Q1753*Q1752/'Advanced - Road'!$S$33</f>
        <v>99.246728386248336</v>
      </c>
      <c r="W1753" s="21">
        <f t="shared" ref="W1753" si="17293">W1752</f>
        <v>99.250092218606028</v>
      </c>
      <c r="X1753" s="21">
        <f t="shared" si="16700"/>
        <v>0</v>
      </c>
      <c r="Y1753" s="23">
        <f>ROUND(Regression!$B$17+Regression!$B$18*Games!R1753+Regression!$B$19*Games!T1753+Regression!$B$20*Games!U1753+Regression!$B$21*Games!S1753+Regression!$B$22*Games!W1753,0)</f>
        <v>112</v>
      </c>
      <c r="Z1753" s="23">
        <f t="shared" ref="Z1753" si="17294">-Z1752</f>
        <v>-6</v>
      </c>
      <c r="AA1753" s="23">
        <f t="shared" ref="AA1753" si="17295">AA1752</f>
        <v>218</v>
      </c>
      <c r="AB1753" s="22"/>
      <c r="AC1753" s="22"/>
      <c r="AD1753" s="22">
        <f t="shared" si="16705"/>
        <v>112</v>
      </c>
    </row>
    <row r="1754" spans="1:30" x14ac:dyDescent="0.3">
      <c r="A1754" t="s">
        <v>133</v>
      </c>
      <c r="B1754" s="8" t="s">
        <v>82</v>
      </c>
      <c r="C1754" t="str">
        <f>VLOOKUP(B1754,'Team Lookup'!A:B,2,FALSE)</f>
        <v>Washington Wizards</v>
      </c>
      <c r="D1754" s="6"/>
      <c r="E1754" s="6"/>
      <c r="F1754" s="7" t="str">
        <f>B1755</f>
        <v>DAL</v>
      </c>
      <c r="G1754" t="str">
        <f t="shared" ref="G1754" si="17296">C1755</f>
        <v>Dallas Mavericks</v>
      </c>
      <c r="H1754" s="31">
        <f>VLOOKUP($C1754,'Four Factors - Road'!$B:$O,7,FALSE)/100</f>
        <v>0.505</v>
      </c>
      <c r="I1754" s="31">
        <f>VLOOKUP($C1754,'Four Factors - Road'!$B:$O,8,FALSE)</f>
        <v>0.22700000000000001</v>
      </c>
      <c r="J1754" s="31">
        <f>VLOOKUP($C1754,'Four Factors - Road'!$B:$O,9,FALSE)/100</f>
        <v>0.13699999999999998</v>
      </c>
      <c r="K1754" s="31">
        <f>VLOOKUP($C1754,'Four Factors - Road'!$B:$O,10,FALSE)/100</f>
        <v>0.23199999999999998</v>
      </c>
      <c r="L1754" s="31">
        <f>VLOOKUP($C1754,'Four Factors - Road'!$B:$O,11,FALSE)/100</f>
        <v>0.51900000000000002</v>
      </c>
      <c r="M1754" s="31">
        <f>VLOOKUP($C1754,'Four Factors - Road'!$B:$O,12,FALSE)</f>
        <v>0.27800000000000002</v>
      </c>
      <c r="N1754" s="31">
        <f>VLOOKUP($C1754,'Four Factors - Road'!$B:$O,13,FALSE)/100</f>
        <v>0.15</v>
      </c>
      <c r="O1754" s="31">
        <f>VLOOKUP($C1754,'Four Factors - Road'!$B:$O,14,FALSE)/100</f>
        <v>0.23699999999999999</v>
      </c>
      <c r="P1754" s="17">
        <f>VLOOKUP($C1754,'Advanced - Road'!B:T,18,FALSE)</f>
        <v>99.59</v>
      </c>
      <c r="Q1754" s="17">
        <f>(P1754+'Advanced - Road'!$S$33)/2</f>
        <v>99.225263459335622</v>
      </c>
      <c r="R1754" s="31">
        <f t="shared" ref="R1754" si="17297">AVERAGE(H1754,L1755)</f>
        <v>0.50550000000000006</v>
      </c>
      <c r="S1754" s="31">
        <f t="shared" ref="S1754" si="17298">AVERAGE(I1754,M1755)</f>
        <v>0.2525</v>
      </c>
      <c r="T1754" s="31">
        <f t="shared" ref="T1754" si="17299">AVERAGE(J1754,N1755)</f>
        <v>0.15</v>
      </c>
      <c r="U1754" s="31">
        <f t="shared" ref="U1754" si="17300">AVERAGE(K1754,O1755)</f>
        <v>0.22899999999999998</v>
      </c>
      <c r="V1754" s="17">
        <f>Q1754*Q1755/'Advanced - Home'!$S$33</f>
        <v>96.628630338696226</v>
      </c>
      <c r="W1754" s="17">
        <f t="shared" ref="W1754" si="17301">AVERAGE(V1754:V1755)</f>
        <v>96.625355465192115</v>
      </c>
      <c r="X1754" s="17">
        <f t="shared" si="16700"/>
        <v>0</v>
      </c>
      <c r="Y1754" s="19">
        <f>ROUND(Regression!$B$17+Regression!$B$18*Games!R1754+Regression!$B$19*Games!T1754+Regression!$B$20*Games!U1754+Regression!$B$21*Games!S1754+Regression!$B$22*Games!W1754,0)</f>
        <v>102</v>
      </c>
      <c r="Z1754" s="19">
        <f t="shared" ref="Z1754" si="17302">Y1755-Y1754</f>
        <v>3</v>
      </c>
      <c r="AA1754" s="19">
        <f t="shared" ref="AA1754" si="17303">Y1754+Y1755</f>
        <v>207</v>
      </c>
      <c r="AB1754" s="4">
        <f t="shared" ref="AB1754" si="17304">D1754-Z1754</f>
        <v>-3</v>
      </c>
      <c r="AC1754" s="4">
        <f t="shared" ref="AC1754" si="17305">AA1754-E1754</f>
        <v>207</v>
      </c>
      <c r="AD1754" s="4">
        <f t="shared" si="16705"/>
        <v>102</v>
      </c>
    </row>
    <row r="1755" spans="1:30" x14ac:dyDescent="0.3">
      <c r="A1755" t="s">
        <v>134</v>
      </c>
      <c r="B1755" s="8" t="s">
        <v>61</v>
      </c>
      <c r="C1755" t="str">
        <f>VLOOKUP(B1755,'Team Lookup'!A:B,2,FALSE)</f>
        <v>Dallas Mavericks</v>
      </c>
      <c r="D1755" s="9">
        <f t="shared" ref="D1755" si="17306">D1754*-1</f>
        <v>0</v>
      </c>
      <c r="E1755" s="9">
        <f t="shared" ref="E1755" si="17307">E1754</f>
        <v>0</v>
      </c>
      <c r="F1755" t="str">
        <f>B1754</f>
        <v>WAS</v>
      </c>
      <c r="G1755" t="str">
        <f t="shared" ref="G1755" si="17308">C1754</f>
        <v>Washington Wizards</v>
      </c>
      <c r="H1755" s="31">
        <f>VLOOKUP($C1755,'Four Factors - Home'!$B:$O,7,FALSE)/100</f>
        <v>0.51400000000000001</v>
      </c>
      <c r="I1755" s="31">
        <f>VLOOKUP($C1755,'Four Factors - Home'!$B:$O,8,FALSE)</f>
        <v>0.24299999999999999</v>
      </c>
      <c r="J1755" s="31">
        <f>VLOOKUP($C1755,'Four Factors - Home'!$B:$O,9,FALSE)/100</f>
        <v>0.129</v>
      </c>
      <c r="K1755" s="31">
        <f>VLOOKUP($C1755,'Four Factors - Home'!$B:$O,10,FALSE)/100</f>
        <v>0.188</v>
      </c>
      <c r="L1755" s="31">
        <f>VLOOKUP($C1755,'Four Factors - Home'!$B:$O,11,FALSE)/100</f>
        <v>0.50600000000000001</v>
      </c>
      <c r="M1755" s="31">
        <f>VLOOKUP($C1755,'Four Factors - Home'!$B:$O,12,FALSE)</f>
        <v>0.27800000000000002</v>
      </c>
      <c r="N1755" s="31">
        <f>VLOOKUP($C1755,'Four Factors - Home'!$B:$O,13,FALSE)/100</f>
        <v>0.16300000000000001</v>
      </c>
      <c r="O1755" s="31">
        <f>VLOOKUP($C1755,'Four Factors - Home'!$B:$O,14,FALSE)/100</f>
        <v>0.22600000000000001</v>
      </c>
      <c r="P1755" s="17">
        <f>VLOOKUP($C1755,'Advanced - Home'!B:T,18,FALSE)</f>
        <v>93.68</v>
      </c>
      <c r="Q1755" s="17">
        <f>(P1755+'Advanced - Home'!$S$33)/2</f>
        <v>96.266912943871716</v>
      </c>
      <c r="R1755" s="31">
        <f t="shared" ref="R1755" si="17309">AVERAGE(H1755,L1754)</f>
        <v>0.51649999999999996</v>
      </c>
      <c r="S1755" s="31">
        <f t="shared" ref="S1755" si="17310">AVERAGE(I1755,M1754)</f>
        <v>0.26050000000000001</v>
      </c>
      <c r="T1755" s="31">
        <f t="shared" ref="T1755" si="17311">AVERAGE(J1755,N1754)</f>
        <v>0.13950000000000001</v>
      </c>
      <c r="U1755" s="31">
        <f t="shared" ref="U1755" si="17312">AVERAGE(K1755,O1754)</f>
        <v>0.21249999999999999</v>
      </c>
      <c r="V1755" s="17">
        <f>Q1755*Q1754/'Advanced - Road'!$S$33</f>
        <v>96.622080591688018</v>
      </c>
      <c r="W1755" s="17">
        <f t="shared" ref="W1755" si="17313">W1754</f>
        <v>96.625355465192115</v>
      </c>
      <c r="X1755" s="17">
        <f t="shared" si="16700"/>
        <v>0</v>
      </c>
      <c r="Y1755" s="19">
        <f>ROUND(Regression!$B$17+Regression!$B$18*Games!R1755+Regression!$B$19*Games!T1755+Regression!$B$20*Games!U1755+Regression!$B$21*Games!S1755+Regression!$B$22*Games!W1755,0)</f>
        <v>105</v>
      </c>
      <c r="Z1755" s="19">
        <f t="shared" ref="Z1755" si="17314">-Z1754</f>
        <v>-3</v>
      </c>
      <c r="AA1755" s="19">
        <f t="shared" ref="AA1755" si="17315">AA1754</f>
        <v>207</v>
      </c>
      <c r="AB1755" s="4"/>
      <c r="AC1755" s="4"/>
      <c r="AD1755" s="4">
        <f t="shared" si="16705"/>
        <v>105</v>
      </c>
    </row>
    <row r="1756" spans="1:30" x14ac:dyDescent="0.3">
      <c r="A1756" s="11" t="s">
        <v>133</v>
      </c>
      <c r="B1756" s="14" t="s">
        <v>82</v>
      </c>
      <c r="C1756" s="11" t="str">
        <f>VLOOKUP(B1756,'Team Lookup'!A:B,2,FALSE)</f>
        <v>Washington Wizards</v>
      </c>
      <c r="D1756" s="12"/>
      <c r="E1756" s="12"/>
      <c r="F1756" s="13" t="str">
        <f>B1757</f>
        <v>DEN</v>
      </c>
      <c r="G1756" s="11" t="str">
        <f t="shared" ref="G1756" si="17316">C1757</f>
        <v>Denver Nuggets</v>
      </c>
      <c r="H1756" s="32">
        <f>VLOOKUP($C1756,'Four Factors - Road'!$B:$O,7,FALSE)/100</f>
        <v>0.505</v>
      </c>
      <c r="I1756" s="32">
        <f>VLOOKUP($C1756,'Four Factors - Road'!$B:$O,8,FALSE)</f>
        <v>0.22700000000000001</v>
      </c>
      <c r="J1756" s="32">
        <f>VLOOKUP($C1756,'Four Factors - Road'!$B:$O,9,FALSE)/100</f>
        <v>0.13699999999999998</v>
      </c>
      <c r="K1756" s="32">
        <f>VLOOKUP($C1756,'Four Factors - Road'!$B:$O,10,FALSE)/100</f>
        <v>0.23199999999999998</v>
      </c>
      <c r="L1756" s="32">
        <f>VLOOKUP($C1756,'Four Factors - Road'!$B:$O,11,FALSE)/100</f>
        <v>0.51900000000000002</v>
      </c>
      <c r="M1756" s="32">
        <f>VLOOKUP($C1756,'Four Factors - Road'!$B:$O,12,FALSE)</f>
        <v>0.27800000000000002</v>
      </c>
      <c r="N1756" s="32">
        <f>VLOOKUP($C1756,'Four Factors - Road'!$B:$O,13,FALSE)/100</f>
        <v>0.15</v>
      </c>
      <c r="O1756" s="32">
        <f>VLOOKUP($C1756,'Four Factors - Road'!$B:$O,14,FALSE)/100</f>
        <v>0.23699999999999999</v>
      </c>
      <c r="P1756" s="21">
        <f>VLOOKUP($C1756,'Advanced - Road'!B:T,18,FALSE)</f>
        <v>99.59</v>
      </c>
      <c r="Q1756" s="21">
        <f>(P1756+'Advanced - Road'!$S$33)/2</f>
        <v>99.225263459335622</v>
      </c>
      <c r="R1756" s="32">
        <f t="shared" ref="R1756" si="17317">AVERAGE(H1756,L1757)</f>
        <v>0.51899999999999991</v>
      </c>
      <c r="S1756" s="32">
        <f t="shared" ref="S1756" si="17318">AVERAGE(I1756,M1757)</f>
        <v>0.24099999999999999</v>
      </c>
      <c r="T1756" s="32">
        <f t="shared" ref="T1756" si="17319">AVERAGE(J1756,N1757)</f>
        <v>0.125</v>
      </c>
      <c r="U1756" s="32">
        <f t="shared" ref="U1756" si="17320">AVERAGE(K1756,O1757)</f>
        <v>0.2175</v>
      </c>
      <c r="V1756" s="21">
        <f>Q1756*Q1757/'Advanced - Home'!$S$33</f>
        <v>100.04642443057797</v>
      </c>
      <c r="W1756" s="21">
        <f t="shared" ref="W1756" si="17321">AVERAGE(V1756:V1757)</f>
        <v>100.04303372346146</v>
      </c>
      <c r="X1756" s="21">
        <f t="shared" si="16700"/>
        <v>0</v>
      </c>
      <c r="Y1756" s="23">
        <f>ROUND(Regression!$B$17+Regression!$B$18*Games!R1756+Regression!$B$19*Games!T1756+Regression!$B$20*Games!U1756+Regression!$B$21*Games!S1756+Regression!$B$22*Games!W1756,0)</f>
        <v>110</v>
      </c>
      <c r="Z1756" s="23">
        <f t="shared" ref="Z1756" si="17322">Y1757-Y1756</f>
        <v>2</v>
      </c>
      <c r="AA1756" s="23">
        <f t="shared" ref="AA1756" si="17323">Y1756+Y1757</f>
        <v>222</v>
      </c>
      <c r="AB1756" s="22">
        <f t="shared" ref="AB1756" si="17324">D1756-Z1756</f>
        <v>-2</v>
      </c>
      <c r="AC1756" s="22">
        <f t="shared" ref="AC1756" si="17325">AA1756-E1756</f>
        <v>222</v>
      </c>
      <c r="AD1756" s="22">
        <f t="shared" si="16705"/>
        <v>110</v>
      </c>
    </row>
    <row r="1757" spans="1:30" x14ac:dyDescent="0.3">
      <c r="A1757" s="11" t="s">
        <v>134</v>
      </c>
      <c r="B1757" s="14" t="s">
        <v>62</v>
      </c>
      <c r="C1757" s="11" t="str">
        <f>VLOOKUP(B1757,'Team Lookup'!A:B,2,FALSE)</f>
        <v>Denver Nuggets</v>
      </c>
      <c r="D1757" s="15">
        <f t="shared" ref="D1757" si="17326">D1756*-1</f>
        <v>0</v>
      </c>
      <c r="E1757" s="15">
        <f t="shared" ref="E1757" si="17327">E1756</f>
        <v>0</v>
      </c>
      <c r="F1757" s="11" t="str">
        <f>B1756</f>
        <v>WAS</v>
      </c>
      <c r="G1757" s="11" t="str">
        <f t="shared" ref="G1757" si="17328">C1756</f>
        <v>Washington Wizards</v>
      </c>
      <c r="H1757" s="32">
        <f>VLOOKUP($C1757,'Four Factors - Home'!$B:$O,7,FALSE)/100</f>
        <v>0.53900000000000003</v>
      </c>
      <c r="I1757" s="32">
        <f>VLOOKUP($C1757,'Four Factors - Home'!$B:$O,8,FALSE)</f>
        <v>0.28799999999999998</v>
      </c>
      <c r="J1757" s="32">
        <f>VLOOKUP($C1757,'Four Factors - Home'!$B:$O,9,FALSE)/100</f>
        <v>0.14400000000000002</v>
      </c>
      <c r="K1757" s="32">
        <f>VLOOKUP($C1757,'Four Factors - Home'!$B:$O,10,FALSE)/100</f>
        <v>0.28399999999999997</v>
      </c>
      <c r="L1757" s="32">
        <f>VLOOKUP($C1757,'Four Factors - Home'!$B:$O,11,FALSE)/100</f>
        <v>0.53299999999999992</v>
      </c>
      <c r="M1757" s="32">
        <f>VLOOKUP($C1757,'Four Factors - Home'!$B:$O,12,FALSE)</f>
        <v>0.255</v>
      </c>
      <c r="N1757" s="32">
        <f>VLOOKUP($C1757,'Four Factors - Home'!$B:$O,13,FALSE)/100</f>
        <v>0.113</v>
      </c>
      <c r="O1757" s="32">
        <f>VLOOKUP($C1757,'Four Factors - Home'!$B:$O,14,FALSE)/100</f>
        <v>0.20300000000000001</v>
      </c>
      <c r="P1757" s="21">
        <f>VLOOKUP($C1757,'Advanced - Home'!B:T,18,FALSE)</f>
        <v>100.49</v>
      </c>
      <c r="Q1757" s="21">
        <f>(P1757+'Advanced - Home'!$S$33)/2</f>
        <v>99.671912943871703</v>
      </c>
      <c r="R1757" s="32">
        <f t="shared" ref="R1757" si="17329">AVERAGE(H1757,L1756)</f>
        <v>0.52900000000000003</v>
      </c>
      <c r="S1757" s="32">
        <f t="shared" ref="S1757" si="17330">AVERAGE(I1757,M1756)</f>
        <v>0.28300000000000003</v>
      </c>
      <c r="T1757" s="32">
        <f t="shared" ref="T1757" si="17331">AVERAGE(J1757,N1756)</f>
        <v>0.14700000000000002</v>
      </c>
      <c r="U1757" s="32">
        <f t="shared" ref="U1757" si="17332">AVERAGE(K1757,O1756)</f>
        <v>0.26049999999999995</v>
      </c>
      <c r="V1757" s="21">
        <f>Q1757*Q1756/'Advanced - Road'!$S$33</f>
        <v>100.03964301634495</v>
      </c>
      <c r="W1757" s="21">
        <f t="shared" ref="W1757" si="17333">W1756</f>
        <v>100.04303372346146</v>
      </c>
      <c r="X1757" s="21">
        <f t="shared" si="16700"/>
        <v>0</v>
      </c>
      <c r="Y1757" s="23">
        <f>ROUND(Regression!$B$17+Regression!$B$18*Games!R1757+Regression!$B$19*Games!T1757+Regression!$B$20*Games!U1757+Regression!$B$21*Games!S1757+Regression!$B$22*Games!W1757,0)</f>
        <v>112</v>
      </c>
      <c r="Z1757" s="23">
        <f t="shared" ref="Z1757" si="17334">-Z1756</f>
        <v>-2</v>
      </c>
      <c r="AA1757" s="23">
        <f t="shared" ref="AA1757" si="17335">AA1756</f>
        <v>222</v>
      </c>
      <c r="AB1757" s="22"/>
      <c r="AC1757" s="22"/>
      <c r="AD1757" s="22">
        <f t="shared" si="16705"/>
        <v>112</v>
      </c>
    </row>
    <row r="1758" spans="1:30" x14ac:dyDescent="0.3">
      <c r="A1758" t="s">
        <v>133</v>
      </c>
      <c r="B1758" s="8" t="s">
        <v>82</v>
      </c>
      <c r="C1758" t="str">
        <f>VLOOKUP(B1758,'Team Lookup'!A:B,2,FALSE)</f>
        <v>Washington Wizards</v>
      </c>
      <c r="D1758" s="6"/>
      <c r="E1758" s="6"/>
      <c r="F1758" s="7" t="str">
        <f>B1759</f>
        <v>DET</v>
      </c>
      <c r="G1758" t="str">
        <f t="shared" ref="G1758" si="17336">C1759</f>
        <v>Detroit Pistons</v>
      </c>
      <c r="H1758" s="31">
        <f>VLOOKUP($C1758,'Four Factors - Road'!$B:$O,7,FALSE)/100</f>
        <v>0.505</v>
      </c>
      <c r="I1758" s="31">
        <f>VLOOKUP($C1758,'Four Factors - Road'!$B:$O,8,FALSE)</f>
        <v>0.22700000000000001</v>
      </c>
      <c r="J1758" s="31">
        <f>VLOOKUP($C1758,'Four Factors - Road'!$B:$O,9,FALSE)/100</f>
        <v>0.13699999999999998</v>
      </c>
      <c r="K1758" s="31">
        <f>VLOOKUP($C1758,'Four Factors - Road'!$B:$O,10,FALSE)/100</f>
        <v>0.23199999999999998</v>
      </c>
      <c r="L1758" s="31">
        <f>VLOOKUP($C1758,'Four Factors - Road'!$B:$O,11,FALSE)/100</f>
        <v>0.51900000000000002</v>
      </c>
      <c r="M1758" s="31">
        <f>VLOOKUP($C1758,'Four Factors - Road'!$B:$O,12,FALSE)</f>
        <v>0.27800000000000002</v>
      </c>
      <c r="N1758" s="31">
        <f>VLOOKUP($C1758,'Four Factors - Road'!$B:$O,13,FALSE)/100</f>
        <v>0.15</v>
      </c>
      <c r="O1758" s="31">
        <f>VLOOKUP($C1758,'Four Factors - Road'!$B:$O,14,FALSE)/100</f>
        <v>0.23699999999999999</v>
      </c>
      <c r="P1758" s="17">
        <f>VLOOKUP($C1758,'Advanced - Road'!B:T,18,FALSE)</f>
        <v>99.59</v>
      </c>
      <c r="Q1758" s="17">
        <f>(P1758+'Advanced - Road'!$S$33)/2</f>
        <v>99.225263459335622</v>
      </c>
      <c r="R1758" s="31">
        <f t="shared" ref="R1758" si="17337">AVERAGE(H1758,L1759)</f>
        <v>0.497</v>
      </c>
      <c r="S1758" s="31">
        <f t="shared" ref="S1758" si="17338">AVERAGE(I1758,M1759)</f>
        <v>0.249</v>
      </c>
      <c r="T1758" s="31">
        <f t="shared" ref="T1758" si="17339">AVERAGE(J1758,N1759)</f>
        <v>0.13600000000000001</v>
      </c>
      <c r="U1758" s="31">
        <f t="shared" ref="U1758" si="17340">AVERAGE(K1758,O1759)</f>
        <v>0.21049999999999996</v>
      </c>
      <c r="V1758" s="17">
        <f>Q1758*Q1759/'Advanced - Home'!$S$33</f>
        <v>98.831877925092826</v>
      </c>
      <c r="W1758" s="17">
        <f t="shared" ref="W1758" si="17341">AVERAGE(V1758:V1759)</f>
        <v>98.828528380581616</v>
      </c>
      <c r="X1758" s="17">
        <f t="shared" ref="X1758:X1801" si="17342">E1758/2-D1758/2</f>
        <v>0</v>
      </c>
      <c r="Y1758" s="19">
        <f>ROUND(Regression!$B$17+Regression!$B$18*Games!R1758+Regression!$B$19*Games!T1758+Regression!$B$20*Games!U1758+Regression!$B$21*Games!S1758+Regression!$B$22*Games!W1758,0)</f>
        <v>104</v>
      </c>
      <c r="Z1758" s="19">
        <f t="shared" ref="Z1758" si="17343">Y1759-Y1758</f>
        <v>3</v>
      </c>
      <c r="AA1758" s="19">
        <f t="shared" ref="AA1758" si="17344">Y1758+Y1759</f>
        <v>211</v>
      </c>
      <c r="AB1758" s="4">
        <f t="shared" ref="AB1758" si="17345">D1758-Z1758</f>
        <v>-3</v>
      </c>
      <c r="AC1758" s="4">
        <f t="shared" ref="AC1758" si="17346">AA1758-E1758</f>
        <v>211</v>
      </c>
      <c r="AD1758" s="4">
        <f t="shared" ref="AD1758:AD1801" si="17347">Y1758-X1758</f>
        <v>104</v>
      </c>
    </row>
    <row r="1759" spans="1:30" x14ac:dyDescent="0.3">
      <c r="A1759" t="s">
        <v>134</v>
      </c>
      <c r="B1759" s="8" t="s">
        <v>63</v>
      </c>
      <c r="C1759" t="str">
        <f>VLOOKUP(B1759,'Team Lookup'!A:B,2,FALSE)</f>
        <v>Detroit Pistons</v>
      </c>
      <c r="D1759" s="9">
        <f t="shared" ref="D1759" si="17348">D1758*-1</f>
        <v>0</v>
      </c>
      <c r="E1759" s="9">
        <f t="shared" ref="E1759" si="17349">E1758</f>
        <v>0</v>
      </c>
      <c r="F1759" t="str">
        <f>B1758</f>
        <v>WAS</v>
      </c>
      <c r="G1759" t="str">
        <f t="shared" ref="G1759" si="17350">C1758</f>
        <v>Washington Wizards</v>
      </c>
      <c r="H1759" s="31">
        <f>VLOOKUP($C1759,'Four Factors - Home'!$B:$O,7,FALSE)/100</f>
        <v>0.505</v>
      </c>
      <c r="I1759" s="31">
        <f>VLOOKUP($C1759,'Four Factors - Home'!$B:$O,8,FALSE)</f>
        <v>0.217</v>
      </c>
      <c r="J1759" s="31">
        <f>VLOOKUP($C1759,'Four Factors - Home'!$B:$O,9,FALSE)/100</f>
        <v>0.124</v>
      </c>
      <c r="K1759" s="31">
        <f>VLOOKUP($C1759,'Four Factors - Home'!$B:$O,10,FALSE)/100</f>
        <v>0.24299999999999999</v>
      </c>
      <c r="L1759" s="31">
        <f>VLOOKUP($C1759,'Four Factors - Home'!$B:$O,11,FALSE)/100</f>
        <v>0.48899999999999999</v>
      </c>
      <c r="M1759" s="31">
        <f>VLOOKUP($C1759,'Four Factors - Home'!$B:$O,12,FALSE)</f>
        <v>0.27100000000000002</v>
      </c>
      <c r="N1759" s="31">
        <f>VLOOKUP($C1759,'Four Factors - Home'!$B:$O,13,FALSE)/100</f>
        <v>0.13500000000000001</v>
      </c>
      <c r="O1759" s="31">
        <f>VLOOKUP($C1759,'Four Factors - Home'!$B:$O,14,FALSE)/100</f>
        <v>0.18899999999999997</v>
      </c>
      <c r="P1759" s="17">
        <f>VLOOKUP($C1759,'Advanced - Home'!B:T,18,FALSE)</f>
        <v>98.07</v>
      </c>
      <c r="Q1759" s="17">
        <f>(P1759+'Advanced - Home'!$S$33)/2</f>
        <v>98.46191294387171</v>
      </c>
      <c r="R1759" s="31">
        <f t="shared" ref="R1759" si="17351">AVERAGE(H1759,L1758)</f>
        <v>0.51200000000000001</v>
      </c>
      <c r="S1759" s="31">
        <f t="shared" ref="S1759" si="17352">AVERAGE(I1759,M1758)</f>
        <v>0.2475</v>
      </c>
      <c r="T1759" s="31">
        <f t="shared" ref="T1759" si="17353">AVERAGE(J1759,N1758)</f>
        <v>0.13700000000000001</v>
      </c>
      <c r="U1759" s="31">
        <f t="shared" ref="U1759" si="17354">AVERAGE(K1759,O1758)</f>
        <v>0.24</v>
      </c>
      <c r="V1759" s="17">
        <f>Q1759*Q1758/'Advanced - Road'!$S$33</f>
        <v>98.825178836070393</v>
      </c>
      <c r="W1759" s="17">
        <f t="shared" ref="W1759" si="17355">W1758</f>
        <v>98.828528380581616</v>
      </c>
      <c r="X1759" s="17">
        <f t="shared" si="17342"/>
        <v>0</v>
      </c>
      <c r="Y1759" s="19">
        <f>ROUND(Regression!$B$17+Regression!$B$18*Games!R1759+Regression!$B$19*Games!T1759+Regression!$B$20*Games!U1759+Regression!$B$21*Games!S1759+Regression!$B$22*Games!W1759,0)</f>
        <v>107</v>
      </c>
      <c r="Z1759" s="19">
        <f t="shared" ref="Z1759" si="17356">-Z1758</f>
        <v>-3</v>
      </c>
      <c r="AA1759" s="19">
        <f t="shared" ref="AA1759" si="17357">AA1758</f>
        <v>211</v>
      </c>
      <c r="AB1759" s="4"/>
      <c r="AC1759" s="4"/>
      <c r="AD1759" s="4">
        <f t="shared" si="17347"/>
        <v>107</v>
      </c>
    </row>
    <row r="1760" spans="1:30" x14ac:dyDescent="0.3">
      <c r="A1760" s="11" t="s">
        <v>133</v>
      </c>
      <c r="B1760" s="14" t="s">
        <v>82</v>
      </c>
      <c r="C1760" s="11" t="str">
        <f>VLOOKUP(B1760,'Team Lookup'!A:B,2,FALSE)</f>
        <v>Washington Wizards</v>
      </c>
      <c r="D1760" s="12"/>
      <c r="E1760" s="12"/>
      <c r="F1760" s="13" t="str">
        <f>B1761</f>
        <v>GSW</v>
      </c>
      <c r="G1760" s="11" t="str">
        <f t="shared" ref="G1760" si="17358">C1761</f>
        <v>Golden State Warriors</v>
      </c>
      <c r="H1760" s="32">
        <f>VLOOKUP($C1760,'Four Factors - Road'!$B:$O,7,FALSE)/100</f>
        <v>0.505</v>
      </c>
      <c r="I1760" s="32">
        <f>VLOOKUP($C1760,'Four Factors - Road'!$B:$O,8,FALSE)</f>
        <v>0.22700000000000001</v>
      </c>
      <c r="J1760" s="32">
        <f>VLOOKUP($C1760,'Four Factors - Road'!$B:$O,9,FALSE)/100</f>
        <v>0.13699999999999998</v>
      </c>
      <c r="K1760" s="32">
        <f>VLOOKUP($C1760,'Four Factors - Road'!$B:$O,10,FALSE)/100</f>
        <v>0.23199999999999998</v>
      </c>
      <c r="L1760" s="32">
        <f>VLOOKUP($C1760,'Four Factors - Road'!$B:$O,11,FALSE)/100</f>
        <v>0.51900000000000002</v>
      </c>
      <c r="M1760" s="32">
        <f>VLOOKUP($C1760,'Four Factors - Road'!$B:$O,12,FALSE)</f>
        <v>0.27800000000000002</v>
      </c>
      <c r="N1760" s="32">
        <f>VLOOKUP($C1760,'Four Factors - Road'!$B:$O,13,FALSE)/100</f>
        <v>0.15</v>
      </c>
      <c r="O1760" s="32">
        <f>VLOOKUP($C1760,'Four Factors - Road'!$B:$O,14,FALSE)/100</f>
        <v>0.23699999999999999</v>
      </c>
      <c r="P1760" s="21">
        <f>VLOOKUP($C1760,'Advanced - Road'!B:T,18,FALSE)</f>
        <v>99.59</v>
      </c>
      <c r="Q1760" s="21">
        <f>(P1760+'Advanced - Road'!$S$33)/2</f>
        <v>99.225263459335622</v>
      </c>
      <c r="R1760" s="32">
        <f t="shared" ref="R1760" si="17359">AVERAGE(H1760,L1761)</f>
        <v>0.49099999999999999</v>
      </c>
      <c r="S1760" s="32">
        <f t="shared" ref="S1760" si="17360">AVERAGE(I1760,M1761)</f>
        <v>0.24049999999999999</v>
      </c>
      <c r="T1760" s="32">
        <f t="shared" ref="T1760" si="17361">AVERAGE(J1760,N1761)</f>
        <v>0.13949999999999999</v>
      </c>
      <c r="U1760" s="32">
        <f t="shared" ref="U1760" si="17362">AVERAGE(K1760,O1761)</f>
        <v>0.23349999999999999</v>
      </c>
      <c r="V1760" s="21">
        <f>Q1760*Q1761/'Advanced - Home'!$S$33</f>
        <v>101.16059519180816</v>
      </c>
      <c r="W1760" s="21">
        <f t="shared" ref="W1760" si="17363">AVERAGE(V1760:V1761)</f>
        <v>101.15716672395456</v>
      </c>
      <c r="X1760" s="21">
        <f t="shared" si="17342"/>
        <v>0</v>
      </c>
      <c r="Y1760" s="23">
        <f>ROUND(Regression!$B$17+Regression!$B$18*Games!R1760+Regression!$B$19*Games!T1760+Regression!$B$20*Games!U1760+Regression!$B$21*Games!S1760+Regression!$B$22*Games!W1760,0)</f>
        <v>106</v>
      </c>
      <c r="Z1760" s="23">
        <f t="shared" ref="Z1760" si="17364">Y1761-Y1760</f>
        <v>9</v>
      </c>
      <c r="AA1760" s="23">
        <f t="shared" ref="AA1760" si="17365">Y1760+Y1761</f>
        <v>221</v>
      </c>
      <c r="AB1760" s="22">
        <f t="shared" ref="AB1760" si="17366">D1760-Z1760</f>
        <v>-9</v>
      </c>
      <c r="AC1760" s="22">
        <f t="shared" ref="AC1760" si="17367">AA1760-E1760</f>
        <v>221</v>
      </c>
      <c r="AD1760" s="22">
        <f t="shared" si="17347"/>
        <v>106</v>
      </c>
    </row>
    <row r="1761" spans="1:30" x14ac:dyDescent="0.3">
      <c r="A1761" s="11" t="s">
        <v>134</v>
      </c>
      <c r="B1761" s="14" t="s">
        <v>55</v>
      </c>
      <c r="C1761" s="11" t="str">
        <f>VLOOKUP(B1761,'Team Lookup'!A:B,2,FALSE)</f>
        <v>Golden State Warriors</v>
      </c>
      <c r="D1761" s="15">
        <f t="shared" ref="D1761" si="17368">D1760*-1</f>
        <v>0</v>
      </c>
      <c r="E1761" s="15">
        <f t="shared" ref="E1761" si="17369">E1760</f>
        <v>0</v>
      </c>
      <c r="F1761" s="11" t="str">
        <f>B1760</f>
        <v>WAS</v>
      </c>
      <c r="G1761" s="11" t="str">
        <f t="shared" ref="G1761" si="17370">C1760</f>
        <v>Washington Wizards</v>
      </c>
      <c r="H1761" s="32">
        <f>VLOOKUP($C1761,'Four Factors - Home'!$B:$O,7,FALSE)/100</f>
        <v>0.59099999999999997</v>
      </c>
      <c r="I1761" s="32">
        <f>VLOOKUP($C1761,'Four Factors - Home'!$B:$O,8,FALSE)</f>
        <v>0.255</v>
      </c>
      <c r="J1761" s="32">
        <f>VLOOKUP($C1761,'Four Factors - Home'!$B:$O,9,FALSE)/100</f>
        <v>0.14099999999999999</v>
      </c>
      <c r="K1761" s="32">
        <f>VLOOKUP($C1761,'Four Factors - Home'!$B:$O,10,FALSE)/100</f>
        <v>0.22600000000000001</v>
      </c>
      <c r="L1761" s="32">
        <f>VLOOKUP($C1761,'Four Factors - Home'!$B:$O,11,FALSE)/100</f>
        <v>0.47700000000000004</v>
      </c>
      <c r="M1761" s="32">
        <f>VLOOKUP($C1761,'Four Factors - Home'!$B:$O,12,FALSE)</f>
        <v>0.254</v>
      </c>
      <c r="N1761" s="32">
        <f>VLOOKUP($C1761,'Four Factors - Home'!$B:$O,13,FALSE)/100</f>
        <v>0.14199999999999999</v>
      </c>
      <c r="O1761" s="32">
        <f>VLOOKUP($C1761,'Four Factors - Home'!$B:$O,14,FALSE)/100</f>
        <v>0.23499999999999999</v>
      </c>
      <c r="P1761" s="21">
        <f>VLOOKUP($C1761,'Advanced - Home'!B:T,18,FALSE)</f>
        <v>102.71</v>
      </c>
      <c r="Q1761" s="21">
        <f>(P1761+'Advanced - Home'!$S$33)/2</f>
        <v>100.7819129438717</v>
      </c>
      <c r="R1761" s="32">
        <f t="shared" ref="R1761" si="17371">AVERAGE(H1761,L1760)</f>
        <v>0.55499999999999994</v>
      </c>
      <c r="S1761" s="32">
        <f t="shared" ref="S1761" si="17372">AVERAGE(I1761,M1760)</f>
        <v>0.26650000000000001</v>
      </c>
      <c r="T1761" s="32">
        <f t="shared" ref="T1761" si="17373">AVERAGE(J1761,N1760)</f>
        <v>0.14549999999999999</v>
      </c>
      <c r="U1761" s="32">
        <f t="shared" ref="U1761" si="17374">AVERAGE(K1761,O1760)</f>
        <v>0.23149999999999998</v>
      </c>
      <c r="V1761" s="21">
        <f>Q1761*Q1760/'Advanced - Road'!$S$33</f>
        <v>101.15373825610098</v>
      </c>
      <c r="W1761" s="21">
        <f t="shared" ref="W1761" si="17375">W1760</f>
        <v>101.15716672395456</v>
      </c>
      <c r="X1761" s="21">
        <f t="shared" si="17342"/>
        <v>0</v>
      </c>
      <c r="Y1761" s="23">
        <f>ROUND(Regression!$B$17+Regression!$B$18*Games!R1761+Regression!$B$19*Games!T1761+Regression!$B$20*Games!U1761+Regression!$B$21*Games!S1761+Regression!$B$22*Games!W1761,0)</f>
        <v>115</v>
      </c>
      <c r="Z1761" s="23">
        <f t="shared" ref="Z1761" si="17376">-Z1760</f>
        <v>-9</v>
      </c>
      <c r="AA1761" s="23">
        <f t="shared" ref="AA1761" si="17377">AA1760</f>
        <v>221</v>
      </c>
      <c r="AB1761" s="22"/>
      <c r="AC1761" s="22"/>
      <c r="AD1761" s="22">
        <f t="shared" si="17347"/>
        <v>115</v>
      </c>
    </row>
    <row r="1762" spans="1:30" x14ac:dyDescent="0.3">
      <c r="A1762" t="s">
        <v>133</v>
      </c>
      <c r="B1762" s="8" t="s">
        <v>82</v>
      </c>
      <c r="C1762" t="str">
        <f>VLOOKUP(B1762,'Team Lookup'!A:B,2,FALSE)</f>
        <v>Washington Wizards</v>
      </c>
      <c r="D1762" s="6"/>
      <c r="E1762" s="6"/>
      <c r="F1762" s="7" t="str">
        <f>B1763</f>
        <v>HOU</v>
      </c>
      <c r="G1762" t="str">
        <f t="shared" ref="G1762" si="17378">C1763</f>
        <v>Houston Rockets</v>
      </c>
      <c r="H1762" s="31">
        <f>VLOOKUP($C1762,'Four Factors - Road'!$B:$O,7,FALSE)/100</f>
        <v>0.505</v>
      </c>
      <c r="I1762" s="31">
        <f>VLOOKUP($C1762,'Four Factors - Road'!$B:$O,8,FALSE)</f>
        <v>0.22700000000000001</v>
      </c>
      <c r="J1762" s="31">
        <f>VLOOKUP($C1762,'Four Factors - Road'!$B:$O,9,FALSE)/100</f>
        <v>0.13699999999999998</v>
      </c>
      <c r="K1762" s="31">
        <f>VLOOKUP($C1762,'Four Factors - Road'!$B:$O,10,FALSE)/100</f>
        <v>0.23199999999999998</v>
      </c>
      <c r="L1762" s="31">
        <f>VLOOKUP($C1762,'Four Factors - Road'!$B:$O,11,FALSE)/100</f>
        <v>0.51900000000000002</v>
      </c>
      <c r="M1762" s="31">
        <f>VLOOKUP($C1762,'Four Factors - Road'!$B:$O,12,FALSE)</f>
        <v>0.27800000000000002</v>
      </c>
      <c r="N1762" s="31">
        <f>VLOOKUP($C1762,'Four Factors - Road'!$B:$O,13,FALSE)/100</f>
        <v>0.15</v>
      </c>
      <c r="O1762" s="31">
        <f>VLOOKUP($C1762,'Four Factors - Road'!$B:$O,14,FALSE)/100</f>
        <v>0.23699999999999999</v>
      </c>
      <c r="P1762" s="17">
        <f>VLOOKUP($C1762,'Advanced - Road'!B:T,18,FALSE)</f>
        <v>99.59</v>
      </c>
      <c r="Q1762" s="17">
        <f>(P1762+'Advanced - Road'!$S$33)/2</f>
        <v>99.225263459335622</v>
      </c>
      <c r="R1762" s="31">
        <f t="shared" ref="R1762" si="17379">AVERAGE(H1762,L1763)</f>
        <v>0.50700000000000001</v>
      </c>
      <c r="S1762" s="31">
        <f t="shared" ref="S1762" si="17380">AVERAGE(I1762,M1763)</f>
        <v>0.23149999999999998</v>
      </c>
      <c r="T1762" s="31">
        <f t="shared" ref="T1762" si="17381">AVERAGE(J1762,N1763)</f>
        <v>0.14349999999999999</v>
      </c>
      <c r="U1762" s="31">
        <f t="shared" ref="U1762" si="17382">AVERAGE(K1762,O1763)</f>
        <v>0.23549999999999999</v>
      </c>
      <c r="V1762" s="17">
        <f>Q1762*Q1763/'Advanced - Home'!$S$33</f>
        <v>101.00501278821294</v>
      </c>
      <c r="W1762" s="17">
        <f t="shared" ref="W1762" si="17383">AVERAGE(V1762:V1763)</f>
        <v>101.00158959325506</v>
      </c>
      <c r="X1762" s="17">
        <f t="shared" si="17342"/>
        <v>0</v>
      </c>
      <c r="Y1762" s="19">
        <f>ROUND(Regression!$B$17+Regression!$B$18*Games!R1762+Regression!$B$19*Games!T1762+Regression!$B$20*Games!U1762+Regression!$B$21*Games!S1762+Regression!$B$22*Games!W1762,0)</f>
        <v>107</v>
      </c>
      <c r="Z1762" s="19">
        <f t="shared" ref="Z1762" si="17384">Y1763-Y1762</f>
        <v>6</v>
      </c>
      <c r="AA1762" s="19">
        <f t="shared" ref="AA1762" si="17385">Y1762+Y1763</f>
        <v>220</v>
      </c>
      <c r="AB1762" s="4">
        <f t="shared" ref="AB1762" si="17386">D1762-Z1762</f>
        <v>-6</v>
      </c>
      <c r="AC1762" s="4">
        <f t="shared" ref="AC1762" si="17387">AA1762-E1762</f>
        <v>220</v>
      </c>
      <c r="AD1762" s="4">
        <f t="shared" si="17347"/>
        <v>107</v>
      </c>
    </row>
    <row r="1763" spans="1:30" x14ac:dyDescent="0.3">
      <c r="A1763" t="s">
        <v>134</v>
      </c>
      <c r="B1763" s="8" t="s">
        <v>64</v>
      </c>
      <c r="C1763" t="str">
        <f>VLOOKUP(B1763,'Team Lookup'!A:B,2,FALSE)</f>
        <v>Houston Rockets</v>
      </c>
      <c r="D1763" s="9">
        <f t="shared" ref="D1763" si="17388">D1762*-1</f>
        <v>0</v>
      </c>
      <c r="E1763" s="9">
        <f t="shared" ref="E1763" si="17389">E1762</f>
        <v>0</v>
      </c>
      <c r="F1763" t="str">
        <f>B1762</f>
        <v>WAS</v>
      </c>
      <c r="G1763" t="str">
        <f t="shared" ref="G1763" si="17390">C1762</f>
        <v>Washington Wizards</v>
      </c>
      <c r="H1763" s="31">
        <f>VLOOKUP($C1763,'Four Factors - Home'!$B:$O,7,FALSE)/100</f>
        <v>0.54799999999999993</v>
      </c>
      <c r="I1763" s="31">
        <f>VLOOKUP($C1763,'Four Factors - Home'!$B:$O,8,FALSE)</f>
        <v>0.30199999999999999</v>
      </c>
      <c r="J1763" s="31">
        <f>VLOOKUP($C1763,'Four Factors - Home'!$B:$O,9,FALSE)/100</f>
        <v>0.13900000000000001</v>
      </c>
      <c r="K1763" s="31">
        <f>VLOOKUP($C1763,'Four Factors - Home'!$B:$O,10,FALSE)/100</f>
        <v>0.252</v>
      </c>
      <c r="L1763" s="31">
        <f>VLOOKUP($C1763,'Four Factors - Home'!$B:$O,11,FALSE)/100</f>
        <v>0.50900000000000001</v>
      </c>
      <c r="M1763" s="31">
        <f>VLOOKUP($C1763,'Four Factors - Home'!$B:$O,12,FALSE)</f>
        <v>0.23599999999999999</v>
      </c>
      <c r="N1763" s="31">
        <f>VLOOKUP($C1763,'Four Factors - Home'!$B:$O,13,FALSE)/100</f>
        <v>0.15</v>
      </c>
      <c r="O1763" s="31">
        <f>VLOOKUP($C1763,'Four Factors - Home'!$B:$O,14,FALSE)/100</f>
        <v>0.23899999999999999</v>
      </c>
      <c r="P1763" s="17">
        <f>VLOOKUP($C1763,'Advanced - Home'!B:T,18,FALSE)</f>
        <v>102.4</v>
      </c>
      <c r="Q1763" s="17">
        <f>(P1763+'Advanced - Home'!$S$33)/2</f>
        <v>100.6269129438717</v>
      </c>
      <c r="R1763" s="31">
        <f t="shared" ref="R1763" si="17391">AVERAGE(H1763,L1762)</f>
        <v>0.53349999999999997</v>
      </c>
      <c r="S1763" s="31">
        <f t="shared" ref="S1763" si="17392">AVERAGE(I1763,M1762)</f>
        <v>0.29000000000000004</v>
      </c>
      <c r="T1763" s="31">
        <f t="shared" ref="T1763" si="17393">AVERAGE(J1763,N1762)</f>
        <v>0.14450000000000002</v>
      </c>
      <c r="U1763" s="31">
        <f t="shared" ref="U1763" si="17394">AVERAGE(K1763,O1762)</f>
        <v>0.2445</v>
      </c>
      <c r="V1763" s="17">
        <f>Q1763*Q1762/'Advanced - Road'!$S$33</f>
        <v>100.9981663982972</v>
      </c>
      <c r="W1763" s="17">
        <f t="shared" ref="W1763" si="17395">W1762</f>
        <v>101.00158959325506</v>
      </c>
      <c r="X1763" s="17">
        <f t="shared" si="17342"/>
        <v>0</v>
      </c>
      <c r="Y1763" s="19">
        <f>ROUND(Regression!$B$17+Regression!$B$18*Games!R1763+Regression!$B$19*Games!T1763+Regression!$B$20*Games!U1763+Regression!$B$21*Games!S1763+Regression!$B$22*Games!W1763,0)</f>
        <v>113</v>
      </c>
      <c r="Z1763" s="19">
        <f t="shared" ref="Z1763" si="17396">-Z1762</f>
        <v>-6</v>
      </c>
      <c r="AA1763" s="19">
        <f t="shared" ref="AA1763" si="17397">AA1762</f>
        <v>220</v>
      </c>
      <c r="AB1763" s="4"/>
      <c r="AC1763" s="4"/>
      <c r="AD1763" s="4">
        <f t="shared" si="17347"/>
        <v>113</v>
      </c>
    </row>
    <row r="1764" spans="1:30" x14ac:dyDescent="0.3">
      <c r="A1764" s="11" t="s">
        <v>133</v>
      </c>
      <c r="B1764" s="14" t="s">
        <v>82</v>
      </c>
      <c r="C1764" s="11" t="str">
        <f>VLOOKUP(B1764,'Team Lookup'!A:B,2,FALSE)</f>
        <v>Washington Wizards</v>
      </c>
      <c r="D1764" s="12"/>
      <c r="E1764" s="12"/>
      <c r="F1764" s="13" t="str">
        <f>B1765</f>
        <v>IND</v>
      </c>
      <c r="G1764" s="11" t="str">
        <f t="shared" ref="G1764" si="17398">C1765</f>
        <v>Indiana Pacers</v>
      </c>
      <c r="H1764" s="32">
        <f>VLOOKUP($C1764,'Four Factors - Road'!$B:$O,7,FALSE)/100</f>
        <v>0.505</v>
      </c>
      <c r="I1764" s="32">
        <f>VLOOKUP($C1764,'Four Factors - Road'!$B:$O,8,FALSE)</f>
        <v>0.22700000000000001</v>
      </c>
      <c r="J1764" s="32">
        <f>VLOOKUP($C1764,'Four Factors - Road'!$B:$O,9,FALSE)/100</f>
        <v>0.13699999999999998</v>
      </c>
      <c r="K1764" s="32">
        <f>VLOOKUP($C1764,'Four Factors - Road'!$B:$O,10,FALSE)/100</f>
        <v>0.23199999999999998</v>
      </c>
      <c r="L1764" s="32">
        <f>VLOOKUP($C1764,'Four Factors - Road'!$B:$O,11,FALSE)/100</f>
        <v>0.51900000000000002</v>
      </c>
      <c r="M1764" s="32">
        <f>VLOOKUP($C1764,'Four Factors - Road'!$B:$O,12,FALSE)</f>
        <v>0.27800000000000002</v>
      </c>
      <c r="N1764" s="32">
        <f>VLOOKUP($C1764,'Four Factors - Road'!$B:$O,13,FALSE)/100</f>
        <v>0.15</v>
      </c>
      <c r="O1764" s="32">
        <f>VLOOKUP($C1764,'Four Factors - Road'!$B:$O,14,FALSE)/100</f>
        <v>0.23699999999999999</v>
      </c>
      <c r="P1764" s="21">
        <f>VLOOKUP($C1764,'Advanced - Road'!B:T,18,FALSE)</f>
        <v>99.59</v>
      </c>
      <c r="Q1764" s="21">
        <f>(P1764+'Advanced - Road'!$S$33)/2</f>
        <v>99.225263459335622</v>
      </c>
      <c r="R1764" s="32">
        <f t="shared" ref="R1764" si="17399">AVERAGE(H1764,L1765)</f>
        <v>0.501</v>
      </c>
      <c r="S1764" s="32">
        <f t="shared" ref="S1764" si="17400">AVERAGE(I1764,M1765)</f>
        <v>0.254</v>
      </c>
      <c r="T1764" s="32">
        <f t="shared" ref="T1764" si="17401">AVERAGE(J1764,N1765)</f>
        <v>0.14349999999999999</v>
      </c>
      <c r="U1764" s="32">
        <f t="shared" ref="U1764" si="17402">AVERAGE(K1764,O1765)</f>
        <v>0.23549999999999999</v>
      </c>
      <c r="V1764" s="21">
        <f>Q1764*Q1765/'Advanced - Home'!$S$33</f>
        <v>99.122967583432242</v>
      </c>
      <c r="W1764" s="21">
        <f t="shared" ref="W1764" si="17403">AVERAGE(V1764:V1765)</f>
        <v>99.119608173503224</v>
      </c>
      <c r="X1764" s="21">
        <f t="shared" si="17342"/>
        <v>0</v>
      </c>
      <c r="Y1764" s="23">
        <f>ROUND(Regression!$B$17+Regression!$B$18*Games!R1764+Regression!$B$19*Games!T1764+Regression!$B$20*Games!U1764+Regression!$B$21*Games!S1764+Regression!$B$22*Games!W1764,0)</f>
        <v>105</v>
      </c>
      <c r="Z1764" s="23">
        <f t="shared" ref="Z1764" si="17404">Y1765-Y1764</f>
        <v>3</v>
      </c>
      <c r="AA1764" s="23">
        <f t="shared" ref="AA1764" si="17405">Y1764+Y1765</f>
        <v>213</v>
      </c>
      <c r="AB1764" s="22">
        <f t="shared" ref="AB1764" si="17406">D1764-Z1764</f>
        <v>-3</v>
      </c>
      <c r="AC1764" s="22">
        <f t="shared" ref="AC1764" si="17407">AA1764-E1764</f>
        <v>213</v>
      </c>
      <c r="AD1764" s="22">
        <f t="shared" si="17347"/>
        <v>105</v>
      </c>
    </row>
    <row r="1765" spans="1:30" x14ac:dyDescent="0.3">
      <c r="A1765" s="11" t="s">
        <v>134</v>
      </c>
      <c r="B1765" s="14" t="s">
        <v>65</v>
      </c>
      <c r="C1765" s="11" t="str">
        <f>VLOOKUP(B1765,'Team Lookup'!A:B,2,FALSE)</f>
        <v>Indiana Pacers</v>
      </c>
      <c r="D1765" s="15">
        <f t="shared" ref="D1765" si="17408">D1764*-1</f>
        <v>0</v>
      </c>
      <c r="E1765" s="15">
        <f t="shared" ref="E1765" si="17409">E1764</f>
        <v>0</v>
      </c>
      <c r="F1765" s="11" t="str">
        <f>B1764</f>
        <v>WAS</v>
      </c>
      <c r="G1765" s="11" t="str">
        <f t="shared" ref="G1765" si="17410">C1764</f>
        <v>Washington Wizards</v>
      </c>
      <c r="H1765" s="32">
        <f>VLOOKUP($C1765,'Four Factors - Home'!$B:$O,7,FALSE)/100</f>
        <v>0.52400000000000002</v>
      </c>
      <c r="I1765" s="32">
        <f>VLOOKUP($C1765,'Four Factors - Home'!$B:$O,8,FALSE)</f>
        <v>0.251</v>
      </c>
      <c r="J1765" s="32">
        <f>VLOOKUP($C1765,'Four Factors - Home'!$B:$O,9,FALSE)/100</f>
        <v>0.13200000000000001</v>
      </c>
      <c r="K1765" s="32">
        <f>VLOOKUP($C1765,'Four Factors - Home'!$B:$O,10,FALSE)/100</f>
        <v>0.19600000000000001</v>
      </c>
      <c r="L1765" s="32">
        <f>VLOOKUP($C1765,'Four Factors - Home'!$B:$O,11,FALSE)/100</f>
        <v>0.49700000000000005</v>
      </c>
      <c r="M1765" s="32">
        <f>VLOOKUP($C1765,'Four Factors - Home'!$B:$O,12,FALSE)</f>
        <v>0.28100000000000003</v>
      </c>
      <c r="N1765" s="32">
        <f>VLOOKUP($C1765,'Four Factors - Home'!$B:$O,13,FALSE)/100</f>
        <v>0.15</v>
      </c>
      <c r="O1765" s="32">
        <f>VLOOKUP($C1765,'Four Factors - Home'!$B:$O,14,FALSE)/100</f>
        <v>0.23899999999999999</v>
      </c>
      <c r="P1765" s="21">
        <f>VLOOKUP($C1765,'Advanced - Home'!B:T,18,FALSE)</f>
        <v>98.65</v>
      </c>
      <c r="Q1765" s="21">
        <f>(P1765+'Advanced - Home'!$S$33)/2</f>
        <v>98.751912943871702</v>
      </c>
      <c r="R1765" s="32">
        <f t="shared" ref="R1765" si="17411">AVERAGE(H1765,L1764)</f>
        <v>0.52150000000000007</v>
      </c>
      <c r="S1765" s="32">
        <f t="shared" ref="S1765" si="17412">AVERAGE(I1765,M1764)</f>
        <v>0.26450000000000001</v>
      </c>
      <c r="T1765" s="32">
        <f t="shared" ref="T1765" si="17413">AVERAGE(J1765,N1764)</f>
        <v>0.14100000000000001</v>
      </c>
      <c r="U1765" s="32">
        <f t="shared" ref="U1765" si="17414">AVERAGE(K1765,O1764)</f>
        <v>0.2165</v>
      </c>
      <c r="V1765" s="21">
        <f>Q1765*Q1764/'Advanced - Road'!$S$33</f>
        <v>99.11624876357422</v>
      </c>
      <c r="W1765" s="21">
        <f t="shared" ref="W1765" si="17415">W1764</f>
        <v>99.119608173503224</v>
      </c>
      <c r="X1765" s="21">
        <f t="shared" si="17342"/>
        <v>0</v>
      </c>
      <c r="Y1765" s="23">
        <f>ROUND(Regression!$B$17+Regression!$B$18*Games!R1765+Regression!$B$19*Games!T1765+Regression!$B$20*Games!U1765+Regression!$B$21*Games!S1765+Regression!$B$22*Games!W1765,0)</f>
        <v>108</v>
      </c>
      <c r="Z1765" s="23">
        <f t="shared" ref="Z1765" si="17416">-Z1764</f>
        <v>-3</v>
      </c>
      <c r="AA1765" s="23">
        <f t="shared" ref="AA1765" si="17417">AA1764</f>
        <v>213</v>
      </c>
      <c r="AB1765" s="22"/>
      <c r="AC1765" s="22"/>
      <c r="AD1765" s="22">
        <f t="shared" si="17347"/>
        <v>108</v>
      </c>
    </row>
    <row r="1766" spans="1:30" x14ac:dyDescent="0.3">
      <c r="A1766" t="s">
        <v>133</v>
      </c>
      <c r="B1766" s="5" t="s">
        <v>82</v>
      </c>
      <c r="C1766" t="str">
        <f>VLOOKUP(B1766,'Team Lookup'!A:B,2,FALSE)</f>
        <v>Washington Wizards</v>
      </c>
      <c r="D1766" s="6"/>
      <c r="E1766" s="6"/>
      <c r="F1766" s="7" t="str">
        <f>B1767</f>
        <v>LAC</v>
      </c>
      <c r="G1766" t="str">
        <f t="shared" ref="G1766" si="17418">C1767</f>
        <v>LA Clippers</v>
      </c>
      <c r="H1766" s="31">
        <f>VLOOKUP($C1766,'Four Factors - Road'!$B:$O,7,FALSE)/100</f>
        <v>0.505</v>
      </c>
      <c r="I1766" s="31">
        <f>VLOOKUP($C1766,'Four Factors - Road'!$B:$O,8,FALSE)</f>
        <v>0.22700000000000001</v>
      </c>
      <c r="J1766" s="31">
        <f>VLOOKUP($C1766,'Four Factors - Road'!$B:$O,9,FALSE)/100</f>
        <v>0.13699999999999998</v>
      </c>
      <c r="K1766" s="31">
        <f>VLOOKUP($C1766,'Four Factors - Road'!$B:$O,10,FALSE)/100</f>
        <v>0.23199999999999998</v>
      </c>
      <c r="L1766" s="31">
        <f>VLOOKUP($C1766,'Four Factors - Road'!$B:$O,11,FALSE)/100</f>
        <v>0.51900000000000002</v>
      </c>
      <c r="M1766" s="31">
        <f>VLOOKUP($C1766,'Four Factors - Road'!$B:$O,12,FALSE)</f>
        <v>0.27800000000000002</v>
      </c>
      <c r="N1766" s="31">
        <f>VLOOKUP($C1766,'Four Factors - Road'!$B:$O,13,FALSE)/100</f>
        <v>0.15</v>
      </c>
      <c r="O1766" s="31">
        <f>VLOOKUP($C1766,'Four Factors - Road'!$B:$O,14,FALSE)/100</f>
        <v>0.23699999999999999</v>
      </c>
      <c r="P1766" s="17">
        <f>VLOOKUP($C1766,'Advanced - Road'!B:T,18,FALSE)</f>
        <v>99.59</v>
      </c>
      <c r="Q1766" s="17">
        <f>(P1766+'Advanced - Road'!$S$33)/2</f>
        <v>99.225263459335622</v>
      </c>
      <c r="R1766" s="31">
        <f t="shared" ref="R1766" si="17419">AVERAGE(H1766,L1767)</f>
        <v>0.49399999999999999</v>
      </c>
      <c r="S1766" s="31">
        <f t="shared" ref="S1766" si="17420">AVERAGE(I1766,M1767)</f>
        <v>0.2505</v>
      </c>
      <c r="T1766" s="31">
        <f t="shared" ref="T1766" si="17421">AVERAGE(J1766,N1767)</f>
        <v>0.14349999999999999</v>
      </c>
      <c r="U1766" s="31">
        <f t="shared" ref="U1766" si="17422">AVERAGE(K1766,O1767)</f>
        <v>0.23849999999999999</v>
      </c>
      <c r="V1766" s="17">
        <f>Q1766*Q1767/'Advanced - Home'!$S$33</f>
        <v>99.082817285730258</v>
      </c>
      <c r="W1766" s="17">
        <f t="shared" ref="W1766" si="17423">AVERAGE(V1766:V1767)</f>
        <v>99.07945923654853</v>
      </c>
      <c r="X1766" s="17">
        <f t="shared" si="17342"/>
        <v>0</v>
      </c>
      <c r="Y1766" s="19">
        <f>ROUND(Regression!$B$17+Regression!$B$18*Games!R1766+Regression!$B$19*Games!T1766+Regression!$B$20*Games!U1766+Regression!$B$21*Games!S1766+Regression!$B$22*Games!W1766,0)</f>
        <v>104</v>
      </c>
      <c r="Z1766" s="19">
        <f t="shared" ref="Z1766" si="17424">Y1767-Y1766</f>
        <v>6</v>
      </c>
      <c r="AA1766" s="19">
        <f t="shared" ref="AA1766" si="17425">Y1766+Y1767</f>
        <v>214</v>
      </c>
      <c r="AB1766" s="4">
        <f t="shared" ref="AB1766" si="17426">D1766-Z1766</f>
        <v>-6</v>
      </c>
      <c r="AC1766" s="4">
        <f t="shared" ref="AC1766" si="17427">AA1766-E1766</f>
        <v>214</v>
      </c>
      <c r="AD1766" s="4">
        <f t="shared" si="17347"/>
        <v>104</v>
      </c>
    </row>
    <row r="1767" spans="1:30" x14ac:dyDescent="0.3">
      <c r="A1767" t="s">
        <v>134</v>
      </c>
      <c r="B1767" s="8" t="s">
        <v>66</v>
      </c>
      <c r="C1767" t="str">
        <f>VLOOKUP(B1767,'Team Lookup'!A:B,2,FALSE)</f>
        <v>LA Clippers</v>
      </c>
      <c r="D1767" s="9">
        <f t="shared" ref="D1767" si="17428">D1766*-1</f>
        <v>0</v>
      </c>
      <c r="E1767" s="9">
        <f t="shared" ref="E1767" si="17429">E1766</f>
        <v>0</v>
      </c>
      <c r="F1767" t="str">
        <f>B1766</f>
        <v>WAS</v>
      </c>
      <c r="G1767" t="str">
        <f t="shared" ref="G1767" si="17430">C1766</f>
        <v>Washington Wizards</v>
      </c>
      <c r="H1767" s="31">
        <f>VLOOKUP($C1767,'Four Factors - Home'!$B:$O,7,FALSE)/100</f>
        <v>0.54100000000000004</v>
      </c>
      <c r="I1767" s="31">
        <f>VLOOKUP($C1767,'Four Factors - Home'!$B:$O,8,FALSE)</f>
        <v>0.3</v>
      </c>
      <c r="J1767" s="31">
        <f>VLOOKUP($C1767,'Four Factors - Home'!$B:$O,9,FALSE)/100</f>
        <v>0.14099999999999999</v>
      </c>
      <c r="K1767" s="31">
        <f>VLOOKUP($C1767,'Four Factors - Home'!$B:$O,10,FALSE)/100</f>
        <v>0.22</v>
      </c>
      <c r="L1767" s="31">
        <f>VLOOKUP($C1767,'Four Factors - Home'!$B:$O,11,FALSE)/100</f>
        <v>0.48299999999999998</v>
      </c>
      <c r="M1767" s="31">
        <f>VLOOKUP($C1767,'Four Factors - Home'!$B:$O,12,FALSE)</f>
        <v>0.27400000000000002</v>
      </c>
      <c r="N1767" s="31">
        <f>VLOOKUP($C1767,'Four Factors - Home'!$B:$O,13,FALSE)/100</f>
        <v>0.15</v>
      </c>
      <c r="O1767" s="31">
        <f>VLOOKUP($C1767,'Four Factors - Home'!$B:$O,14,FALSE)/100</f>
        <v>0.245</v>
      </c>
      <c r="P1767" s="17">
        <f>VLOOKUP($C1767,'Advanced - Home'!B:T,18,FALSE)</f>
        <v>98.57</v>
      </c>
      <c r="Q1767" s="17">
        <f>(P1767+'Advanced - Home'!$S$33)/2</f>
        <v>98.71191294387171</v>
      </c>
      <c r="R1767" s="31">
        <f t="shared" ref="R1767" si="17431">AVERAGE(H1767,L1766)</f>
        <v>0.53</v>
      </c>
      <c r="S1767" s="31">
        <f t="shared" ref="S1767" si="17432">AVERAGE(I1767,M1766)</f>
        <v>0.28900000000000003</v>
      </c>
      <c r="T1767" s="31">
        <f t="shared" ref="T1767" si="17433">AVERAGE(J1767,N1766)</f>
        <v>0.14549999999999999</v>
      </c>
      <c r="U1767" s="31">
        <f t="shared" ref="U1767" si="17434">AVERAGE(K1767,O1766)</f>
        <v>0.22849999999999998</v>
      </c>
      <c r="V1767" s="17">
        <f>Q1767*Q1766/'Advanced - Road'!$S$33</f>
        <v>99.076101187366802</v>
      </c>
      <c r="W1767" s="17">
        <f t="shared" ref="W1767" si="17435">W1766</f>
        <v>99.07945923654853</v>
      </c>
      <c r="X1767" s="17">
        <f t="shared" si="17342"/>
        <v>0</v>
      </c>
      <c r="Y1767" s="19">
        <f>ROUND(Regression!$B$17+Regression!$B$18*Games!R1767+Regression!$B$19*Games!T1767+Regression!$B$20*Games!U1767+Regression!$B$21*Games!S1767+Regression!$B$22*Games!W1767,0)</f>
        <v>110</v>
      </c>
      <c r="Z1767" s="19">
        <f t="shared" ref="Z1767" si="17436">-Z1766</f>
        <v>-6</v>
      </c>
      <c r="AA1767" s="19">
        <f t="shared" ref="AA1767" si="17437">AA1766</f>
        <v>214</v>
      </c>
      <c r="AB1767" s="4"/>
      <c r="AC1767" s="4"/>
      <c r="AD1767" s="4">
        <f t="shared" si="17347"/>
        <v>110</v>
      </c>
    </row>
    <row r="1768" spans="1:30" x14ac:dyDescent="0.3">
      <c r="A1768" s="11" t="s">
        <v>133</v>
      </c>
      <c r="B1768" s="10" t="s">
        <v>82</v>
      </c>
      <c r="C1768" s="11" t="str">
        <f>VLOOKUP(B1768,'Team Lookup'!A:B,2,FALSE)</f>
        <v>Washington Wizards</v>
      </c>
      <c r="D1768" s="12"/>
      <c r="E1768" s="12"/>
      <c r="F1768" s="13" t="str">
        <f>B1769</f>
        <v>LAL</v>
      </c>
      <c r="G1768" s="11" t="str">
        <f t="shared" ref="G1768" si="17438">C1769</f>
        <v>Los Angeles Lakers</v>
      </c>
      <c r="H1768" s="32">
        <f>VLOOKUP($C1768,'Four Factors - Road'!$B:$O,7,FALSE)/100</f>
        <v>0.505</v>
      </c>
      <c r="I1768" s="32">
        <f>VLOOKUP($C1768,'Four Factors - Road'!$B:$O,8,FALSE)</f>
        <v>0.22700000000000001</v>
      </c>
      <c r="J1768" s="32">
        <f>VLOOKUP($C1768,'Four Factors - Road'!$B:$O,9,FALSE)/100</f>
        <v>0.13699999999999998</v>
      </c>
      <c r="K1768" s="32">
        <f>VLOOKUP($C1768,'Four Factors - Road'!$B:$O,10,FALSE)/100</f>
        <v>0.23199999999999998</v>
      </c>
      <c r="L1768" s="32">
        <f>VLOOKUP($C1768,'Four Factors - Road'!$B:$O,11,FALSE)/100</f>
        <v>0.51900000000000002</v>
      </c>
      <c r="M1768" s="32">
        <f>VLOOKUP($C1768,'Four Factors - Road'!$B:$O,12,FALSE)</f>
        <v>0.27800000000000002</v>
      </c>
      <c r="N1768" s="32">
        <f>VLOOKUP($C1768,'Four Factors - Road'!$B:$O,13,FALSE)/100</f>
        <v>0.15</v>
      </c>
      <c r="O1768" s="32">
        <f>VLOOKUP($C1768,'Four Factors - Road'!$B:$O,14,FALSE)/100</f>
        <v>0.23699999999999999</v>
      </c>
      <c r="P1768" s="21">
        <f>VLOOKUP($C1768,'Advanced - Road'!B:T,18,FALSE)</f>
        <v>99.59</v>
      </c>
      <c r="Q1768" s="21">
        <f>(P1768+'Advanced - Road'!$S$33)/2</f>
        <v>99.225263459335622</v>
      </c>
      <c r="R1768" s="32">
        <f t="shared" ref="R1768" si="17439">AVERAGE(H1768,L1769)</f>
        <v>0.51800000000000002</v>
      </c>
      <c r="S1768" s="32">
        <f t="shared" ref="S1768" si="17440">AVERAGE(I1768,M1769)</f>
        <v>0.247</v>
      </c>
      <c r="T1768" s="32">
        <f t="shared" ref="T1768" si="17441">AVERAGE(J1768,N1769)</f>
        <v>0.14099999999999999</v>
      </c>
      <c r="U1768" s="32">
        <f t="shared" ref="U1768" si="17442">AVERAGE(K1768,O1769)</f>
        <v>0.23149999999999998</v>
      </c>
      <c r="V1768" s="21">
        <f>Q1768*Q1769/'Advanced - Home'!$S$33</f>
        <v>99.890842026982796</v>
      </c>
      <c r="W1768" s="21">
        <f t="shared" ref="W1768" si="17443">AVERAGE(V1768:V1769)</f>
        <v>99.887456592762007</v>
      </c>
      <c r="X1768" s="21">
        <f t="shared" si="17342"/>
        <v>0</v>
      </c>
      <c r="Y1768" s="23">
        <f>ROUND(Regression!$B$17+Regression!$B$18*Games!R1768+Regression!$B$19*Games!T1768+Regression!$B$20*Games!U1768+Regression!$B$21*Games!S1768+Regression!$B$22*Games!W1768,0)</f>
        <v>108</v>
      </c>
      <c r="Z1768" s="23">
        <f t="shared" ref="Z1768" si="17444">Y1769-Y1768</f>
        <v>2</v>
      </c>
      <c r="AA1768" s="23">
        <f t="shared" ref="AA1768" si="17445">Y1768+Y1769</f>
        <v>218</v>
      </c>
      <c r="AB1768" s="22">
        <f t="shared" ref="AB1768" si="17446">D1768-Z1768</f>
        <v>-2</v>
      </c>
      <c r="AC1768" s="22">
        <f t="shared" ref="AC1768" si="17447">AA1768-E1768</f>
        <v>218</v>
      </c>
      <c r="AD1768" s="22">
        <f t="shared" si="17347"/>
        <v>108</v>
      </c>
    </row>
    <row r="1769" spans="1:30" x14ac:dyDescent="0.3">
      <c r="A1769" s="11" t="s">
        <v>134</v>
      </c>
      <c r="B1769" s="14" t="s">
        <v>67</v>
      </c>
      <c r="C1769" s="11" t="str">
        <f>VLOOKUP(B1769,'Team Lookup'!A:B,2,FALSE)</f>
        <v>Los Angeles Lakers</v>
      </c>
      <c r="D1769" s="15">
        <f t="shared" ref="D1769" si="17448">D1768*-1</f>
        <v>0</v>
      </c>
      <c r="E1769" s="15">
        <f t="shared" ref="E1769" si="17449">E1768</f>
        <v>0</v>
      </c>
      <c r="F1769" s="11" t="str">
        <f>B1768</f>
        <v>WAS</v>
      </c>
      <c r="G1769" s="11" t="str">
        <f t="shared" ref="G1769" si="17450">C1768</f>
        <v>Washington Wizards</v>
      </c>
      <c r="H1769" s="32">
        <f>VLOOKUP($C1769,'Four Factors - Home'!$B:$O,7,FALSE)/100</f>
        <v>0.51600000000000001</v>
      </c>
      <c r="I1769" s="32">
        <f>VLOOKUP($C1769,'Four Factors - Home'!$B:$O,8,FALSE)</f>
        <v>0.27200000000000002</v>
      </c>
      <c r="J1769" s="32">
        <f>VLOOKUP($C1769,'Four Factors - Home'!$B:$O,9,FALSE)/100</f>
        <v>0.14300000000000002</v>
      </c>
      <c r="K1769" s="32">
        <f>VLOOKUP($C1769,'Four Factors - Home'!$B:$O,10,FALSE)/100</f>
        <v>0.27300000000000002</v>
      </c>
      <c r="L1769" s="32">
        <f>VLOOKUP($C1769,'Four Factors - Home'!$B:$O,11,FALSE)/100</f>
        <v>0.53100000000000003</v>
      </c>
      <c r="M1769" s="32">
        <f>VLOOKUP($C1769,'Four Factors - Home'!$B:$O,12,FALSE)</f>
        <v>0.26700000000000002</v>
      </c>
      <c r="N1769" s="32">
        <f>VLOOKUP($C1769,'Four Factors - Home'!$B:$O,13,FALSE)/100</f>
        <v>0.14499999999999999</v>
      </c>
      <c r="O1769" s="32">
        <f>VLOOKUP($C1769,'Four Factors - Home'!$B:$O,14,FALSE)/100</f>
        <v>0.23100000000000001</v>
      </c>
      <c r="P1769" s="21">
        <f>VLOOKUP($C1769,'Advanced - Home'!B:T,18,FALSE)</f>
        <v>100.18</v>
      </c>
      <c r="Q1769" s="21">
        <f>(P1769+'Advanced - Home'!$S$33)/2</f>
        <v>99.516912943871716</v>
      </c>
      <c r="R1769" s="32">
        <f t="shared" ref="R1769" si="17451">AVERAGE(H1769,L1768)</f>
        <v>0.51750000000000007</v>
      </c>
      <c r="S1769" s="32">
        <f t="shared" ref="S1769" si="17452">AVERAGE(I1769,M1768)</f>
        <v>0.27500000000000002</v>
      </c>
      <c r="T1769" s="32">
        <f t="shared" ref="T1769" si="17453">AVERAGE(J1769,N1768)</f>
        <v>0.14650000000000002</v>
      </c>
      <c r="U1769" s="32">
        <f t="shared" ref="U1769" si="17454">AVERAGE(K1769,O1768)</f>
        <v>0.255</v>
      </c>
      <c r="V1769" s="21">
        <f>Q1769*Q1768/'Advanced - Road'!$S$33</f>
        <v>99.884071158541218</v>
      </c>
      <c r="W1769" s="21">
        <f t="shared" ref="W1769" si="17455">W1768</f>
        <v>99.887456592762007</v>
      </c>
      <c r="X1769" s="21">
        <f t="shared" si="17342"/>
        <v>0</v>
      </c>
      <c r="Y1769" s="23">
        <f>ROUND(Regression!$B$17+Regression!$B$18*Games!R1769+Regression!$B$19*Games!T1769+Regression!$B$20*Games!U1769+Regression!$B$21*Games!S1769+Regression!$B$22*Games!W1769,0)</f>
        <v>110</v>
      </c>
      <c r="Z1769" s="23">
        <f t="shared" ref="Z1769" si="17456">-Z1768</f>
        <v>-2</v>
      </c>
      <c r="AA1769" s="23">
        <f t="shared" ref="AA1769" si="17457">AA1768</f>
        <v>218</v>
      </c>
      <c r="AB1769" s="22"/>
      <c r="AC1769" s="22"/>
      <c r="AD1769" s="22">
        <f t="shared" si="17347"/>
        <v>110</v>
      </c>
    </row>
    <row r="1770" spans="1:30" x14ac:dyDescent="0.3">
      <c r="A1770" t="s">
        <v>133</v>
      </c>
      <c r="B1770" s="5" t="s">
        <v>82</v>
      </c>
      <c r="C1770" t="str">
        <f>VLOOKUP(B1770,'Team Lookup'!A:B,2,FALSE)</f>
        <v>Washington Wizards</v>
      </c>
      <c r="D1770" s="6"/>
      <c r="E1770" s="6"/>
      <c r="F1770" s="7" t="str">
        <f>B1771</f>
        <v>MEM</v>
      </c>
      <c r="G1770" t="str">
        <f t="shared" ref="G1770" si="17458">C1771</f>
        <v>Memphis Grizzlies</v>
      </c>
      <c r="H1770" s="31">
        <f>VLOOKUP($C1770,'Four Factors - Road'!$B:$O,7,FALSE)/100</f>
        <v>0.505</v>
      </c>
      <c r="I1770" s="31">
        <f>VLOOKUP($C1770,'Four Factors - Road'!$B:$O,8,FALSE)</f>
        <v>0.22700000000000001</v>
      </c>
      <c r="J1770" s="31">
        <f>VLOOKUP($C1770,'Four Factors - Road'!$B:$O,9,FALSE)/100</f>
        <v>0.13699999999999998</v>
      </c>
      <c r="K1770" s="31">
        <f>VLOOKUP($C1770,'Four Factors - Road'!$B:$O,10,FALSE)/100</f>
        <v>0.23199999999999998</v>
      </c>
      <c r="L1770" s="31">
        <f>VLOOKUP($C1770,'Four Factors - Road'!$B:$O,11,FALSE)/100</f>
        <v>0.51900000000000002</v>
      </c>
      <c r="M1770" s="31">
        <f>VLOOKUP($C1770,'Four Factors - Road'!$B:$O,12,FALSE)</f>
        <v>0.27800000000000002</v>
      </c>
      <c r="N1770" s="31">
        <f>VLOOKUP($C1770,'Four Factors - Road'!$B:$O,13,FALSE)/100</f>
        <v>0.15</v>
      </c>
      <c r="O1770" s="31">
        <f>VLOOKUP($C1770,'Four Factors - Road'!$B:$O,14,FALSE)/100</f>
        <v>0.23699999999999999</v>
      </c>
      <c r="P1770" s="17">
        <f>VLOOKUP($C1770,'Advanced - Road'!B:T,18,FALSE)</f>
        <v>99.59</v>
      </c>
      <c r="Q1770" s="17">
        <f>(P1770+'Advanced - Road'!$S$33)/2</f>
        <v>99.225263459335622</v>
      </c>
      <c r="R1770" s="31">
        <f t="shared" ref="R1770" si="17459">AVERAGE(H1770,L1771)</f>
        <v>0.48949999999999999</v>
      </c>
      <c r="S1770" s="31">
        <f t="shared" ref="S1770" si="17460">AVERAGE(I1770,M1771)</f>
        <v>0.29049999999999998</v>
      </c>
      <c r="T1770" s="31">
        <f t="shared" ref="T1770" si="17461">AVERAGE(J1770,N1771)</f>
        <v>0.14449999999999999</v>
      </c>
      <c r="U1770" s="31">
        <f t="shared" ref="U1770" si="17462">AVERAGE(K1770,O1771)</f>
        <v>0.2215</v>
      </c>
      <c r="V1770" s="17">
        <f>Q1770*Q1771/'Advanced - Home'!$S$33</f>
        <v>97.712688376649908</v>
      </c>
      <c r="W1770" s="17">
        <f t="shared" ref="W1770" si="17463">AVERAGE(V1770:V1771)</f>
        <v>97.709376762969185</v>
      </c>
      <c r="X1770" s="17">
        <f t="shared" si="17342"/>
        <v>0</v>
      </c>
      <c r="Y1770" s="19">
        <f>ROUND(Regression!$B$17+Regression!$B$18*Games!R1770+Regression!$B$19*Games!T1770+Regression!$B$20*Games!U1770+Regression!$B$21*Games!S1770+Regression!$B$22*Games!W1770,0)</f>
        <v>103</v>
      </c>
      <c r="Z1770" s="19">
        <f t="shared" ref="Z1770" si="17464">Y1771-Y1770</f>
        <v>1</v>
      </c>
      <c r="AA1770" s="19">
        <f t="shared" ref="AA1770" si="17465">Y1770+Y1771</f>
        <v>207</v>
      </c>
      <c r="AB1770" s="4">
        <f t="shared" ref="AB1770" si="17466">D1770-Z1770</f>
        <v>-1</v>
      </c>
      <c r="AC1770" s="4">
        <f t="shared" ref="AC1770" si="17467">AA1770-E1770</f>
        <v>207</v>
      </c>
      <c r="AD1770" s="4">
        <f t="shared" si="17347"/>
        <v>103</v>
      </c>
    </row>
    <row r="1771" spans="1:30" x14ac:dyDescent="0.3">
      <c r="A1771" t="s">
        <v>134</v>
      </c>
      <c r="B1771" s="8" t="s">
        <v>68</v>
      </c>
      <c r="C1771" t="str">
        <f>VLOOKUP(B1771,'Team Lookup'!A:B,2,FALSE)</f>
        <v>Memphis Grizzlies</v>
      </c>
      <c r="D1771" s="9">
        <f t="shared" ref="D1771" si="17468">D1770*-1</f>
        <v>0</v>
      </c>
      <c r="E1771" s="9">
        <f t="shared" ref="E1771" si="17469">E1770</f>
        <v>0</v>
      </c>
      <c r="F1771" t="str">
        <f>B1770</f>
        <v>WAS</v>
      </c>
      <c r="G1771" t="str">
        <f t="shared" ref="G1771" si="17470">C1770</f>
        <v>Washington Wizards</v>
      </c>
      <c r="H1771" s="31">
        <f>VLOOKUP($C1771,'Four Factors - Home'!$B:$O,7,FALSE)/100</f>
        <v>0.46299999999999997</v>
      </c>
      <c r="I1771" s="31">
        <f>VLOOKUP($C1771,'Four Factors - Home'!$B:$O,8,FALSE)</f>
        <v>0.29599999999999999</v>
      </c>
      <c r="J1771" s="31">
        <f>VLOOKUP($C1771,'Four Factors - Home'!$B:$O,9,FALSE)/100</f>
        <v>0.14400000000000002</v>
      </c>
      <c r="K1771" s="31">
        <f>VLOOKUP($C1771,'Four Factors - Home'!$B:$O,10,FALSE)/100</f>
        <v>0.27300000000000002</v>
      </c>
      <c r="L1771" s="31">
        <f>VLOOKUP($C1771,'Four Factors - Home'!$B:$O,11,FALSE)/100</f>
        <v>0.47399999999999998</v>
      </c>
      <c r="M1771" s="31">
        <f>VLOOKUP($C1771,'Four Factors - Home'!$B:$O,12,FALSE)</f>
        <v>0.35399999999999998</v>
      </c>
      <c r="N1771" s="31">
        <f>VLOOKUP($C1771,'Four Factors - Home'!$B:$O,13,FALSE)/100</f>
        <v>0.152</v>
      </c>
      <c r="O1771" s="31">
        <f>VLOOKUP($C1771,'Four Factors - Home'!$B:$O,14,FALSE)/100</f>
        <v>0.21100000000000002</v>
      </c>
      <c r="P1771" s="17">
        <f>VLOOKUP($C1771,'Advanced - Home'!B:T,18,FALSE)</f>
        <v>95.84</v>
      </c>
      <c r="Q1771" s="17">
        <f>(P1771+'Advanced - Home'!$S$33)/2</f>
        <v>97.3469129438717</v>
      </c>
      <c r="R1771" s="31">
        <f t="shared" ref="R1771" si="17471">AVERAGE(H1771,L1770)</f>
        <v>0.49099999999999999</v>
      </c>
      <c r="S1771" s="31">
        <f t="shared" ref="S1771" si="17472">AVERAGE(I1771,M1770)</f>
        <v>0.28700000000000003</v>
      </c>
      <c r="T1771" s="31">
        <f t="shared" ref="T1771" si="17473">AVERAGE(J1771,N1770)</f>
        <v>0.14700000000000002</v>
      </c>
      <c r="U1771" s="31">
        <f t="shared" ref="U1771" si="17474">AVERAGE(K1771,O1770)</f>
        <v>0.255</v>
      </c>
      <c r="V1771" s="17">
        <f>Q1771*Q1770/'Advanced - Road'!$S$33</f>
        <v>97.706065149288463</v>
      </c>
      <c r="W1771" s="17">
        <f t="shared" ref="W1771" si="17475">W1770</f>
        <v>97.709376762969185</v>
      </c>
      <c r="X1771" s="17">
        <f t="shared" si="17342"/>
        <v>0</v>
      </c>
      <c r="Y1771" s="19">
        <f>ROUND(Regression!$B$17+Regression!$B$18*Games!R1771+Regression!$B$19*Games!T1771+Regression!$B$20*Games!U1771+Regression!$B$21*Games!S1771+Regression!$B$22*Games!W1771,0)</f>
        <v>104</v>
      </c>
      <c r="Z1771" s="19">
        <f t="shared" ref="Z1771" si="17476">-Z1770</f>
        <v>-1</v>
      </c>
      <c r="AA1771" s="19">
        <f t="shared" ref="AA1771" si="17477">AA1770</f>
        <v>207</v>
      </c>
      <c r="AB1771" s="4"/>
      <c r="AC1771" s="4"/>
      <c r="AD1771" s="4">
        <f t="shared" si="17347"/>
        <v>104</v>
      </c>
    </row>
    <row r="1772" spans="1:30" x14ac:dyDescent="0.3">
      <c r="A1772" s="11" t="s">
        <v>133</v>
      </c>
      <c r="B1772" s="10" t="s">
        <v>82</v>
      </c>
      <c r="C1772" s="11" t="str">
        <f>VLOOKUP(B1772,'Team Lookup'!A:B,2,FALSE)</f>
        <v>Washington Wizards</v>
      </c>
      <c r="D1772" s="12"/>
      <c r="E1772" s="12"/>
      <c r="F1772" s="13" t="str">
        <f>B1773</f>
        <v>MIA</v>
      </c>
      <c r="G1772" s="11" t="str">
        <f t="shared" ref="G1772" si="17478">C1773</f>
        <v>Miami Heat</v>
      </c>
      <c r="H1772" s="32">
        <f>VLOOKUP($C1772,'Four Factors - Road'!$B:$O,7,FALSE)/100</f>
        <v>0.505</v>
      </c>
      <c r="I1772" s="32">
        <f>VLOOKUP($C1772,'Four Factors - Road'!$B:$O,8,FALSE)</f>
        <v>0.22700000000000001</v>
      </c>
      <c r="J1772" s="32">
        <f>VLOOKUP($C1772,'Four Factors - Road'!$B:$O,9,FALSE)/100</f>
        <v>0.13699999999999998</v>
      </c>
      <c r="K1772" s="32">
        <f>VLOOKUP($C1772,'Four Factors - Road'!$B:$O,10,FALSE)/100</f>
        <v>0.23199999999999998</v>
      </c>
      <c r="L1772" s="32">
        <f>VLOOKUP($C1772,'Four Factors - Road'!$B:$O,11,FALSE)/100</f>
        <v>0.51900000000000002</v>
      </c>
      <c r="M1772" s="32">
        <f>VLOOKUP($C1772,'Four Factors - Road'!$B:$O,12,FALSE)</f>
        <v>0.27800000000000002</v>
      </c>
      <c r="N1772" s="32">
        <f>VLOOKUP($C1772,'Four Factors - Road'!$B:$O,13,FALSE)/100</f>
        <v>0.15</v>
      </c>
      <c r="O1772" s="32">
        <f>VLOOKUP($C1772,'Four Factors - Road'!$B:$O,14,FALSE)/100</f>
        <v>0.23699999999999999</v>
      </c>
      <c r="P1772" s="21">
        <f>VLOOKUP($C1772,'Advanced - Road'!B:T,18,FALSE)</f>
        <v>99.59</v>
      </c>
      <c r="Q1772" s="21">
        <f>(P1772+'Advanced - Road'!$S$33)/2</f>
        <v>99.225263459335622</v>
      </c>
      <c r="R1772" s="32">
        <f t="shared" ref="R1772" si="17479">AVERAGE(H1772,L1773)</f>
        <v>0.4965</v>
      </c>
      <c r="S1772" s="32">
        <f t="shared" ref="S1772" si="17480">AVERAGE(I1772,M1773)</f>
        <v>0.2445</v>
      </c>
      <c r="T1772" s="32">
        <f t="shared" ref="T1772" si="17481">AVERAGE(J1772,N1773)</f>
        <v>0.13400000000000001</v>
      </c>
      <c r="U1772" s="32">
        <f t="shared" ref="U1772" si="17482">AVERAGE(K1772,O1773)</f>
        <v>0.22749999999999998</v>
      </c>
      <c r="V1772" s="21">
        <f>Q1772*Q1773/'Advanced - Home'!$S$33</f>
        <v>98.952328818198794</v>
      </c>
      <c r="W1772" s="21">
        <f t="shared" ref="W1772" si="17483">AVERAGE(V1772:V1773)</f>
        <v>98.948975191445726</v>
      </c>
      <c r="X1772" s="21">
        <f t="shared" si="17342"/>
        <v>0</v>
      </c>
      <c r="Y1772" s="23">
        <f>ROUND(Regression!$B$17+Regression!$B$18*Games!R1772+Regression!$B$19*Games!T1772+Regression!$B$20*Games!U1772+Regression!$B$21*Games!S1772+Regression!$B$22*Games!W1772,0)</f>
        <v>105</v>
      </c>
      <c r="Z1772" s="23">
        <f t="shared" ref="Z1772" si="17484">Y1773-Y1772</f>
        <v>3</v>
      </c>
      <c r="AA1772" s="23">
        <f t="shared" ref="AA1772" si="17485">Y1772+Y1773</f>
        <v>213</v>
      </c>
      <c r="AB1772" s="22">
        <f t="shared" ref="AB1772" si="17486">D1772-Z1772</f>
        <v>-3</v>
      </c>
      <c r="AC1772" s="22">
        <f t="shared" ref="AC1772" si="17487">AA1772-E1772</f>
        <v>213</v>
      </c>
      <c r="AD1772" s="22">
        <f t="shared" si="17347"/>
        <v>105</v>
      </c>
    </row>
    <row r="1773" spans="1:30" x14ac:dyDescent="0.3">
      <c r="A1773" s="11" t="s">
        <v>134</v>
      </c>
      <c r="B1773" s="14" t="s">
        <v>69</v>
      </c>
      <c r="C1773" s="11" t="str">
        <f>VLOOKUP(B1773,'Team Lookup'!A:B,2,FALSE)</f>
        <v>Miami Heat</v>
      </c>
      <c r="D1773" s="15">
        <f t="shared" ref="D1773" si="17488">D1772*-1</f>
        <v>0</v>
      </c>
      <c r="E1773" s="15">
        <f t="shared" ref="E1773" si="17489">E1772</f>
        <v>0</v>
      </c>
      <c r="F1773" s="11" t="str">
        <f>B1772</f>
        <v>WAS</v>
      </c>
      <c r="G1773" s="11" t="str">
        <f t="shared" ref="G1773" si="17490">C1772</f>
        <v>Washington Wizards</v>
      </c>
      <c r="H1773" s="32">
        <f>VLOOKUP($C1773,'Four Factors - Home'!$B:$O,7,FALSE)/100</f>
        <v>0.52500000000000002</v>
      </c>
      <c r="I1773" s="32">
        <f>VLOOKUP($C1773,'Four Factors - Home'!$B:$O,8,FALSE)</f>
        <v>0.27700000000000002</v>
      </c>
      <c r="J1773" s="32">
        <f>VLOOKUP($C1773,'Four Factors - Home'!$B:$O,9,FALSE)/100</f>
        <v>0.14000000000000001</v>
      </c>
      <c r="K1773" s="32">
        <f>VLOOKUP($C1773,'Four Factors - Home'!$B:$O,10,FALSE)/100</f>
        <v>0.217</v>
      </c>
      <c r="L1773" s="32">
        <f>VLOOKUP($C1773,'Four Factors - Home'!$B:$O,11,FALSE)/100</f>
        <v>0.48799999999999999</v>
      </c>
      <c r="M1773" s="32">
        <f>VLOOKUP($C1773,'Four Factors - Home'!$B:$O,12,FALSE)</f>
        <v>0.26200000000000001</v>
      </c>
      <c r="N1773" s="32">
        <f>VLOOKUP($C1773,'Four Factors - Home'!$B:$O,13,FALSE)/100</f>
        <v>0.13100000000000001</v>
      </c>
      <c r="O1773" s="32">
        <f>VLOOKUP($C1773,'Four Factors - Home'!$B:$O,14,FALSE)/100</f>
        <v>0.223</v>
      </c>
      <c r="P1773" s="21">
        <f>VLOOKUP($C1773,'Advanced - Home'!B:T,18,FALSE)</f>
        <v>98.31</v>
      </c>
      <c r="Q1773" s="21">
        <f>(P1773+'Advanced - Home'!$S$33)/2</f>
        <v>98.581912943871714</v>
      </c>
      <c r="R1773" s="32">
        <f t="shared" ref="R1773" si="17491">AVERAGE(H1773,L1772)</f>
        <v>0.52200000000000002</v>
      </c>
      <c r="S1773" s="32">
        <f t="shared" ref="S1773" si="17492">AVERAGE(I1773,M1772)</f>
        <v>0.27750000000000002</v>
      </c>
      <c r="T1773" s="32">
        <f t="shared" ref="T1773" si="17493">AVERAGE(J1773,N1772)</f>
        <v>0.14500000000000002</v>
      </c>
      <c r="U1773" s="32">
        <f t="shared" ref="U1773" si="17494">AVERAGE(K1773,O1772)</f>
        <v>0.22699999999999998</v>
      </c>
      <c r="V1773" s="21">
        <f>Q1773*Q1772/'Advanced - Road'!$S$33</f>
        <v>98.945621564692672</v>
      </c>
      <c r="W1773" s="21">
        <f t="shared" ref="W1773" si="17495">W1772</f>
        <v>98.948975191445726</v>
      </c>
      <c r="X1773" s="21">
        <f t="shared" si="17342"/>
        <v>0</v>
      </c>
      <c r="Y1773" s="23">
        <f>ROUND(Regression!$B$17+Regression!$B$18*Games!R1773+Regression!$B$19*Games!T1773+Regression!$B$20*Games!U1773+Regression!$B$21*Games!S1773+Regression!$B$22*Games!W1773,0)</f>
        <v>108</v>
      </c>
      <c r="Z1773" s="23">
        <f t="shared" ref="Z1773" si="17496">-Z1772</f>
        <v>-3</v>
      </c>
      <c r="AA1773" s="23">
        <f t="shared" ref="AA1773" si="17497">AA1772</f>
        <v>213</v>
      </c>
      <c r="AB1773" s="22"/>
      <c r="AC1773" s="22"/>
      <c r="AD1773" s="22">
        <f t="shared" si="17347"/>
        <v>108</v>
      </c>
    </row>
    <row r="1774" spans="1:30" x14ac:dyDescent="0.3">
      <c r="A1774" t="s">
        <v>133</v>
      </c>
      <c r="B1774" s="8" t="s">
        <v>82</v>
      </c>
      <c r="C1774" t="str">
        <f>VLOOKUP(B1774,'Team Lookup'!A:B,2,FALSE)</f>
        <v>Washington Wizards</v>
      </c>
      <c r="D1774" s="6"/>
      <c r="E1774" s="6"/>
      <c r="F1774" s="7" t="str">
        <f>B1775</f>
        <v>MIL</v>
      </c>
      <c r="G1774" t="str">
        <f t="shared" ref="G1774" si="17498">C1775</f>
        <v>Milwaukee Bucks</v>
      </c>
      <c r="H1774" s="31">
        <f>VLOOKUP($C1774,'Four Factors - Road'!$B:$O,7,FALSE)/100</f>
        <v>0.505</v>
      </c>
      <c r="I1774" s="31">
        <f>VLOOKUP($C1774,'Four Factors - Road'!$B:$O,8,FALSE)</f>
        <v>0.22700000000000001</v>
      </c>
      <c r="J1774" s="31">
        <f>VLOOKUP($C1774,'Four Factors - Road'!$B:$O,9,FALSE)/100</f>
        <v>0.13699999999999998</v>
      </c>
      <c r="K1774" s="31">
        <f>VLOOKUP($C1774,'Four Factors - Road'!$B:$O,10,FALSE)/100</f>
        <v>0.23199999999999998</v>
      </c>
      <c r="L1774" s="31">
        <f>VLOOKUP($C1774,'Four Factors - Road'!$B:$O,11,FALSE)/100</f>
        <v>0.51900000000000002</v>
      </c>
      <c r="M1774" s="31">
        <f>VLOOKUP($C1774,'Four Factors - Road'!$B:$O,12,FALSE)</f>
        <v>0.27800000000000002</v>
      </c>
      <c r="N1774" s="31">
        <f>VLOOKUP($C1774,'Four Factors - Road'!$B:$O,13,FALSE)/100</f>
        <v>0.15</v>
      </c>
      <c r="O1774" s="31">
        <f>VLOOKUP($C1774,'Four Factors - Road'!$B:$O,14,FALSE)/100</f>
        <v>0.23699999999999999</v>
      </c>
      <c r="P1774" s="17">
        <f>VLOOKUP($C1774,'Advanced - Road'!B:T,18,FALSE)</f>
        <v>99.59</v>
      </c>
      <c r="Q1774" s="17">
        <f>(P1774+'Advanced - Road'!$S$33)/2</f>
        <v>99.225263459335622</v>
      </c>
      <c r="R1774" s="31">
        <f t="shared" ref="R1774" si="17499">AVERAGE(H1774,L1775)</f>
        <v>0.51300000000000001</v>
      </c>
      <c r="S1774" s="31">
        <f t="shared" ref="S1774" si="17500">AVERAGE(I1774,M1775)</f>
        <v>0.26500000000000001</v>
      </c>
      <c r="T1774" s="31">
        <f t="shared" ref="T1774" si="17501">AVERAGE(J1774,N1775)</f>
        <v>0.14799999999999999</v>
      </c>
      <c r="U1774" s="31">
        <f t="shared" ref="U1774" si="17502">AVERAGE(K1774,O1775)</f>
        <v>0.23199999999999998</v>
      </c>
      <c r="V1774" s="17">
        <f>Q1774*Q1775/'Advanced - Home'!$S$33</f>
        <v>99.163117881134241</v>
      </c>
      <c r="W1774" s="17">
        <f t="shared" ref="W1774" si="17503">AVERAGE(V1774:V1775)</f>
        <v>99.159757110457946</v>
      </c>
      <c r="X1774" s="17">
        <f t="shared" si="17342"/>
        <v>0</v>
      </c>
      <c r="Y1774" s="19">
        <f>ROUND(Regression!$B$17+Regression!$B$18*Games!R1774+Regression!$B$19*Games!T1774+Regression!$B$20*Games!U1774+Regression!$B$21*Games!S1774+Regression!$B$22*Games!W1774,0)</f>
        <v>107</v>
      </c>
      <c r="Z1774" s="19">
        <f t="shared" ref="Z1774" si="17504">Y1775-Y1774</f>
        <v>3</v>
      </c>
      <c r="AA1774" s="19">
        <f t="shared" ref="AA1774" si="17505">Y1774+Y1775</f>
        <v>217</v>
      </c>
      <c r="AB1774" s="4">
        <f t="shared" ref="AB1774" si="17506">D1774-Z1774</f>
        <v>-3</v>
      </c>
      <c r="AC1774" s="4">
        <f t="shared" ref="AC1774" si="17507">AA1774-E1774</f>
        <v>217</v>
      </c>
      <c r="AD1774" s="4">
        <f t="shared" si="17347"/>
        <v>107</v>
      </c>
    </row>
    <row r="1775" spans="1:30" x14ac:dyDescent="0.3">
      <c r="A1775" t="s">
        <v>134</v>
      </c>
      <c r="B1775" s="8" t="s">
        <v>70</v>
      </c>
      <c r="C1775" t="str">
        <f>VLOOKUP(B1775,'Team Lookup'!A:B,2,FALSE)</f>
        <v>Milwaukee Bucks</v>
      </c>
      <c r="D1775" s="9">
        <f t="shared" ref="D1775" si="17508">D1774*-1</f>
        <v>0</v>
      </c>
      <c r="E1775" s="9">
        <f t="shared" ref="E1775" si="17509">E1774</f>
        <v>0</v>
      </c>
      <c r="F1775" t="str">
        <f>B1774</f>
        <v>WAS</v>
      </c>
      <c r="G1775" t="str">
        <f t="shared" ref="G1775" si="17510">C1774</f>
        <v>Washington Wizards</v>
      </c>
      <c r="H1775" s="31">
        <f>VLOOKUP($C1775,'Four Factors - Home'!$B:$O,7,FALSE)/100</f>
        <v>0.53500000000000003</v>
      </c>
      <c r="I1775" s="31">
        <f>VLOOKUP($C1775,'Four Factors - Home'!$B:$O,8,FALSE)</f>
        <v>0.307</v>
      </c>
      <c r="J1775" s="31">
        <f>VLOOKUP($C1775,'Four Factors - Home'!$B:$O,9,FALSE)/100</f>
        <v>0.14199999999999999</v>
      </c>
      <c r="K1775" s="31">
        <f>VLOOKUP($C1775,'Four Factors - Home'!$B:$O,10,FALSE)/100</f>
        <v>0.21600000000000003</v>
      </c>
      <c r="L1775" s="31">
        <f>VLOOKUP($C1775,'Four Factors - Home'!$B:$O,11,FALSE)/100</f>
        <v>0.52100000000000002</v>
      </c>
      <c r="M1775" s="31">
        <f>VLOOKUP($C1775,'Four Factors - Home'!$B:$O,12,FALSE)</f>
        <v>0.30299999999999999</v>
      </c>
      <c r="N1775" s="31">
        <f>VLOOKUP($C1775,'Four Factors - Home'!$B:$O,13,FALSE)/100</f>
        <v>0.159</v>
      </c>
      <c r="O1775" s="31">
        <f>VLOOKUP($C1775,'Four Factors - Home'!$B:$O,14,FALSE)/100</f>
        <v>0.23199999999999998</v>
      </c>
      <c r="P1775" s="17">
        <f>VLOOKUP($C1775,'Advanced - Home'!B:T,18,FALSE)</f>
        <v>98.73</v>
      </c>
      <c r="Q1775" s="17">
        <f>(P1775+'Advanced - Home'!$S$33)/2</f>
        <v>98.791912943871708</v>
      </c>
      <c r="R1775" s="31">
        <f t="shared" ref="R1775" si="17511">AVERAGE(H1775,L1774)</f>
        <v>0.52700000000000002</v>
      </c>
      <c r="S1775" s="31">
        <f t="shared" ref="S1775" si="17512">AVERAGE(I1775,M1774)</f>
        <v>0.29249999999999998</v>
      </c>
      <c r="T1775" s="31">
        <f t="shared" ref="T1775" si="17513">AVERAGE(J1775,N1774)</f>
        <v>0.14599999999999999</v>
      </c>
      <c r="U1775" s="31">
        <f t="shared" ref="U1775" si="17514">AVERAGE(K1775,O1774)</f>
        <v>0.22650000000000001</v>
      </c>
      <c r="V1775" s="17">
        <f>Q1775*Q1774/'Advanced - Road'!$S$33</f>
        <v>99.156396339781651</v>
      </c>
      <c r="W1775" s="17">
        <f t="shared" ref="W1775" si="17515">W1774</f>
        <v>99.159757110457946</v>
      </c>
      <c r="X1775" s="17">
        <f t="shared" si="17342"/>
        <v>0</v>
      </c>
      <c r="Y1775" s="19">
        <f>ROUND(Regression!$B$17+Regression!$B$18*Games!R1775+Regression!$B$19*Games!T1775+Regression!$B$20*Games!U1775+Regression!$B$21*Games!S1775+Regression!$B$22*Games!W1775,0)</f>
        <v>110</v>
      </c>
      <c r="Z1775" s="19">
        <f t="shared" ref="Z1775" si="17516">-Z1774</f>
        <v>-3</v>
      </c>
      <c r="AA1775" s="19">
        <f t="shared" ref="AA1775" si="17517">AA1774</f>
        <v>217</v>
      </c>
      <c r="AB1775" s="4"/>
      <c r="AC1775" s="4"/>
      <c r="AD1775" s="4">
        <f t="shared" si="17347"/>
        <v>110</v>
      </c>
    </row>
    <row r="1776" spans="1:30" x14ac:dyDescent="0.3">
      <c r="A1776" s="11" t="s">
        <v>133</v>
      </c>
      <c r="B1776" s="14" t="s">
        <v>82</v>
      </c>
      <c r="C1776" s="11" t="str">
        <f>VLOOKUP(B1776,'Team Lookup'!A:B,2,FALSE)</f>
        <v>Washington Wizards</v>
      </c>
      <c r="D1776" s="12"/>
      <c r="E1776" s="12"/>
      <c r="F1776" s="13" t="str">
        <f>B1777</f>
        <v>MIN</v>
      </c>
      <c r="G1776" s="11" t="str">
        <f t="shared" ref="G1776" si="17518">C1777</f>
        <v>Minnesota Timberwolves</v>
      </c>
      <c r="H1776" s="32">
        <f>VLOOKUP($C1776,'Four Factors - Road'!$B:$O,7,FALSE)/100</f>
        <v>0.505</v>
      </c>
      <c r="I1776" s="32">
        <f>VLOOKUP($C1776,'Four Factors - Road'!$B:$O,8,FALSE)</f>
        <v>0.22700000000000001</v>
      </c>
      <c r="J1776" s="32">
        <f>VLOOKUP($C1776,'Four Factors - Road'!$B:$O,9,FALSE)/100</f>
        <v>0.13699999999999998</v>
      </c>
      <c r="K1776" s="32">
        <f>VLOOKUP($C1776,'Four Factors - Road'!$B:$O,10,FALSE)/100</f>
        <v>0.23199999999999998</v>
      </c>
      <c r="L1776" s="32">
        <f>VLOOKUP($C1776,'Four Factors - Road'!$B:$O,11,FALSE)/100</f>
        <v>0.51900000000000002</v>
      </c>
      <c r="M1776" s="32">
        <f>VLOOKUP($C1776,'Four Factors - Road'!$B:$O,12,FALSE)</f>
        <v>0.27800000000000002</v>
      </c>
      <c r="N1776" s="32">
        <f>VLOOKUP($C1776,'Four Factors - Road'!$B:$O,13,FALSE)/100</f>
        <v>0.15</v>
      </c>
      <c r="O1776" s="32">
        <f>VLOOKUP($C1776,'Four Factors - Road'!$B:$O,14,FALSE)/100</f>
        <v>0.23699999999999999</v>
      </c>
      <c r="P1776" s="21">
        <f>VLOOKUP($C1776,'Advanced - Road'!B:T,18,FALSE)</f>
        <v>99.59</v>
      </c>
      <c r="Q1776" s="21">
        <f>(P1776+'Advanced - Road'!$S$33)/2</f>
        <v>99.225263459335622</v>
      </c>
      <c r="R1776" s="32">
        <f t="shared" ref="R1776" si="17519">AVERAGE(H1776,L1777)</f>
        <v>0.51750000000000007</v>
      </c>
      <c r="S1776" s="32">
        <f t="shared" ref="S1776" si="17520">AVERAGE(I1776,M1777)</f>
        <v>0.25</v>
      </c>
      <c r="T1776" s="32">
        <f t="shared" ref="T1776" si="17521">AVERAGE(J1776,N1777)</f>
        <v>0.14449999999999999</v>
      </c>
      <c r="U1776" s="32">
        <f t="shared" ref="U1776" si="17522">AVERAGE(K1776,O1777)</f>
        <v>0.22449999999999998</v>
      </c>
      <c r="V1776" s="21">
        <f>Q1776*Q1777/'Advanced - Home'!$S$33</f>
        <v>98.114191353669781</v>
      </c>
      <c r="W1776" s="21">
        <f t="shared" ref="W1776" si="17523">AVERAGE(V1776:V1777)</f>
        <v>98.110866132516236</v>
      </c>
      <c r="X1776" s="21">
        <f t="shared" si="17342"/>
        <v>0</v>
      </c>
      <c r="Y1776" s="23">
        <f>ROUND(Regression!$B$17+Regression!$B$18*Games!R1776+Regression!$B$19*Games!T1776+Regression!$B$20*Games!U1776+Regression!$B$21*Games!S1776+Regression!$B$22*Games!W1776,0)</f>
        <v>106</v>
      </c>
      <c r="Z1776" s="23">
        <f t="shared" ref="Z1776" si="17524">Y1777-Y1776</f>
        <v>2</v>
      </c>
      <c r="AA1776" s="23">
        <f t="shared" ref="AA1776" si="17525">Y1776+Y1777</f>
        <v>214</v>
      </c>
      <c r="AB1776" s="22">
        <f t="shared" ref="AB1776" si="17526">D1776-Z1776</f>
        <v>-2</v>
      </c>
      <c r="AC1776" s="22">
        <f t="shared" ref="AC1776" si="17527">AA1776-E1776</f>
        <v>214</v>
      </c>
      <c r="AD1776" s="22">
        <f t="shared" si="17347"/>
        <v>106</v>
      </c>
    </row>
    <row r="1777" spans="1:30" x14ac:dyDescent="0.3">
      <c r="A1777" s="11" t="s">
        <v>134</v>
      </c>
      <c r="B1777" s="14" t="s">
        <v>34</v>
      </c>
      <c r="C1777" s="11" t="str">
        <f>VLOOKUP(B1777,'Team Lookup'!A:B,2,FALSE)</f>
        <v>Minnesota Timberwolves</v>
      </c>
      <c r="D1777" s="15">
        <f t="shared" ref="D1777" si="17528">D1776*-1</f>
        <v>0</v>
      </c>
      <c r="E1777" s="15">
        <f t="shared" ref="E1777" si="17529">E1776</f>
        <v>0</v>
      </c>
      <c r="F1777" s="11" t="str">
        <f>B1776</f>
        <v>WAS</v>
      </c>
      <c r="G1777" s="11" t="str">
        <f t="shared" ref="G1777" si="17530">C1776</f>
        <v>Washington Wizards</v>
      </c>
      <c r="H1777" s="32">
        <f>VLOOKUP($C1777,'Four Factors - Home'!$B:$O,7,FALSE)/100</f>
        <v>0.52400000000000002</v>
      </c>
      <c r="I1777" s="32">
        <f>VLOOKUP($C1777,'Four Factors - Home'!$B:$O,8,FALSE)</f>
        <v>0.29599999999999999</v>
      </c>
      <c r="J1777" s="32">
        <f>VLOOKUP($C1777,'Four Factors - Home'!$B:$O,9,FALSE)/100</f>
        <v>0.15</v>
      </c>
      <c r="K1777" s="32">
        <f>VLOOKUP($C1777,'Four Factors - Home'!$B:$O,10,FALSE)/100</f>
        <v>0.26899999999999996</v>
      </c>
      <c r="L1777" s="32">
        <f>VLOOKUP($C1777,'Four Factors - Home'!$B:$O,11,FALSE)/100</f>
        <v>0.53</v>
      </c>
      <c r="M1777" s="32">
        <f>VLOOKUP($C1777,'Four Factors - Home'!$B:$O,12,FALSE)</f>
        <v>0.27300000000000002</v>
      </c>
      <c r="N1777" s="32">
        <f>VLOOKUP($C1777,'Four Factors - Home'!$B:$O,13,FALSE)/100</f>
        <v>0.152</v>
      </c>
      <c r="O1777" s="32">
        <f>VLOOKUP($C1777,'Four Factors - Home'!$B:$O,14,FALSE)/100</f>
        <v>0.217</v>
      </c>
      <c r="P1777" s="21">
        <f>VLOOKUP($C1777,'Advanced - Home'!B:T,18,FALSE)</f>
        <v>96.64</v>
      </c>
      <c r="Q1777" s="21">
        <f>(P1777+'Advanced - Home'!$S$33)/2</f>
        <v>97.746912943871706</v>
      </c>
      <c r="R1777" s="32">
        <f t="shared" ref="R1777" si="17531">AVERAGE(H1777,L1776)</f>
        <v>0.52150000000000007</v>
      </c>
      <c r="S1777" s="32">
        <f t="shared" ref="S1777" si="17532">AVERAGE(I1777,M1776)</f>
        <v>0.28700000000000003</v>
      </c>
      <c r="T1777" s="32">
        <f t="shared" ref="T1777" si="17533">AVERAGE(J1777,N1776)</f>
        <v>0.15</v>
      </c>
      <c r="U1777" s="32">
        <f t="shared" ref="U1777" si="17534">AVERAGE(K1777,O1776)</f>
        <v>0.253</v>
      </c>
      <c r="V1777" s="21">
        <f>Q1777*Q1776/'Advanced - Road'!$S$33</f>
        <v>98.10754091136269</v>
      </c>
      <c r="W1777" s="21">
        <f t="shared" ref="W1777" si="17535">W1776</f>
        <v>98.110866132516236</v>
      </c>
      <c r="X1777" s="21">
        <f t="shared" si="17342"/>
        <v>0</v>
      </c>
      <c r="Y1777" s="23">
        <f>ROUND(Regression!$B$17+Regression!$B$18*Games!R1777+Regression!$B$19*Games!T1777+Regression!$B$20*Games!U1777+Regression!$B$21*Games!S1777+Regression!$B$22*Games!W1777,0)</f>
        <v>108</v>
      </c>
      <c r="Z1777" s="23">
        <f t="shared" ref="Z1777" si="17536">-Z1776</f>
        <v>-2</v>
      </c>
      <c r="AA1777" s="23">
        <f t="shared" ref="AA1777" si="17537">AA1776</f>
        <v>214</v>
      </c>
      <c r="AB1777" s="22"/>
      <c r="AC1777" s="22"/>
      <c r="AD1777" s="22">
        <f t="shared" si="17347"/>
        <v>108</v>
      </c>
    </row>
    <row r="1778" spans="1:30" x14ac:dyDescent="0.3">
      <c r="A1778" t="s">
        <v>133</v>
      </c>
      <c r="B1778" s="8" t="s">
        <v>82</v>
      </c>
      <c r="C1778" t="str">
        <f>VLOOKUP(B1778,'Team Lookup'!A:B,2,FALSE)</f>
        <v>Washington Wizards</v>
      </c>
      <c r="D1778" s="6"/>
      <c r="E1778" s="6"/>
      <c r="F1778" s="7" t="str">
        <f>B1779</f>
        <v>NOP</v>
      </c>
      <c r="G1778" t="str">
        <f t="shared" ref="G1778" si="17538">C1779</f>
        <v>New Orleans Pelicans</v>
      </c>
      <c r="H1778" s="31">
        <f>VLOOKUP($C1778,'Four Factors - Road'!$B:$O,7,FALSE)/100</f>
        <v>0.505</v>
      </c>
      <c r="I1778" s="31">
        <f>VLOOKUP($C1778,'Four Factors - Road'!$B:$O,8,FALSE)</f>
        <v>0.22700000000000001</v>
      </c>
      <c r="J1778" s="31">
        <f>VLOOKUP($C1778,'Four Factors - Road'!$B:$O,9,FALSE)/100</f>
        <v>0.13699999999999998</v>
      </c>
      <c r="K1778" s="31">
        <f>VLOOKUP($C1778,'Four Factors - Road'!$B:$O,10,FALSE)/100</f>
        <v>0.23199999999999998</v>
      </c>
      <c r="L1778" s="31">
        <f>VLOOKUP($C1778,'Four Factors - Road'!$B:$O,11,FALSE)/100</f>
        <v>0.51900000000000002</v>
      </c>
      <c r="M1778" s="31">
        <f>VLOOKUP($C1778,'Four Factors - Road'!$B:$O,12,FALSE)</f>
        <v>0.27800000000000002</v>
      </c>
      <c r="N1778" s="31">
        <f>VLOOKUP($C1778,'Four Factors - Road'!$B:$O,13,FALSE)/100</f>
        <v>0.15</v>
      </c>
      <c r="O1778" s="31">
        <f>VLOOKUP($C1778,'Four Factors - Road'!$B:$O,14,FALSE)/100</f>
        <v>0.23699999999999999</v>
      </c>
      <c r="P1778" s="17">
        <f>VLOOKUP($C1778,'Advanced - Road'!B:T,18,FALSE)</f>
        <v>99.59</v>
      </c>
      <c r="Q1778" s="17">
        <f>(P1778+'Advanced - Road'!$S$33)/2</f>
        <v>99.225263459335622</v>
      </c>
      <c r="R1778" s="31">
        <f t="shared" ref="R1778" si="17539">AVERAGE(H1778,L1779)</f>
        <v>0.50700000000000001</v>
      </c>
      <c r="S1778" s="31">
        <f t="shared" ref="S1778" si="17540">AVERAGE(I1778,M1779)</f>
        <v>0.23449999999999999</v>
      </c>
      <c r="T1778" s="31">
        <f t="shared" ref="T1778" si="17541">AVERAGE(J1778,N1779)</f>
        <v>0.13550000000000001</v>
      </c>
      <c r="U1778" s="31">
        <f t="shared" ref="U1778" si="17542">AVERAGE(K1778,O1779)</f>
        <v>0.22699999999999998</v>
      </c>
      <c r="V1778" s="17">
        <f>Q1778*Q1779/'Advanced - Home'!$S$33</f>
        <v>100.3375140889174</v>
      </c>
      <c r="W1778" s="17">
        <f t="shared" ref="W1778" si="17543">AVERAGE(V1778:V1779)</f>
        <v>100.3341135163831</v>
      </c>
      <c r="X1778" s="17">
        <f t="shared" si="17342"/>
        <v>0</v>
      </c>
      <c r="Y1778" s="19">
        <f>ROUND(Regression!$B$17+Regression!$B$18*Games!R1778+Regression!$B$19*Games!T1778+Regression!$B$20*Games!U1778+Regression!$B$21*Games!S1778+Regression!$B$22*Games!W1778,0)</f>
        <v>107</v>
      </c>
      <c r="Z1778" s="19">
        <f t="shared" ref="Z1778" si="17544">Y1779-Y1778</f>
        <v>1</v>
      </c>
      <c r="AA1778" s="19">
        <f t="shared" ref="AA1778" si="17545">Y1778+Y1779</f>
        <v>215</v>
      </c>
      <c r="AB1778" s="4">
        <f t="shared" ref="AB1778" si="17546">D1778-Z1778</f>
        <v>-1</v>
      </c>
      <c r="AC1778" s="4">
        <f t="shared" ref="AC1778" si="17547">AA1778-E1778</f>
        <v>215</v>
      </c>
      <c r="AD1778" s="4">
        <f t="shared" si="17347"/>
        <v>107</v>
      </c>
    </row>
    <row r="1779" spans="1:30" x14ac:dyDescent="0.3">
      <c r="A1779" t="s">
        <v>134</v>
      </c>
      <c r="B1779" s="8" t="s">
        <v>71</v>
      </c>
      <c r="C1779" t="str">
        <f>VLOOKUP(B1779,'Team Lookup'!A:B,2,FALSE)</f>
        <v>New Orleans Pelicans</v>
      </c>
      <c r="D1779" s="9">
        <f t="shared" ref="D1779" si="17548">D1778*-1</f>
        <v>0</v>
      </c>
      <c r="E1779" s="9">
        <f t="shared" ref="E1779" si="17549">E1778</f>
        <v>0</v>
      </c>
      <c r="F1779" t="str">
        <f>B1778</f>
        <v>WAS</v>
      </c>
      <c r="G1779" t="str">
        <f t="shared" ref="G1779" si="17550">C1778</f>
        <v>Washington Wizards</v>
      </c>
      <c r="H1779" s="31">
        <f>VLOOKUP($C1779,'Four Factors - Home'!$B:$O,7,FALSE)/100</f>
        <v>0.504</v>
      </c>
      <c r="I1779" s="31">
        <f>VLOOKUP($C1779,'Four Factors - Home'!$B:$O,8,FALSE)</f>
        <v>0.26200000000000001</v>
      </c>
      <c r="J1779" s="31">
        <f>VLOOKUP($C1779,'Four Factors - Home'!$B:$O,9,FALSE)/100</f>
        <v>0.121</v>
      </c>
      <c r="K1779" s="31">
        <f>VLOOKUP($C1779,'Four Factors - Home'!$B:$O,10,FALSE)/100</f>
        <v>0.184</v>
      </c>
      <c r="L1779" s="31">
        <f>VLOOKUP($C1779,'Four Factors - Home'!$B:$O,11,FALSE)/100</f>
        <v>0.50900000000000001</v>
      </c>
      <c r="M1779" s="31">
        <f>VLOOKUP($C1779,'Four Factors - Home'!$B:$O,12,FALSE)</f>
        <v>0.24199999999999999</v>
      </c>
      <c r="N1779" s="31">
        <f>VLOOKUP($C1779,'Four Factors - Home'!$B:$O,13,FALSE)/100</f>
        <v>0.13400000000000001</v>
      </c>
      <c r="O1779" s="31">
        <f>VLOOKUP($C1779,'Four Factors - Home'!$B:$O,14,FALSE)/100</f>
        <v>0.222</v>
      </c>
      <c r="P1779" s="17">
        <f>VLOOKUP($C1779,'Advanced - Home'!B:T,18,FALSE)</f>
        <v>101.07</v>
      </c>
      <c r="Q1779" s="17">
        <f>(P1779+'Advanced - Home'!$S$33)/2</f>
        <v>99.96191294387171</v>
      </c>
      <c r="R1779" s="31">
        <f t="shared" ref="R1779" si="17551">AVERAGE(H1779,L1778)</f>
        <v>0.51150000000000007</v>
      </c>
      <c r="S1779" s="31">
        <f t="shared" ref="S1779" si="17552">AVERAGE(I1779,M1778)</f>
        <v>0.27</v>
      </c>
      <c r="T1779" s="31">
        <f t="shared" ref="T1779" si="17553">AVERAGE(J1779,N1778)</f>
        <v>0.13550000000000001</v>
      </c>
      <c r="U1779" s="31">
        <f t="shared" ref="U1779" si="17554">AVERAGE(K1779,O1778)</f>
        <v>0.21049999999999999</v>
      </c>
      <c r="V1779" s="17">
        <f>Q1779*Q1778/'Advanced - Road'!$S$33</f>
        <v>100.33071294384879</v>
      </c>
      <c r="W1779" s="17">
        <f t="shared" ref="W1779" si="17555">W1778</f>
        <v>100.3341135163831</v>
      </c>
      <c r="X1779" s="17">
        <f t="shared" si="17342"/>
        <v>0</v>
      </c>
      <c r="Y1779" s="19">
        <f>ROUND(Regression!$B$17+Regression!$B$18*Games!R1779+Regression!$B$19*Games!T1779+Regression!$B$20*Games!U1779+Regression!$B$21*Games!S1779+Regression!$B$22*Games!W1779,0)</f>
        <v>108</v>
      </c>
      <c r="Z1779" s="19">
        <f t="shared" ref="Z1779" si="17556">-Z1778</f>
        <v>-1</v>
      </c>
      <c r="AA1779" s="19">
        <f t="shared" ref="AA1779" si="17557">AA1778</f>
        <v>215</v>
      </c>
      <c r="AB1779" s="4"/>
      <c r="AC1779" s="4"/>
      <c r="AD1779" s="4">
        <f t="shared" si="17347"/>
        <v>108</v>
      </c>
    </row>
    <row r="1780" spans="1:30" x14ac:dyDescent="0.3">
      <c r="A1780" s="11" t="s">
        <v>133</v>
      </c>
      <c r="B1780" s="14" t="s">
        <v>82</v>
      </c>
      <c r="C1780" s="11" t="str">
        <f>VLOOKUP(B1780,'Team Lookup'!A:B,2,FALSE)</f>
        <v>Washington Wizards</v>
      </c>
      <c r="D1780" s="12"/>
      <c r="E1780" s="12"/>
      <c r="F1780" s="13" t="str">
        <f>B1781</f>
        <v>NYK</v>
      </c>
      <c r="G1780" s="11" t="str">
        <f t="shared" ref="G1780" si="17558">C1781</f>
        <v>New York Knicks</v>
      </c>
      <c r="H1780" s="32">
        <f>VLOOKUP($C1780,'Four Factors - Road'!$B:$O,7,FALSE)/100</f>
        <v>0.505</v>
      </c>
      <c r="I1780" s="32">
        <f>VLOOKUP($C1780,'Four Factors - Road'!$B:$O,8,FALSE)</f>
        <v>0.22700000000000001</v>
      </c>
      <c r="J1780" s="32">
        <f>VLOOKUP($C1780,'Four Factors - Road'!$B:$O,9,FALSE)/100</f>
        <v>0.13699999999999998</v>
      </c>
      <c r="K1780" s="32">
        <f>VLOOKUP($C1780,'Four Factors - Road'!$B:$O,10,FALSE)/100</f>
        <v>0.23199999999999998</v>
      </c>
      <c r="L1780" s="32">
        <f>VLOOKUP($C1780,'Four Factors - Road'!$B:$O,11,FALSE)/100</f>
        <v>0.51900000000000002</v>
      </c>
      <c r="M1780" s="32">
        <f>VLOOKUP($C1780,'Four Factors - Road'!$B:$O,12,FALSE)</f>
        <v>0.27800000000000002</v>
      </c>
      <c r="N1780" s="32">
        <f>VLOOKUP($C1780,'Four Factors - Road'!$B:$O,13,FALSE)/100</f>
        <v>0.15</v>
      </c>
      <c r="O1780" s="32">
        <f>VLOOKUP($C1780,'Four Factors - Road'!$B:$O,14,FALSE)/100</f>
        <v>0.23699999999999999</v>
      </c>
      <c r="P1780" s="21">
        <f>VLOOKUP($C1780,'Advanced - Road'!B:T,18,FALSE)</f>
        <v>99.59</v>
      </c>
      <c r="Q1780" s="21">
        <f>(P1780+'Advanced - Road'!$S$33)/2</f>
        <v>99.225263459335622</v>
      </c>
      <c r="R1780" s="32">
        <f t="shared" ref="R1780" si="17559">AVERAGE(H1780,L1781)</f>
        <v>0.50700000000000001</v>
      </c>
      <c r="S1780" s="32">
        <f t="shared" ref="S1780" si="17560">AVERAGE(I1780,M1781)</f>
        <v>0.2445</v>
      </c>
      <c r="T1780" s="32">
        <f t="shared" ref="T1780" si="17561">AVERAGE(J1780,N1781)</f>
        <v>0.13350000000000001</v>
      </c>
      <c r="U1780" s="32">
        <f t="shared" ref="U1780" si="17562">AVERAGE(K1780,O1781)</f>
        <v>0.251</v>
      </c>
      <c r="V1780" s="21">
        <f>Q1780*Q1781/'Advanced - Home'!$S$33</f>
        <v>99.022591839177281</v>
      </c>
      <c r="W1780" s="21">
        <f t="shared" ref="W1780" si="17563">AVERAGE(V1780:V1781)</f>
        <v>99.019235831116475</v>
      </c>
      <c r="X1780" s="21">
        <f t="shared" si="17342"/>
        <v>0</v>
      </c>
      <c r="Y1780" s="23">
        <f>ROUND(Regression!$B$17+Regression!$B$18*Games!R1780+Regression!$B$19*Games!T1780+Regression!$B$20*Games!U1780+Regression!$B$21*Games!S1780+Regression!$B$22*Games!W1780,0)</f>
        <v>108</v>
      </c>
      <c r="Z1780" s="23">
        <f t="shared" ref="Z1780" si="17564">Y1781-Y1780</f>
        <v>0</v>
      </c>
      <c r="AA1780" s="23">
        <f t="shared" ref="AA1780" si="17565">Y1780+Y1781</f>
        <v>216</v>
      </c>
      <c r="AB1780" s="22">
        <f t="shared" ref="AB1780" si="17566">D1780-Z1780</f>
        <v>0</v>
      </c>
      <c r="AC1780" s="22">
        <f t="shared" ref="AC1780" si="17567">AA1780-E1780</f>
        <v>216</v>
      </c>
      <c r="AD1780" s="22">
        <f t="shared" si="17347"/>
        <v>108</v>
      </c>
    </row>
    <row r="1781" spans="1:30" x14ac:dyDescent="0.3">
      <c r="A1781" s="11" t="s">
        <v>134</v>
      </c>
      <c r="B1781" s="14" t="s">
        <v>72</v>
      </c>
      <c r="C1781" s="11" t="str">
        <f>VLOOKUP(B1781,'Team Lookup'!A:B,2,FALSE)</f>
        <v>New York Knicks</v>
      </c>
      <c r="D1781" s="15">
        <f t="shared" ref="D1781" si="17568">D1780*-1</f>
        <v>0</v>
      </c>
      <c r="E1781" s="15">
        <f t="shared" ref="E1781" si="17569">E1780</f>
        <v>0</v>
      </c>
      <c r="F1781" s="11" t="str">
        <f>B1780</f>
        <v>WAS</v>
      </c>
      <c r="G1781" s="11" t="str">
        <f t="shared" ref="G1781" si="17570">C1780</f>
        <v>Washington Wizards</v>
      </c>
      <c r="H1781" s="32">
        <f>VLOOKUP($C1781,'Four Factors - Home'!$B:$O,7,FALSE)/100</f>
        <v>0.52</v>
      </c>
      <c r="I1781" s="32">
        <f>VLOOKUP($C1781,'Four Factors - Home'!$B:$O,8,FALSE)</f>
        <v>0.22700000000000001</v>
      </c>
      <c r="J1781" s="32">
        <f>VLOOKUP($C1781,'Four Factors - Home'!$B:$O,9,FALSE)/100</f>
        <v>0.14300000000000002</v>
      </c>
      <c r="K1781" s="32">
        <f>VLOOKUP($C1781,'Four Factors - Home'!$B:$O,10,FALSE)/100</f>
        <v>0.27399999999999997</v>
      </c>
      <c r="L1781" s="32">
        <f>VLOOKUP($C1781,'Four Factors - Home'!$B:$O,11,FALSE)/100</f>
        <v>0.50900000000000001</v>
      </c>
      <c r="M1781" s="32">
        <f>VLOOKUP($C1781,'Four Factors - Home'!$B:$O,12,FALSE)</f>
        <v>0.26200000000000001</v>
      </c>
      <c r="N1781" s="32">
        <f>VLOOKUP($C1781,'Four Factors - Home'!$B:$O,13,FALSE)/100</f>
        <v>0.13</v>
      </c>
      <c r="O1781" s="32">
        <f>VLOOKUP($C1781,'Four Factors - Home'!$B:$O,14,FALSE)/100</f>
        <v>0.27</v>
      </c>
      <c r="P1781" s="21">
        <f>VLOOKUP($C1781,'Advanced - Home'!B:T,18,FALSE)</f>
        <v>98.45</v>
      </c>
      <c r="Q1781" s="21">
        <f>(P1781+'Advanced - Home'!$S$33)/2</f>
        <v>98.651912943871707</v>
      </c>
      <c r="R1781" s="32">
        <f t="shared" ref="R1781" si="17571">AVERAGE(H1781,L1780)</f>
        <v>0.51950000000000007</v>
      </c>
      <c r="S1781" s="32">
        <f t="shared" ref="S1781" si="17572">AVERAGE(I1781,M1780)</f>
        <v>0.2525</v>
      </c>
      <c r="T1781" s="32">
        <f t="shared" ref="T1781" si="17573">AVERAGE(J1781,N1780)</f>
        <v>0.14650000000000002</v>
      </c>
      <c r="U1781" s="32">
        <f t="shared" ref="U1781" si="17574">AVERAGE(K1781,O1780)</f>
        <v>0.25549999999999995</v>
      </c>
      <c r="V1781" s="21">
        <f>Q1781*Q1780/'Advanced - Road'!$S$33</f>
        <v>99.01587982305567</v>
      </c>
      <c r="W1781" s="21">
        <f t="shared" ref="W1781" si="17575">W1780</f>
        <v>99.019235831116475</v>
      </c>
      <c r="X1781" s="21">
        <f t="shared" si="17342"/>
        <v>0</v>
      </c>
      <c r="Y1781" s="23">
        <f>ROUND(Regression!$B$17+Regression!$B$18*Games!R1781+Regression!$B$19*Games!T1781+Regression!$B$20*Games!U1781+Regression!$B$21*Games!S1781+Regression!$B$22*Games!W1781,0)</f>
        <v>108</v>
      </c>
      <c r="Z1781" s="23">
        <f t="shared" ref="Z1781" si="17576">-Z1780</f>
        <v>0</v>
      </c>
      <c r="AA1781" s="23">
        <f t="shared" ref="AA1781" si="17577">AA1780</f>
        <v>216</v>
      </c>
      <c r="AB1781" s="22"/>
      <c r="AC1781" s="22"/>
      <c r="AD1781" s="22">
        <f t="shared" si="17347"/>
        <v>108</v>
      </c>
    </row>
    <row r="1782" spans="1:30" x14ac:dyDescent="0.3">
      <c r="A1782" t="s">
        <v>133</v>
      </c>
      <c r="B1782" s="8" t="s">
        <v>82</v>
      </c>
      <c r="C1782" t="str">
        <f>VLOOKUP(B1782,'Team Lookup'!A:B,2,FALSE)</f>
        <v>Washington Wizards</v>
      </c>
      <c r="D1782" s="6"/>
      <c r="E1782" s="6"/>
      <c r="F1782" s="7" t="str">
        <f>B1783</f>
        <v>OKC</v>
      </c>
      <c r="G1782" t="str">
        <f t="shared" ref="G1782" si="17578">C1783</f>
        <v>Oklahoma City Thunder</v>
      </c>
      <c r="H1782" s="31">
        <f>VLOOKUP($C1782,'Four Factors - Road'!$B:$O,7,FALSE)/100</f>
        <v>0.505</v>
      </c>
      <c r="I1782" s="31">
        <f>VLOOKUP($C1782,'Four Factors - Road'!$B:$O,8,FALSE)</f>
        <v>0.22700000000000001</v>
      </c>
      <c r="J1782" s="31">
        <f>VLOOKUP($C1782,'Four Factors - Road'!$B:$O,9,FALSE)/100</f>
        <v>0.13699999999999998</v>
      </c>
      <c r="K1782" s="31">
        <f>VLOOKUP($C1782,'Four Factors - Road'!$B:$O,10,FALSE)/100</f>
        <v>0.23199999999999998</v>
      </c>
      <c r="L1782" s="31">
        <f>VLOOKUP($C1782,'Four Factors - Road'!$B:$O,11,FALSE)/100</f>
        <v>0.51900000000000002</v>
      </c>
      <c r="M1782" s="31">
        <f>VLOOKUP($C1782,'Four Factors - Road'!$B:$O,12,FALSE)</f>
        <v>0.27800000000000002</v>
      </c>
      <c r="N1782" s="31">
        <f>VLOOKUP($C1782,'Four Factors - Road'!$B:$O,13,FALSE)/100</f>
        <v>0.15</v>
      </c>
      <c r="O1782" s="31">
        <f>VLOOKUP($C1782,'Four Factors - Road'!$B:$O,14,FALSE)/100</f>
        <v>0.23699999999999999</v>
      </c>
      <c r="P1782" s="17">
        <f>VLOOKUP($C1782,'Advanced - Road'!B:T,18,FALSE)</f>
        <v>99.59</v>
      </c>
      <c r="Q1782" s="17">
        <f>(P1782+'Advanced - Road'!$S$33)/2</f>
        <v>99.225263459335622</v>
      </c>
      <c r="R1782" s="31">
        <f t="shared" ref="R1782" si="17579">AVERAGE(H1782,L1783)</f>
        <v>0.50049999999999994</v>
      </c>
      <c r="S1782" s="31">
        <f t="shared" ref="S1782" si="17580">AVERAGE(I1782,M1783)</f>
        <v>0.246</v>
      </c>
      <c r="T1782" s="31">
        <f t="shared" ref="T1782" si="17581">AVERAGE(J1782,N1783)</f>
        <v>0.13699999999999998</v>
      </c>
      <c r="U1782" s="31">
        <f t="shared" ref="U1782" si="17582">AVERAGE(K1782,O1783)</f>
        <v>0.22799999999999998</v>
      </c>
      <c r="V1782" s="17">
        <f>Q1782*Q1783/'Advanced - Home'!$S$33</f>
        <v>100.30238257842817</v>
      </c>
      <c r="W1782" s="17">
        <f t="shared" ref="W1782" si="17583">AVERAGE(V1782:V1783)</f>
        <v>100.29898319654774</v>
      </c>
      <c r="X1782" s="17">
        <f t="shared" si="17342"/>
        <v>0</v>
      </c>
      <c r="Y1782" s="19">
        <f>ROUND(Regression!$B$17+Regression!$B$18*Games!R1782+Regression!$B$19*Games!T1782+Regression!$B$20*Games!U1782+Regression!$B$21*Games!S1782+Regression!$B$22*Games!W1782,0)</f>
        <v>107</v>
      </c>
      <c r="Z1782" s="19">
        <f t="shared" ref="Z1782" si="17584">Y1783-Y1782</f>
        <v>3</v>
      </c>
      <c r="AA1782" s="19">
        <f t="shared" ref="AA1782" si="17585">Y1782+Y1783</f>
        <v>217</v>
      </c>
      <c r="AB1782" s="4">
        <f t="shared" ref="AB1782" si="17586">D1782-Z1782</f>
        <v>-3</v>
      </c>
      <c r="AC1782" s="4">
        <f t="shared" ref="AC1782" si="17587">AA1782-E1782</f>
        <v>217</v>
      </c>
      <c r="AD1782" s="4">
        <f t="shared" si="17347"/>
        <v>107</v>
      </c>
    </row>
    <row r="1783" spans="1:30" x14ac:dyDescent="0.3">
      <c r="A1783" t="s">
        <v>134</v>
      </c>
      <c r="B1783" s="8" t="s">
        <v>73</v>
      </c>
      <c r="C1783" t="str">
        <f>VLOOKUP(B1783,'Team Lookup'!A:B,2,FALSE)</f>
        <v>Oklahoma City Thunder</v>
      </c>
      <c r="D1783" s="9">
        <f t="shared" ref="D1783" si="17588">D1782*-1</f>
        <v>0</v>
      </c>
      <c r="E1783" s="9">
        <f t="shared" ref="E1783" si="17589">E1782</f>
        <v>0</v>
      </c>
      <c r="F1783" t="str">
        <f>B1782</f>
        <v>WAS</v>
      </c>
      <c r="G1783" t="str">
        <f t="shared" ref="G1783" si="17590">C1782</f>
        <v>Washington Wizards</v>
      </c>
      <c r="H1783" s="31">
        <f>VLOOKUP($C1783,'Four Factors - Home'!$B:$O,7,FALSE)/100</f>
        <v>0.51700000000000002</v>
      </c>
      <c r="I1783" s="31">
        <f>VLOOKUP($C1783,'Four Factors - Home'!$B:$O,8,FALSE)</f>
        <v>0.29799999999999999</v>
      </c>
      <c r="J1783" s="31">
        <f>VLOOKUP($C1783,'Four Factors - Home'!$B:$O,9,FALSE)/100</f>
        <v>0.14800000000000002</v>
      </c>
      <c r="K1783" s="31">
        <f>VLOOKUP($C1783,'Four Factors - Home'!$B:$O,10,FALSE)/100</f>
        <v>0.26600000000000001</v>
      </c>
      <c r="L1783" s="31">
        <f>VLOOKUP($C1783,'Four Factors - Home'!$B:$O,11,FALSE)/100</f>
        <v>0.496</v>
      </c>
      <c r="M1783" s="31">
        <f>VLOOKUP($C1783,'Four Factors - Home'!$B:$O,12,FALSE)</f>
        <v>0.26500000000000001</v>
      </c>
      <c r="N1783" s="31">
        <f>VLOOKUP($C1783,'Four Factors - Home'!$B:$O,13,FALSE)/100</f>
        <v>0.13699999999999998</v>
      </c>
      <c r="O1783" s="31">
        <f>VLOOKUP($C1783,'Four Factors - Home'!$B:$O,14,FALSE)/100</f>
        <v>0.22399999999999998</v>
      </c>
      <c r="P1783" s="17">
        <f>VLOOKUP($C1783,'Advanced - Home'!B:T,18,FALSE)</f>
        <v>101</v>
      </c>
      <c r="Q1783" s="17">
        <f>(P1783+'Advanced - Home'!$S$33)/2</f>
        <v>99.926912943871713</v>
      </c>
      <c r="R1783" s="31">
        <f t="shared" ref="R1783" si="17591">AVERAGE(H1783,L1782)</f>
        <v>0.51800000000000002</v>
      </c>
      <c r="S1783" s="31">
        <f t="shared" ref="S1783" si="17592">AVERAGE(I1783,M1782)</f>
        <v>0.28800000000000003</v>
      </c>
      <c r="T1783" s="31">
        <f t="shared" ref="T1783" si="17593">AVERAGE(J1783,N1782)</f>
        <v>0.14900000000000002</v>
      </c>
      <c r="U1783" s="31">
        <f t="shared" ref="U1783" si="17594">AVERAGE(K1783,O1782)</f>
        <v>0.2515</v>
      </c>
      <c r="V1783" s="17">
        <f>Q1783*Q1782/'Advanced - Road'!$S$33</f>
        <v>100.2955838146673</v>
      </c>
      <c r="W1783" s="17">
        <f t="shared" ref="W1783" si="17595">W1782</f>
        <v>100.29898319654774</v>
      </c>
      <c r="X1783" s="17">
        <f t="shared" si="17342"/>
        <v>0</v>
      </c>
      <c r="Y1783" s="19">
        <f>ROUND(Regression!$B$17+Regression!$B$18*Games!R1783+Regression!$B$19*Games!T1783+Regression!$B$20*Games!U1783+Regression!$B$21*Games!S1783+Regression!$B$22*Games!W1783,0)</f>
        <v>110</v>
      </c>
      <c r="Z1783" s="19">
        <f t="shared" ref="Z1783" si="17596">-Z1782</f>
        <v>-3</v>
      </c>
      <c r="AA1783" s="19">
        <f t="shared" ref="AA1783" si="17597">AA1782</f>
        <v>217</v>
      </c>
      <c r="AB1783" s="4"/>
      <c r="AC1783" s="4"/>
      <c r="AD1783" s="4">
        <f t="shared" si="17347"/>
        <v>110</v>
      </c>
    </row>
    <row r="1784" spans="1:30" x14ac:dyDescent="0.3">
      <c r="A1784" s="11" t="s">
        <v>133</v>
      </c>
      <c r="B1784" s="14" t="s">
        <v>82</v>
      </c>
      <c r="C1784" s="11" t="str">
        <f>VLOOKUP(B1784,'Team Lookup'!A:B,2,FALSE)</f>
        <v>Washington Wizards</v>
      </c>
      <c r="D1784" s="12"/>
      <c r="E1784" s="12"/>
      <c r="F1784" s="13" t="str">
        <f>B1785</f>
        <v>ORL</v>
      </c>
      <c r="G1784" s="11" t="str">
        <f t="shared" ref="G1784" si="17598">C1785</f>
        <v>Orlando Magic</v>
      </c>
      <c r="H1784" s="32">
        <f>VLOOKUP($C1784,'Four Factors - Road'!$B:$O,7,FALSE)/100</f>
        <v>0.505</v>
      </c>
      <c r="I1784" s="32">
        <f>VLOOKUP($C1784,'Four Factors - Road'!$B:$O,8,FALSE)</f>
        <v>0.22700000000000001</v>
      </c>
      <c r="J1784" s="32">
        <f>VLOOKUP($C1784,'Four Factors - Road'!$B:$O,9,FALSE)/100</f>
        <v>0.13699999999999998</v>
      </c>
      <c r="K1784" s="32">
        <f>VLOOKUP($C1784,'Four Factors - Road'!$B:$O,10,FALSE)/100</f>
        <v>0.23199999999999998</v>
      </c>
      <c r="L1784" s="32">
        <f>VLOOKUP($C1784,'Four Factors - Road'!$B:$O,11,FALSE)/100</f>
        <v>0.51900000000000002</v>
      </c>
      <c r="M1784" s="32">
        <f>VLOOKUP($C1784,'Four Factors - Road'!$B:$O,12,FALSE)</f>
        <v>0.27800000000000002</v>
      </c>
      <c r="N1784" s="32">
        <f>VLOOKUP($C1784,'Four Factors - Road'!$B:$O,13,FALSE)/100</f>
        <v>0.15</v>
      </c>
      <c r="O1784" s="32">
        <f>VLOOKUP($C1784,'Four Factors - Road'!$B:$O,14,FALSE)/100</f>
        <v>0.23699999999999999</v>
      </c>
      <c r="P1784" s="21">
        <f>VLOOKUP($C1784,'Advanced - Road'!B:T,18,FALSE)</f>
        <v>99.59</v>
      </c>
      <c r="Q1784" s="21">
        <f>(P1784+'Advanced - Road'!$S$33)/2</f>
        <v>99.225263459335622</v>
      </c>
      <c r="R1784" s="32">
        <f t="shared" ref="R1784" si="17599">AVERAGE(H1784,L1785)</f>
        <v>0.50900000000000001</v>
      </c>
      <c r="S1784" s="32">
        <f t="shared" ref="S1784" si="17600">AVERAGE(I1784,M1785)</f>
        <v>0.248</v>
      </c>
      <c r="T1784" s="32">
        <f t="shared" ref="T1784" si="17601">AVERAGE(J1784,N1785)</f>
        <v>0.13949999999999999</v>
      </c>
      <c r="U1784" s="32">
        <f t="shared" ref="U1784" si="17602">AVERAGE(K1784,O1785)</f>
        <v>0.22849999999999998</v>
      </c>
      <c r="V1784" s="21">
        <f>Q1784*Q1785/'Advanced - Home'!$S$33</f>
        <v>98.570900990029898</v>
      </c>
      <c r="W1784" s="21">
        <f t="shared" ref="W1784" si="17603">AVERAGE(V1784:V1785)</f>
        <v>98.567560290376008</v>
      </c>
      <c r="X1784" s="21">
        <f t="shared" si="17342"/>
        <v>0</v>
      </c>
      <c r="Y1784" s="23">
        <f>ROUND(Regression!$B$17+Regression!$B$18*Games!R1784+Regression!$B$19*Games!T1784+Regression!$B$20*Games!U1784+Regression!$B$21*Games!S1784+Regression!$B$22*Games!W1784,0)</f>
        <v>106</v>
      </c>
      <c r="Z1784" s="23">
        <f t="shared" ref="Z1784" si="17604">Y1785-Y1784</f>
        <v>-1</v>
      </c>
      <c r="AA1784" s="23">
        <f t="shared" ref="AA1784" si="17605">Y1784+Y1785</f>
        <v>211</v>
      </c>
      <c r="AB1784" s="22">
        <f t="shared" ref="AB1784" si="17606">D1784-Z1784</f>
        <v>1</v>
      </c>
      <c r="AC1784" s="22">
        <f t="shared" ref="AC1784" si="17607">AA1784-E1784</f>
        <v>211</v>
      </c>
      <c r="AD1784" s="22">
        <f t="shared" si="17347"/>
        <v>106</v>
      </c>
    </row>
    <row r="1785" spans="1:30" x14ac:dyDescent="0.3">
      <c r="A1785" s="11" t="s">
        <v>134</v>
      </c>
      <c r="B1785" s="14" t="s">
        <v>74</v>
      </c>
      <c r="C1785" s="11" t="str">
        <f>VLOOKUP(B1785,'Team Lookup'!A:B,2,FALSE)</f>
        <v>Orlando Magic</v>
      </c>
      <c r="D1785" s="15">
        <f t="shared" ref="D1785" si="17608">D1784*-1</f>
        <v>0</v>
      </c>
      <c r="E1785" s="15">
        <f t="shared" ref="E1785" si="17609">E1784</f>
        <v>0</v>
      </c>
      <c r="F1785" s="11" t="str">
        <f>B1784</f>
        <v>WAS</v>
      </c>
      <c r="G1785" s="11" t="str">
        <f t="shared" ref="G1785" si="17610">C1784</f>
        <v>Washington Wizards</v>
      </c>
      <c r="H1785" s="32">
        <f>VLOOKUP($C1785,'Four Factors - Home'!$B:$O,7,FALSE)/100</f>
        <v>0.47799999999999998</v>
      </c>
      <c r="I1785" s="32">
        <f>VLOOKUP($C1785,'Four Factors - Home'!$B:$O,8,FALSE)</f>
        <v>0.26</v>
      </c>
      <c r="J1785" s="32">
        <f>VLOOKUP($C1785,'Four Factors - Home'!$B:$O,9,FALSE)/100</f>
        <v>0.13500000000000001</v>
      </c>
      <c r="K1785" s="32">
        <f>VLOOKUP($C1785,'Four Factors - Home'!$B:$O,10,FALSE)/100</f>
        <v>0.23</v>
      </c>
      <c r="L1785" s="32">
        <f>VLOOKUP($C1785,'Four Factors - Home'!$B:$O,11,FALSE)/100</f>
        <v>0.51300000000000001</v>
      </c>
      <c r="M1785" s="32">
        <f>VLOOKUP($C1785,'Four Factors - Home'!$B:$O,12,FALSE)</f>
        <v>0.26900000000000002</v>
      </c>
      <c r="N1785" s="32">
        <f>VLOOKUP($C1785,'Four Factors - Home'!$B:$O,13,FALSE)/100</f>
        <v>0.14199999999999999</v>
      </c>
      <c r="O1785" s="32">
        <f>VLOOKUP($C1785,'Four Factors - Home'!$B:$O,14,FALSE)/100</f>
        <v>0.22500000000000001</v>
      </c>
      <c r="P1785" s="21">
        <f>VLOOKUP($C1785,'Advanced - Home'!B:T,18,FALSE)</f>
        <v>97.55</v>
      </c>
      <c r="Q1785" s="21">
        <f>(P1785+'Advanced - Home'!$S$33)/2</f>
        <v>98.201912943871704</v>
      </c>
      <c r="R1785" s="32">
        <f t="shared" ref="R1785" si="17611">AVERAGE(H1785,L1784)</f>
        <v>0.4985</v>
      </c>
      <c r="S1785" s="32">
        <f t="shared" ref="S1785" si="17612">AVERAGE(I1785,M1784)</f>
        <v>0.26900000000000002</v>
      </c>
      <c r="T1785" s="32">
        <f t="shared" ref="T1785" si="17613">AVERAGE(J1785,N1784)</f>
        <v>0.14250000000000002</v>
      </c>
      <c r="U1785" s="32">
        <f t="shared" ref="U1785" si="17614">AVERAGE(K1785,O1784)</f>
        <v>0.23349999999999999</v>
      </c>
      <c r="V1785" s="21">
        <f>Q1785*Q1784/'Advanced - Road'!$S$33</f>
        <v>98.564219590722132</v>
      </c>
      <c r="W1785" s="21">
        <f t="shared" ref="W1785" si="17615">W1784</f>
        <v>98.567560290376008</v>
      </c>
      <c r="X1785" s="21">
        <f t="shared" si="17342"/>
        <v>0</v>
      </c>
      <c r="Y1785" s="23">
        <f>ROUND(Regression!$B$17+Regression!$B$18*Games!R1785+Regression!$B$19*Games!T1785+Regression!$B$20*Games!U1785+Regression!$B$21*Games!S1785+Regression!$B$22*Games!W1785,0)</f>
        <v>105</v>
      </c>
      <c r="Z1785" s="23">
        <f t="shared" ref="Z1785" si="17616">-Z1784</f>
        <v>1</v>
      </c>
      <c r="AA1785" s="23">
        <f t="shared" ref="AA1785" si="17617">AA1784</f>
        <v>211</v>
      </c>
      <c r="AB1785" s="22"/>
      <c r="AC1785" s="22"/>
      <c r="AD1785" s="22">
        <f t="shared" si="17347"/>
        <v>105</v>
      </c>
    </row>
    <row r="1786" spans="1:30" x14ac:dyDescent="0.3">
      <c r="A1786" t="s">
        <v>133</v>
      </c>
      <c r="B1786" s="8" t="s">
        <v>82</v>
      </c>
      <c r="C1786" t="str">
        <f>VLOOKUP(B1786,'Team Lookup'!A:B,2,FALSE)</f>
        <v>Washington Wizards</v>
      </c>
      <c r="D1786" s="6"/>
      <c r="E1786" s="6"/>
      <c r="F1786" s="7" t="str">
        <f>B1787</f>
        <v>PHI</v>
      </c>
      <c r="G1786" t="str">
        <f t="shared" ref="G1786" si="17618">C1787</f>
        <v>Philadelphia 76ers</v>
      </c>
      <c r="H1786" s="31">
        <f>VLOOKUP($C1786,'Four Factors - Road'!$B:$O,7,FALSE)/100</f>
        <v>0.505</v>
      </c>
      <c r="I1786" s="31">
        <f>VLOOKUP($C1786,'Four Factors - Road'!$B:$O,8,FALSE)</f>
        <v>0.22700000000000001</v>
      </c>
      <c r="J1786" s="31">
        <f>VLOOKUP($C1786,'Four Factors - Road'!$B:$O,9,FALSE)/100</f>
        <v>0.13699999999999998</v>
      </c>
      <c r="K1786" s="31">
        <f>VLOOKUP($C1786,'Four Factors - Road'!$B:$O,10,FALSE)/100</f>
        <v>0.23199999999999998</v>
      </c>
      <c r="L1786" s="31">
        <f>VLOOKUP($C1786,'Four Factors - Road'!$B:$O,11,FALSE)/100</f>
        <v>0.51900000000000002</v>
      </c>
      <c r="M1786" s="31">
        <f>VLOOKUP($C1786,'Four Factors - Road'!$B:$O,12,FALSE)</f>
        <v>0.27800000000000002</v>
      </c>
      <c r="N1786" s="31">
        <f>VLOOKUP($C1786,'Four Factors - Road'!$B:$O,13,FALSE)/100</f>
        <v>0.15</v>
      </c>
      <c r="O1786" s="31">
        <f>VLOOKUP($C1786,'Four Factors - Road'!$B:$O,14,FALSE)/100</f>
        <v>0.23699999999999999</v>
      </c>
      <c r="P1786" s="17">
        <f>VLOOKUP($C1786,'Advanced - Road'!B:T,18,FALSE)</f>
        <v>99.59</v>
      </c>
      <c r="Q1786" s="17">
        <f>(P1786+'Advanced - Road'!$S$33)/2</f>
        <v>99.225263459335622</v>
      </c>
      <c r="R1786" s="31">
        <f t="shared" ref="R1786" si="17619">AVERAGE(H1786,L1787)</f>
        <v>0.4995</v>
      </c>
      <c r="S1786" s="31">
        <f t="shared" ref="S1786" si="17620">AVERAGE(I1786,M1787)</f>
        <v>0.26950000000000002</v>
      </c>
      <c r="T1786" s="31">
        <f t="shared" ref="T1786" si="17621">AVERAGE(J1786,N1787)</f>
        <v>0.14149999999999999</v>
      </c>
      <c r="U1786" s="31">
        <f t="shared" ref="U1786" si="17622">AVERAGE(K1786,O1787)</f>
        <v>0.23349999999999999</v>
      </c>
      <c r="V1786" s="17">
        <f>Q1786*Q1787/'Advanced - Home'!$S$33</f>
        <v>100.0163117073015</v>
      </c>
      <c r="W1786" s="17">
        <f t="shared" ref="W1786" si="17623">AVERAGE(V1786:V1787)</f>
        <v>100.01292202074546</v>
      </c>
      <c r="X1786" s="17">
        <f t="shared" si="17342"/>
        <v>0</v>
      </c>
      <c r="Y1786" s="19">
        <f>ROUND(Regression!$B$17+Regression!$B$18*Games!R1786+Regression!$B$19*Games!T1786+Regression!$B$20*Games!U1786+Regression!$B$21*Games!S1786+Regression!$B$22*Games!W1786,0)</f>
        <v>107</v>
      </c>
      <c r="Z1786" s="19">
        <f t="shared" ref="Z1786" si="17624">Y1787-Y1786</f>
        <v>-1</v>
      </c>
      <c r="AA1786" s="19">
        <f t="shared" ref="AA1786" si="17625">Y1786+Y1787</f>
        <v>213</v>
      </c>
      <c r="AB1786" s="4">
        <f t="shared" ref="AB1786" si="17626">D1786-Z1786</f>
        <v>1</v>
      </c>
      <c r="AC1786" s="4">
        <f t="shared" ref="AC1786" si="17627">AA1786-E1786</f>
        <v>213</v>
      </c>
      <c r="AD1786" s="4">
        <f t="shared" si="17347"/>
        <v>107</v>
      </c>
    </row>
    <row r="1787" spans="1:30" x14ac:dyDescent="0.3">
      <c r="A1787" t="s">
        <v>134</v>
      </c>
      <c r="B1787" s="8" t="s">
        <v>75</v>
      </c>
      <c r="C1787" t="str">
        <f>VLOOKUP(B1787,'Team Lookup'!A:B,2,FALSE)</f>
        <v>Philadelphia 76ers</v>
      </c>
      <c r="D1787" s="9">
        <f t="shared" ref="D1787" si="17628">D1786*-1</f>
        <v>0</v>
      </c>
      <c r="E1787" s="9">
        <f t="shared" ref="E1787" si="17629">E1786</f>
        <v>0</v>
      </c>
      <c r="F1787" t="str">
        <f>B1786</f>
        <v>WAS</v>
      </c>
      <c r="G1787" t="str">
        <f t="shared" ref="G1787" si="17630">C1786</f>
        <v>Washington Wizards</v>
      </c>
      <c r="H1787" s="31">
        <f>VLOOKUP($C1787,'Four Factors - Home'!$B:$O,7,FALSE)/100</f>
        <v>0.504</v>
      </c>
      <c r="I1787" s="31">
        <f>VLOOKUP($C1787,'Four Factors - Home'!$B:$O,8,FALSE)</f>
        <v>0.27</v>
      </c>
      <c r="J1787" s="31">
        <f>VLOOKUP($C1787,'Four Factors - Home'!$B:$O,9,FALSE)/100</f>
        <v>0.16300000000000001</v>
      </c>
      <c r="K1787" s="31">
        <f>VLOOKUP($C1787,'Four Factors - Home'!$B:$O,10,FALSE)/100</f>
        <v>0.21199999999999999</v>
      </c>
      <c r="L1787" s="31">
        <f>VLOOKUP($C1787,'Four Factors - Home'!$B:$O,11,FALSE)/100</f>
        <v>0.49399999999999999</v>
      </c>
      <c r="M1787" s="31">
        <f>VLOOKUP($C1787,'Four Factors - Home'!$B:$O,12,FALSE)</f>
        <v>0.312</v>
      </c>
      <c r="N1787" s="31">
        <f>VLOOKUP($C1787,'Four Factors - Home'!$B:$O,13,FALSE)/100</f>
        <v>0.14599999999999999</v>
      </c>
      <c r="O1787" s="31">
        <f>VLOOKUP($C1787,'Four Factors - Home'!$B:$O,14,FALSE)/100</f>
        <v>0.23499999999999999</v>
      </c>
      <c r="P1787" s="17">
        <f>VLOOKUP($C1787,'Advanced - Home'!B:T,18,FALSE)</f>
        <v>100.43</v>
      </c>
      <c r="Q1787" s="17">
        <f>(P1787+'Advanced - Home'!$S$33)/2</f>
        <v>99.641912943871716</v>
      </c>
      <c r="R1787" s="31">
        <f t="shared" ref="R1787" si="17631">AVERAGE(H1787,L1786)</f>
        <v>0.51150000000000007</v>
      </c>
      <c r="S1787" s="31">
        <f t="shared" ref="S1787" si="17632">AVERAGE(I1787,M1786)</f>
        <v>0.27400000000000002</v>
      </c>
      <c r="T1787" s="31">
        <f t="shared" ref="T1787" si="17633">AVERAGE(J1787,N1786)</f>
        <v>0.1565</v>
      </c>
      <c r="U1787" s="31">
        <f t="shared" ref="U1787" si="17634">AVERAGE(K1787,O1786)</f>
        <v>0.22449999999999998</v>
      </c>
      <c r="V1787" s="17">
        <f>Q1787*Q1786/'Advanced - Road'!$S$33</f>
        <v>100.00953233418942</v>
      </c>
      <c r="W1787" s="17">
        <f t="shared" ref="W1787" si="17635">W1786</f>
        <v>100.01292202074546</v>
      </c>
      <c r="X1787" s="17">
        <f t="shared" si="17342"/>
        <v>0</v>
      </c>
      <c r="Y1787" s="19">
        <f>ROUND(Regression!$B$17+Regression!$B$18*Games!R1787+Regression!$B$19*Games!T1787+Regression!$B$20*Games!U1787+Regression!$B$21*Games!S1787+Regression!$B$22*Games!W1787,0)</f>
        <v>106</v>
      </c>
      <c r="Z1787" s="19">
        <f t="shared" ref="Z1787" si="17636">-Z1786</f>
        <v>1</v>
      </c>
      <c r="AA1787" s="19">
        <f t="shared" ref="AA1787" si="17637">AA1786</f>
        <v>213</v>
      </c>
      <c r="AB1787" s="4"/>
      <c r="AC1787" s="4"/>
      <c r="AD1787" s="4">
        <f t="shared" si="17347"/>
        <v>106</v>
      </c>
    </row>
    <row r="1788" spans="1:30" x14ac:dyDescent="0.3">
      <c r="A1788" s="11" t="s">
        <v>133</v>
      </c>
      <c r="B1788" s="14" t="s">
        <v>82</v>
      </c>
      <c r="C1788" s="11" t="str">
        <f>VLOOKUP(B1788,'Team Lookup'!A:B,2,FALSE)</f>
        <v>Washington Wizards</v>
      </c>
      <c r="D1788" s="12"/>
      <c r="E1788" s="12"/>
      <c r="F1788" s="13" t="str">
        <f>B1789</f>
        <v>PHO</v>
      </c>
      <c r="G1788" s="11" t="str">
        <f t="shared" ref="G1788" si="17638">C1789</f>
        <v>Phoenix Suns</v>
      </c>
      <c r="H1788" s="32">
        <f>VLOOKUP($C1788,'Four Factors - Road'!$B:$O,7,FALSE)/100</f>
        <v>0.505</v>
      </c>
      <c r="I1788" s="32">
        <f>VLOOKUP($C1788,'Four Factors - Road'!$B:$O,8,FALSE)</f>
        <v>0.22700000000000001</v>
      </c>
      <c r="J1788" s="32">
        <f>VLOOKUP($C1788,'Four Factors - Road'!$B:$O,9,FALSE)/100</f>
        <v>0.13699999999999998</v>
      </c>
      <c r="K1788" s="32">
        <f>VLOOKUP($C1788,'Four Factors - Road'!$B:$O,10,FALSE)/100</f>
        <v>0.23199999999999998</v>
      </c>
      <c r="L1788" s="32">
        <f>VLOOKUP($C1788,'Four Factors - Road'!$B:$O,11,FALSE)/100</f>
        <v>0.51900000000000002</v>
      </c>
      <c r="M1788" s="32">
        <f>VLOOKUP($C1788,'Four Factors - Road'!$B:$O,12,FALSE)</f>
        <v>0.27800000000000002</v>
      </c>
      <c r="N1788" s="32">
        <f>VLOOKUP($C1788,'Four Factors - Road'!$B:$O,13,FALSE)/100</f>
        <v>0.15</v>
      </c>
      <c r="O1788" s="32">
        <f>VLOOKUP($C1788,'Four Factors - Road'!$B:$O,14,FALSE)/100</f>
        <v>0.23699999999999999</v>
      </c>
      <c r="P1788" s="21">
        <f>VLOOKUP($C1788,'Advanced - Road'!B:T,18,FALSE)</f>
        <v>99.59</v>
      </c>
      <c r="Q1788" s="21">
        <f>(P1788+'Advanced - Road'!$S$33)/2</f>
        <v>99.225263459335622</v>
      </c>
      <c r="R1788" s="32">
        <f t="shared" ref="R1788" si="17639">AVERAGE(H1788,L1789)</f>
        <v>0.51249999999999996</v>
      </c>
      <c r="S1788" s="32">
        <f t="shared" ref="S1788" si="17640">AVERAGE(I1788,M1789)</f>
        <v>0.27800000000000002</v>
      </c>
      <c r="T1788" s="32">
        <f t="shared" ref="T1788" si="17641">AVERAGE(J1788,N1789)</f>
        <v>0.14149999999999999</v>
      </c>
      <c r="U1788" s="32">
        <f t="shared" ref="U1788" si="17642">AVERAGE(K1788,O1789)</f>
        <v>0.22699999999999998</v>
      </c>
      <c r="V1788" s="21">
        <f>Q1788*Q1789/'Advanced - Home'!$S$33</f>
        <v>100.56335951349108</v>
      </c>
      <c r="W1788" s="21">
        <f t="shared" ref="W1788" si="17643">AVERAGE(V1788:V1789)</f>
        <v>100.55995128675332</v>
      </c>
      <c r="X1788" s="21">
        <f t="shared" si="17342"/>
        <v>0</v>
      </c>
      <c r="Y1788" s="23">
        <f>ROUND(Regression!$B$17+Regression!$B$18*Games!R1788+Regression!$B$19*Games!T1788+Regression!$B$20*Games!U1788+Regression!$B$21*Games!S1788+Regression!$B$22*Games!W1788,0)</f>
        <v>109</v>
      </c>
      <c r="Z1788" s="23">
        <f t="shared" ref="Z1788" si="17644">Y1789-Y1788</f>
        <v>0</v>
      </c>
      <c r="AA1788" s="23">
        <f t="shared" ref="AA1788" si="17645">Y1788+Y1789</f>
        <v>218</v>
      </c>
      <c r="AB1788" s="22">
        <f t="shared" ref="AB1788" si="17646">D1788-Z1788</f>
        <v>0</v>
      </c>
      <c r="AC1788" s="22">
        <f t="shared" ref="AC1788" si="17647">AA1788-E1788</f>
        <v>218</v>
      </c>
      <c r="AD1788" s="22">
        <f t="shared" si="17347"/>
        <v>109</v>
      </c>
    </row>
    <row r="1789" spans="1:30" x14ac:dyDescent="0.3">
      <c r="A1789" s="11" t="s">
        <v>134</v>
      </c>
      <c r="B1789" s="14" t="s">
        <v>76</v>
      </c>
      <c r="C1789" s="11" t="str">
        <f>VLOOKUP(B1789,'Team Lookup'!A:B,2,FALSE)</f>
        <v>Phoenix Suns</v>
      </c>
      <c r="D1789" s="15">
        <f t="shared" ref="D1789" si="17648">D1788*-1</f>
        <v>0</v>
      </c>
      <c r="E1789" s="15">
        <f t="shared" ref="E1789" si="17649">E1788</f>
        <v>0</v>
      </c>
      <c r="F1789" s="11" t="str">
        <f>B1788</f>
        <v>WAS</v>
      </c>
      <c r="G1789" s="11" t="str">
        <f t="shared" ref="G1789" si="17650">C1788</f>
        <v>Washington Wizards</v>
      </c>
      <c r="H1789" s="32">
        <f>VLOOKUP($C1789,'Four Factors - Home'!$B:$O,7,FALSE)/100</f>
        <v>0.496</v>
      </c>
      <c r="I1789" s="32">
        <f>VLOOKUP($C1789,'Four Factors - Home'!$B:$O,8,FALSE)</f>
        <v>0.30099999999999999</v>
      </c>
      <c r="J1789" s="32">
        <f>VLOOKUP($C1789,'Four Factors - Home'!$B:$O,9,FALSE)/100</f>
        <v>0.152</v>
      </c>
      <c r="K1789" s="32">
        <f>VLOOKUP($C1789,'Four Factors - Home'!$B:$O,10,FALSE)/100</f>
        <v>0.27500000000000002</v>
      </c>
      <c r="L1789" s="32">
        <f>VLOOKUP($C1789,'Four Factors - Home'!$B:$O,11,FALSE)/100</f>
        <v>0.52</v>
      </c>
      <c r="M1789" s="32">
        <f>VLOOKUP($C1789,'Four Factors - Home'!$B:$O,12,FALSE)</f>
        <v>0.32900000000000001</v>
      </c>
      <c r="N1789" s="32">
        <f>VLOOKUP($C1789,'Four Factors - Home'!$B:$O,13,FALSE)/100</f>
        <v>0.14599999999999999</v>
      </c>
      <c r="O1789" s="32">
        <f>VLOOKUP($C1789,'Four Factors - Home'!$B:$O,14,FALSE)/100</f>
        <v>0.222</v>
      </c>
      <c r="P1789" s="21">
        <f>VLOOKUP($C1789,'Advanced - Home'!B:T,18,FALSE)</f>
        <v>101.52</v>
      </c>
      <c r="Q1789" s="21">
        <f>(P1789+'Advanced - Home'!$S$33)/2</f>
        <v>100.1869129438717</v>
      </c>
      <c r="R1789" s="32">
        <f t="shared" ref="R1789" si="17651">AVERAGE(H1789,L1788)</f>
        <v>0.50750000000000006</v>
      </c>
      <c r="S1789" s="32">
        <f t="shared" ref="S1789" si="17652">AVERAGE(I1789,M1788)</f>
        <v>0.28949999999999998</v>
      </c>
      <c r="T1789" s="32">
        <f t="shared" ref="T1789" si="17653">AVERAGE(J1789,N1788)</f>
        <v>0.151</v>
      </c>
      <c r="U1789" s="32">
        <f t="shared" ref="U1789" si="17654">AVERAGE(K1789,O1788)</f>
        <v>0.25600000000000001</v>
      </c>
      <c r="V1789" s="21">
        <f>Q1789*Q1788/'Advanced - Road'!$S$33</f>
        <v>100.55654306001556</v>
      </c>
      <c r="W1789" s="21">
        <f t="shared" ref="W1789" si="17655">W1788</f>
        <v>100.55995128675332</v>
      </c>
      <c r="X1789" s="21">
        <f t="shared" si="17342"/>
        <v>0</v>
      </c>
      <c r="Y1789" s="23">
        <f>ROUND(Regression!$B$17+Regression!$B$18*Games!R1789+Regression!$B$19*Games!T1789+Regression!$B$20*Games!U1789+Regression!$B$21*Games!S1789+Regression!$B$22*Games!W1789,0)</f>
        <v>109</v>
      </c>
      <c r="Z1789" s="23">
        <f t="shared" ref="Z1789" si="17656">-Z1788</f>
        <v>0</v>
      </c>
      <c r="AA1789" s="23">
        <f t="shared" ref="AA1789" si="17657">AA1788</f>
        <v>218</v>
      </c>
      <c r="AB1789" s="22"/>
      <c r="AC1789" s="22"/>
      <c r="AD1789" s="22">
        <f t="shared" si="17347"/>
        <v>109</v>
      </c>
    </row>
    <row r="1790" spans="1:30" x14ac:dyDescent="0.3">
      <c r="A1790" t="s">
        <v>133</v>
      </c>
      <c r="B1790" s="8" t="s">
        <v>82</v>
      </c>
      <c r="C1790" t="str">
        <f>VLOOKUP(B1790,'Team Lookup'!A:B,2,FALSE)</f>
        <v>Washington Wizards</v>
      </c>
      <c r="D1790" s="6"/>
      <c r="E1790" s="6"/>
      <c r="F1790" s="7" t="str">
        <f>B1791</f>
        <v>POR</v>
      </c>
      <c r="G1790" t="str">
        <f t="shared" ref="G1790" si="17658">C1791</f>
        <v>Portland Trail Blazers</v>
      </c>
      <c r="H1790" s="31">
        <f>VLOOKUP($C1790,'Four Factors - Road'!$B:$O,7,FALSE)/100</f>
        <v>0.505</v>
      </c>
      <c r="I1790" s="31">
        <f>VLOOKUP($C1790,'Four Factors - Road'!$B:$O,8,FALSE)</f>
        <v>0.22700000000000001</v>
      </c>
      <c r="J1790" s="31">
        <f>VLOOKUP($C1790,'Four Factors - Road'!$B:$O,9,FALSE)/100</f>
        <v>0.13699999999999998</v>
      </c>
      <c r="K1790" s="31">
        <f>VLOOKUP($C1790,'Four Factors - Road'!$B:$O,10,FALSE)/100</f>
        <v>0.23199999999999998</v>
      </c>
      <c r="L1790" s="31">
        <f>VLOOKUP($C1790,'Four Factors - Road'!$B:$O,11,FALSE)/100</f>
        <v>0.51900000000000002</v>
      </c>
      <c r="M1790" s="31">
        <f>VLOOKUP($C1790,'Four Factors - Road'!$B:$O,12,FALSE)</f>
        <v>0.27800000000000002</v>
      </c>
      <c r="N1790" s="31">
        <f>VLOOKUP($C1790,'Four Factors - Road'!$B:$O,13,FALSE)/100</f>
        <v>0.15</v>
      </c>
      <c r="O1790" s="31">
        <f>VLOOKUP($C1790,'Four Factors - Road'!$B:$O,14,FALSE)/100</f>
        <v>0.23699999999999999</v>
      </c>
      <c r="P1790" s="17">
        <f>VLOOKUP($C1790,'Advanced - Road'!B:T,18,FALSE)</f>
        <v>99.59</v>
      </c>
      <c r="Q1790" s="17">
        <f>(P1790+'Advanced - Road'!$S$33)/2</f>
        <v>99.225263459335622</v>
      </c>
      <c r="R1790" s="31">
        <f t="shared" ref="R1790" si="17659">AVERAGE(H1790,L1791)</f>
        <v>0.504</v>
      </c>
      <c r="S1790" s="31">
        <f t="shared" ref="S1790" si="17660">AVERAGE(I1790,M1791)</f>
        <v>0.27500000000000002</v>
      </c>
      <c r="T1790" s="31">
        <f t="shared" ref="T1790" si="17661">AVERAGE(J1790,N1791)</f>
        <v>0.13300000000000001</v>
      </c>
      <c r="U1790" s="31">
        <f t="shared" ref="U1790" si="17662">AVERAGE(K1790,O1791)</f>
        <v>0.23049999999999998</v>
      </c>
      <c r="V1790" s="17">
        <f>Q1790*Q1791/'Advanced - Home'!$S$33</f>
        <v>99.318700284729431</v>
      </c>
      <c r="W1790" s="17">
        <f t="shared" ref="W1790" si="17663">AVERAGE(V1790:V1791)</f>
        <v>99.315334241157416</v>
      </c>
      <c r="X1790" s="17">
        <f t="shared" si="17342"/>
        <v>0</v>
      </c>
      <c r="Y1790" s="19">
        <f>ROUND(Regression!$B$17+Regression!$B$18*Games!R1790+Regression!$B$19*Games!T1790+Regression!$B$20*Games!U1790+Regression!$B$21*Games!S1790+Regression!$B$22*Games!W1790,0)</f>
        <v>108</v>
      </c>
      <c r="Z1790" s="19">
        <f t="shared" ref="Z1790" si="17664">Y1791-Y1790</f>
        <v>1</v>
      </c>
      <c r="AA1790" s="19">
        <f t="shared" ref="AA1790" si="17665">Y1790+Y1791</f>
        <v>217</v>
      </c>
      <c r="AB1790" s="4">
        <f t="shared" ref="AB1790" si="17666">D1790-Z1790</f>
        <v>-1</v>
      </c>
      <c r="AC1790" s="4">
        <f t="shared" ref="AC1790" si="17667">AA1790-E1790</f>
        <v>217</v>
      </c>
      <c r="AD1790" s="4">
        <f t="shared" si="17347"/>
        <v>108</v>
      </c>
    </row>
    <row r="1791" spans="1:30" x14ac:dyDescent="0.3">
      <c r="A1791" t="s">
        <v>134</v>
      </c>
      <c r="B1791" s="8" t="s">
        <v>77</v>
      </c>
      <c r="C1791" t="str">
        <f>VLOOKUP(B1791,'Team Lookup'!A:B,2,FALSE)</f>
        <v>Portland Trail Blazers</v>
      </c>
      <c r="D1791" s="9">
        <f t="shared" ref="D1791" si="17668">D1790*-1</f>
        <v>0</v>
      </c>
      <c r="E1791" s="9">
        <f t="shared" ref="E1791" si="17669">E1790</f>
        <v>0</v>
      </c>
      <c r="F1791" t="str">
        <f>B1790</f>
        <v>WAS</v>
      </c>
      <c r="G1791" t="str">
        <f t="shared" ref="G1791" si="17670">C1790</f>
        <v>Washington Wizards</v>
      </c>
      <c r="H1791" s="31">
        <f>VLOOKUP($C1791,'Four Factors - Home'!$B:$O,7,FALSE)/100</f>
        <v>0.52500000000000002</v>
      </c>
      <c r="I1791" s="31">
        <f>VLOOKUP($C1791,'Four Factors - Home'!$B:$O,8,FALSE)</f>
        <v>0.26100000000000001</v>
      </c>
      <c r="J1791" s="31">
        <f>VLOOKUP($C1791,'Four Factors - Home'!$B:$O,9,FALSE)/100</f>
        <v>0.13500000000000001</v>
      </c>
      <c r="K1791" s="31">
        <f>VLOOKUP($C1791,'Four Factors - Home'!$B:$O,10,FALSE)/100</f>
        <v>0.23</v>
      </c>
      <c r="L1791" s="31">
        <f>VLOOKUP($C1791,'Four Factors - Home'!$B:$O,11,FALSE)/100</f>
        <v>0.503</v>
      </c>
      <c r="M1791" s="31">
        <f>VLOOKUP($C1791,'Four Factors - Home'!$B:$O,12,FALSE)</f>
        <v>0.32300000000000001</v>
      </c>
      <c r="N1791" s="31">
        <f>VLOOKUP($C1791,'Four Factors - Home'!$B:$O,13,FALSE)/100</f>
        <v>0.129</v>
      </c>
      <c r="O1791" s="31">
        <f>VLOOKUP($C1791,'Four Factors - Home'!$B:$O,14,FALSE)/100</f>
        <v>0.22899999999999998</v>
      </c>
      <c r="P1791" s="17">
        <f>VLOOKUP($C1791,'Advanced - Home'!B:T,18,FALSE)</f>
        <v>99.04</v>
      </c>
      <c r="Q1791" s="17">
        <f>(P1791+'Advanced - Home'!$S$33)/2</f>
        <v>98.946912943871709</v>
      </c>
      <c r="R1791" s="31">
        <f t="shared" ref="R1791" si="17671">AVERAGE(H1791,L1790)</f>
        <v>0.52200000000000002</v>
      </c>
      <c r="S1791" s="31">
        <f t="shared" ref="S1791" si="17672">AVERAGE(I1791,M1790)</f>
        <v>0.26950000000000002</v>
      </c>
      <c r="T1791" s="31">
        <f t="shared" ref="T1791" si="17673">AVERAGE(J1791,N1790)</f>
        <v>0.14250000000000002</v>
      </c>
      <c r="U1791" s="31">
        <f t="shared" ref="U1791" si="17674">AVERAGE(K1791,O1790)</f>
        <v>0.23349999999999999</v>
      </c>
      <c r="V1791" s="17">
        <f>Q1791*Q1790/'Advanced - Road'!$S$33</f>
        <v>99.311968197585401</v>
      </c>
      <c r="W1791" s="17">
        <f t="shared" ref="W1791" si="17675">W1790</f>
        <v>99.315334241157416</v>
      </c>
      <c r="X1791" s="17">
        <f t="shared" si="17342"/>
        <v>0</v>
      </c>
      <c r="Y1791" s="19">
        <f>ROUND(Regression!$B$17+Regression!$B$18*Games!R1791+Regression!$B$19*Games!T1791+Regression!$B$20*Games!U1791+Regression!$B$21*Games!S1791+Regression!$B$22*Games!W1791,0)</f>
        <v>109</v>
      </c>
      <c r="Z1791" s="19">
        <f t="shared" ref="Z1791" si="17676">-Z1790</f>
        <v>-1</v>
      </c>
      <c r="AA1791" s="19">
        <f t="shared" ref="AA1791" si="17677">AA1790</f>
        <v>217</v>
      </c>
      <c r="AB1791" s="4"/>
      <c r="AC1791" s="4"/>
      <c r="AD1791" s="4">
        <f t="shared" si="17347"/>
        <v>109</v>
      </c>
    </row>
    <row r="1792" spans="1:30" x14ac:dyDescent="0.3">
      <c r="A1792" s="11" t="s">
        <v>133</v>
      </c>
      <c r="B1792" s="14" t="s">
        <v>82</v>
      </c>
      <c r="C1792" s="11" t="str">
        <f>VLOOKUP(B1792,'Team Lookup'!A:B,2,FALSE)</f>
        <v>Washington Wizards</v>
      </c>
      <c r="D1792" s="12"/>
      <c r="E1792" s="12"/>
      <c r="F1792" s="13" t="str">
        <f>B1793</f>
        <v>SAC</v>
      </c>
      <c r="G1792" s="11" t="str">
        <f t="shared" ref="G1792" si="17678">C1793</f>
        <v>Sacramento Kings</v>
      </c>
      <c r="H1792" s="32">
        <f>VLOOKUP($C1792,'Four Factors - Road'!$B:$O,7,FALSE)/100</f>
        <v>0.505</v>
      </c>
      <c r="I1792" s="32">
        <f>VLOOKUP($C1792,'Four Factors - Road'!$B:$O,8,FALSE)</f>
        <v>0.22700000000000001</v>
      </c>
      <c r="J1792" s="32">
        <f>VLOOKUP($C1792,'Four Factors - Road'!$B:$O,9,FALSE)/100</f>
        <v>0.13699999999999998</v>
      </c>
      <c r="K1792" s="32">
        <f>VLOOKUP($C1792,'Four Factors - Road'!$B:$O,10,FALSE)/100</f>
        <v>0.23199999999999998</v>
      </c>
      <c r="L1792" s="32">
        <f>VLOOKUP($C1792,'Four Factors - Road'!$B:$O,11,FALSE)/100</f>
        <v>0.51900000000000002</v>
      </c>
      <c r="M1792" s="32">
        <f>VLOOKUP($C1792,'Four Factors - Road'!$B:$O,12,FALSE)</f>
        <v>0.27800000000000002</v>
      </c>
      <c r="N1792" s="32">
        <f>VLOOKUP($C1792,'Four Factors - Road'!$B:$O,13,FALSE)/100</f>
        <v>0.15</v>
      </c>
      <c r="O1792" s="32">
        <f>VLOOKUP($C1792,'Four Factors - Road'!$B:$O,14,FALSE)/100</f>
        <v>0.23699999999999999</v>
      </c>
      <c r="P1792" s="21">
        <f>VLOOKUP($C1792,'Advanced - Road'!B:T,18,FALSE)</f>
        <v>99.59</v>
      </c>
      <c r="Q1792" s="21">
        <f>(P1792+'Advanced - Road'!$S$33)/2</f>
        <v>99.225263459335622</v>
      </c>
      <c r="R1792" s="32">
        <f t="shared" ref="R1792" si="17679">AVERAGE(H1792,L1793)</f>
        <v>0.51700000000000002</v>
      </c>
      <c r="S1792" s="32">
        <f t="shared" ref="S1792" si="17680">AVERAGE(I1792,M1793)</f>
        <v>0.26600000000000001</v>
      </c>
      <c r="T1792" s="32">
        <f t="shared" ref="T1792" si="17681">AVERAGE(J1792,N1793)</f>
        <v>0.14199999999999999</v>
      </c>
      <c r="U1792" s="32">
        <f t="shared" ref="U1792" si="17682">AVERAGE(K1792,O1793)</f>
        <v>0.22699999999999998</v>
      </c>
      <c r="V1792" s="21">
        <f>Q1792*Q1793/'Advanced - Home'!$S$33</f>
        <v>98.686333095923118</v>
      </c>
      <c r="W1792" s="21">
        <f t="shared" ref="W1792" si="17683">AVERAGE(V1792:V1793)</f>
        <v>98.682988484120798</v>
      </c>
      <c r="X1792" s="21">
        <f t="shared" si="17342"/>
        <v>0</v>
      </c>
      <c r="Y1792" s="23">
        <f>ROUND(Regression!$B$17+Regression!$B$18*Games!R1792+Regression!$B$19*Games!T1792+Regression!$B$20*Games!U1792+Regression!$B$21*Games!S1792+Regression!$B$22*Games!W1792,0)</f>
        <v>107</v>
      </c>
      <c r="Z1792" s="23">
        <f t="shared" ref="Z1792" si="17684">Y1793-Y1792</f>
        <v>0</v>
      </c>
      <c r="AA1792" s="23">
        <f t="shared" ref="AA1792" si="17685">Y1792+Y1793</f>
        <v>214</v>
      </c>
      <c r="AB1792" s="22">
        <f t="shared" ref="AB1792" si="17686">D1792-Z1792</f>
        <v>0</v>
      </c>
      <c r="AC1792" s="22">
        <f t="shared" ref="AC1792" si="17687">AA1792-E1792</f>
        <v>214</v>
      </c>
      <c r="AD1792" s="22">
        <f t="shared" si="17347"/>
        <v>107</v>
      </c>
    </row>
    <row r="1793" spans="1:30" x14ac:dyDescent="0.3">
      <c r="A1793" s="11" t="s">
        <v>134</v>
      </c>
      <c r="B1793" s="14" t="s">
        <v>78</v>
      </c>
      <c r="C1793" s="11" t="str">
        <f>VLOOKUP(B1793,'Team Lookup'!A:B,2,FALSE)</f>
        <v>Sacramento Kings</v>
      </c>
      <c r="D1793" s="15">
        <f t="shared" ref="D1793" si="17688">D1792*-1</f>
        <v>0</v>
      </c>
      <c r="E1793" s="15">
        <f t="shared" ref="E1793" si="17689">E1792</f>
        <v>0</v>
      </c>
      <c r="F1793" s="11" t="str">
        <f>B1792</f>
        <v>WAS</v>
      </c>
      <c r="G1793" s="11" t="str">
        <f t="shared" ref="G1793" si="17690">C1792</f>
        <v>Washington Wizards</v>
      </c>
      <c r="H1793" s="32">
        <f>VLOOKUP($C1793,'Four Factors - Home'!$B:$O,7,FALSE)/100</f>
        <v>0.52700000000000002</v>
      </c>
      <c r="I1793" s="32">
        <f>VLOOKUP($C1793,'Four Factors - Home'!$B:$O,8,FALSE)</f>
        <v>0.30199999999999999</v>
      </c>
      <c r="J1793" s="32">
        <f>VLOOKUP($C1793,'Four Factors - Home'!$B:$O,9,FALSE)/100</f>
        <v>0.157</v>
      </c>
      <c r="K1793" s="32">
        <f>VLOOKUP($C1793,'Four Factors - Home'!$B:$O,10,FALSE)/100</f>
        <v>0.21100000000000002</v>
      </c>
      <c r="L1793" s="32">
        <f>VLOOKUP($C1793,'Four Factors - Home'!$B:$O,11,FALSE)/100</f>
        <v>0.52900000000000003</v>
      </c>
      <c r="M1793" s="32">
        <f>VLOOKUP($C1793,'Four Factors - Home'!$B:$O,12,FALSE)</f>
        <v>0.30499999999999999</v>
      </c>
      <c r="N1793" s="32">
        <f>VLOOKUP($C1793,'Four Factors - Home'!$B:$O,13,FALSE)/100</f>
        <v>0.14699999999999999</v>
      </c>
      <c r="O1793" s="32">
        <f>VLOOKUP($C1793,'Four Factors - Home'!$B:$O,14,FALSE)/100</f>
        <v>0.222</v>
      </c>
      <c r="P1793" s="21">
        <f>VLOOKUP($C1793,'Advanced - Home'!B:T,18,FALSE)</f>
        <v>97.78</v>
      </c>
      <c r="Q1793" s="21">
        <f>(P1793+'Advanced - Home'!$S$33)/2</f>
        <v>98.316912943871699</v>
      </c>
      <c r="R1793" s="32">
        <f t="shared" ref="R1793" si="17691">AVERAGE(H1793,L1792)</f>
        <v>0.52300000000000002</v>
      </c>
      <c r="S1793" s="32">
        <f t="shared" ref="S1793" si="17692">AVERAGE(I1793,M1792)</f>
        <v>0.29000000000000004</v>
      </c>
      <c r="T1793" s="32">
        <f t="shared" ref="T1793" si="17693">AVERAGE(J1793,N1792)</f>
        <v>0.1535</v>
      </c>
      <c r="U1793" s="32">
        <f t="shared" ref="U1793" si="17694">AVERAGE(K1793,O1792)</f>
        <v>0.224</v>
      </c>
      <c r="V1793" s="21">
        <f>Q1793*Q1792/'Advanced - Road'!$S$33</f>
        <v>98.679643872318479</v>
      </c>
      <c r="W1793" s="21">
        <f t="shared" ref="W1793" si="17695">W1792</f>
        <v>98.682988484120798</v>
      </c>
      <c r="X1793" s="21">
        <f t="shared" si="17342"/>
        <v>0</v>
      </c>
      <c r="Y1793" s="23">
        <f>ROUND(Regression!$B$17+Regression!$B$18*Games!R1793+Regression!$B$19*Games!T1793+Regression!$B$20*Games!U1793+Regression!$B$21*Games!S1793+Regression!$B$22*Games!W1793,0)</f>
        <v>107</v>
      </c>
      <c r="Z1793" s="23">
        <f t="shared" ref="Z1793" si="17696">-Z1792</f>
        <v>0</v>
      </c>
      <c r="AA1793" s="23">
        <f t="shared" ref="AA1793" si="17697">AA1792</f>
        <v>214</v>
      </c>
      <c r="AB1793" s="22"/>
      <c r="AC1793" s="22"/>
      <c r="AD1793" s="22">
        <f t="shared" si="17347"/>
        <v>107</v>
      </c>
    </row>
    <row r="1794" spans="1:30" x14ac:dyDescent="0.3">
      <c r="A1794" t="s">
        <v>133</v>
      </c>
      <c r="B1794" s="5" t="s">
        <v>82</v>
      </c>
      <c r="C1794" t="str">
        <f>VLOOKUP(B1794,'Team Lookup'!A:B,2,FALSE)</f>
        <v>Washington Wizards</v>
      </c>
      <c r="D1794" s="6"/>
      <c r="E1794" s="6"/>
      <c r="F1794" s="7" t="str">
        <f>B1795</f>
        <v>SAS</v>
      </c>
      <c r="G1794" t="str">
        <f t="shared" ref="G1794" si="17698">C1795</f>
        <v>San Antonio Spurs</v>
      </c>
      <c r="H1794" s="31">
        <f>VLOOKUP($C1794,'Four Factors - Road'!$B:$O,7,FALSE)/100</f>
        <v>0.505</v>
      </c>
      <c r="I1794" s="31">
        <f>VLOOKUP($C1794,'Four Factors - Road'!$B:$O,8,FALSE)</f>
        <v>0.22700000000000001</v>
      </c>
      <c r="J1794" s="31">
        <f>VLOOKUP($C1794,'Four Factors - Road'!$B:$O,9,FALSE)/100</f>
        <v>0.13699999999999998</v>
      </c>
      <c r="K1794" s="31">
        <f>VLOOKUP($C1794,'Four Factors - Road'!$B:$O,10,FALSE)/100</f>
        <v>0.23199999999999998</v>
      </c>
      <c r="L1794" s="31">
        <f>VLOOKUP($C1794,'Four Factors - Road'!$B:$O,11,FALSE)/100</f>
        <v>0.51900000000000002</v>
      </c>
      <c r="M1794" s="31">
        <f>VLOOKUP($C1794,'Four Factors - Road'!$B:$O,12,FALSE)</f>
        <v>0.27800000000000002</v>
      </c>
      <c r="N1794" s="31">
        <f>VLOOKUP($C1794,'Four Factors - Road'!$B:$O,13,FALSE)/100</f>
        <v>0.15</v>
      </c>
      <c r="O1794" s="31">
        <f>VLOOKUP($C1794,'Four Factors - Road'!$B:$O,14,FALSE)/100</f>
        <v>0.23699999999999999</v>
      </c>
      <c r="P1794" s="17">
        <f>VLOOKUP($C1794,'Advanced - Road'!B:T,18,FALSE)</f>
        <v>99.59</v>
      </c>
      <c r="Q1794" s="17">
        <f>(P1794+'Advanced - Road'!$S$33)/2</f>
        <v>99.225263459335622</v>
      </c>
      <c r="R1794" s="31">
        <f t="shared" ref="R1794" si="17699">AVERAGE(H1794,L1795)</f>
        <v>0.4965</v>
      </c>
      <c r="S1794" s="31">
        <f t="shared" ref="S1794" si="17700">AVERAGE(I1794,M1795)</f>
        <v>0.23849999999999999</v>
      </c>
      <c r="T1794" s="31">
        <f t="shared" ref="T1794" si="17701">AVERAGE(J1794,N1795)</f>
        <v>0.14399999999999999</v>
      </c>
      <c r="U1794" s="31">
        <f t="shared" ref="U1794" si="17702">AVERAGE(K1794,O1795)</f>
        <v>0.219</v>
      </c>
      <c r="V1794" s="17">
        <f>Q1794*Q1795/'Advanced - Home'!$S$33</f>
        <v>98.54078826675341</v>
      </c>
      <c r="W1794" s="17">
        <f t="shared" ref="W1794" si="17703">AVERAGE(V1794:V1795)</f>
        <v>98.537448587659995</v>
      </c>
      <c r="X1794" s="17">
        <f t="shared" si="17342"/>
        <v>0</v>
      </c>
      <c r="Y1794" s="19">
        <f>ROUND(Regression!$B$17+Regression!$B$18*Games!R1794+Regression!$B$19*Games!T1794+Regression!$B$20*Games!U1794+Regression!$B$21*Games!S1794+Regression!$B$22*Games!W1794,0)</f>
        <v>103</v>
      </c>
      <c r="Z1794" s="19">
        <f t="shared" ref="Z1794" si="17704">Y1795-Y1794</f>
        <v>6</v>
      </c>
      <c r="AA1794" s="19">
        <f t="shared" ref="AA1794" si="17705">Y1794+Y1795</f>
        <v>212</v>
      </c>
      <c r="AB1794" s="4">
        <f t="shared" ref="AB1794" si="17706">D1794-Z1794</f>
        <v>-6</v>
      </c>
      <c r="AC1794" s="4">
        <f t="shared" ref="AC1794" si="17707">AA1794-E1794</f>
        <v>212</v>
      </c>
      <c r="AD1794" s="4">
        <f t="shared" si="17347"/>
        <v>103</v>
      </c>
    </row>
    <row r="1795" spans="1:30" x14ac:dyDescent="0.3">
      <c r="A1795" t="s">
        <v>134</v>
      </c>
      <c r="B1795" s="8" t="s">
        <v>79</v>
      </c>
      <c r="C1795" t="str">
        <f>VLOOKUP(B1795,'Team Lookup'!A:B,2,FALSE)</f>
        <v>San Antonio Spurs</v>
      </c>
      <c r="D1795" s="9">
        <f t="shared" ref="D1795" si="17708">D1794*-1</f>
        <v>0</v>
      </c>
      <c r="E1795" s="9">
        <f t="shared" ref="E1795" si="17709">E1794</f>
        <v>0</v>
      </c>
      <c r="F1795" t="str">
        <f>B1794</f>
        <v>WAS</v>
      </c>
      <c r="G1795" t="str">
        <f t="shared" ref="G1795" si="17710">C1794</f>
        <v>Washington Wizards</v>
      </c>
      <c r="H1795" s="31">
        <f>VLOOKUP($C1795,'Four Factors - Home'!$B:$O,7,FALSE)/100</f>
        <v>0.53299999999999992</v>
      </c>
      <c r="I1795" s="31">
        <f>VLOOKUP($C1795,'Four Factors - Home'!$B:$O,8,FALSE)</f>
        <v>0.29299999999999998</v>
      </c>
      <c r="J1795" s="31">
        <f>VLOOKUP($C1795,'Four Factors - Home'!$B:$O,9,FALSE)/100</f>
        <v>0.13500000000000001</v>
      </c>
      <c r="K1795" s="31">
        <f>VLOOKUP($C1795,'Four Factors - Home'!$B:$O,10,FALSE)/100</f>
        <v>0.22500000000000001</v>
      </c>
      <c r="L1795" s="31">
        <f>VLOOKUP($C1795,'Four Factors - Home'!$B:$O,11,FALSE)/100</f>
        <v>0.48799999999999999</v>
      </c>
      <c r="M1795" s="31">
        <f>VLOOKUP($C1795,'Four Factors - Home'!$B:$O,12,FALSE)</f>
        <v>0.25</v>
      </c>
      <c r="N1795" s="31">
        <f>VLOOKUP($C1795,'Four Factors - Home'!$B:$O,13,FALSE)/100</f>
        <v>0.151</v>
      </c>
      <c r="O1795" s="31">
        <f>VLOOKUP($C1795,'Four Factors - Home'!$B:$O,14,FALSE)/100</f>
        <v>0.20600000000000002</v>
      </c>
      <c r="P1795" s="17">
        <f>VLOOKUP($C1795,'Advanced - Home'!B:T,18,FALSE)</f>
        <v>97.49</v>
      </c>
      <c r="Q1795" s="17">
        <f>(P1795+'Advanced - Home'!$S$33)/2</f>
        <v>98.171912943871703</v>
      </c>
      <c r="R1795" s="31">
        <f t="shared" ref="R1795" si="17711">AVERAGE(H1795,L1794)</f>
        <v>0.52600000000000002</v>
      </c>
      <c r="S1795" s="31">
        <f t="shared" ref="S1795" si="17712">AVERAGE(I1795,M1794)</f>
        <v>0.28549999999999998</v>
      </c>
      <c r="T1795" s="31">
        <f t="shared" ref="T1795" si="17713">AVERAGE(J1795,N1794)</f>
        <v>0.14250000000000002</v>
      </c>
      <c r="U1795" s="31">
        <f t="shared" ref="U1795" si="17714">AVERAGE(K1795,O1794)</f>
        <v>0.23099999999999998</v>
      </c>
      <c r="V1795" s="17">
        <f>Q1795*Q1794/'Advanced - Road'!$S$33</f>
        <v>98.53410890856658</v>
      </c>
      <c r="W1795" s="17">
        <f t="shared" ref="W1795" si="17715">W1794</f>
        <v>98.537448587659995</v>
      </c>
      <c r="X1795" s="17">
        <f t="shared" si="17342"/>
        <v>0</v>
      </c>
      <c r="Y1795" s="19">
        <f>ROUND(Regression!$B$17+Regression!$B$18*Games!R1795+Regression!$B$19*Games!T1795+Regression!$B$20*Games!U1795+Regression!$B$21*Games!S1795+Regression!$B$22*Games!W1795,0)</f>
        <v>109</v>
      </c>
      <c r="Z1795" s="19">
        <f t="shared" ref="Z1795" si="17716">-Z1794</f>
        <v>-6</v>
      </c>
      <c r="AA1795" s="19">
        <f t="shared" ref="AA1795" si="17717">AA1794</f>
        <v>212</v>
      </c>
      <c r="AB1795" s="4"/>
      <c r="AC1795" s="4"/>
      <c r="AD1795" s="4">
        <f t="shared" si="17347"/>
        <v>109</v>
      </c>
    </row>
    <row r="1796" spans="1:30" x14ac:dyDescent="0.3">
      <c r="A1796" s="11" t="s">
        <v>133</v>
      </c>
      <c r="B1796" s="10" t="s">
        <v>82</v>
      </c>
      <c r="C1796" s="11" t="str">
        <f>VLOOKUP(B1796,'Team Lookup'!A:B,2,FALSE)</f>
        <v>Washington Wizards</v>
      </c>
      <c r="D1796" s="12"/>
      <c r="E1796" s="12"/>
      <c r="F1796" s="13" t="str">
        <f>B1797</f>
        <v>TOR</v>
      </c>
      <c r="G1796" s="11" t="str">
        <f t="shared" ref="G1796" si="17718">C1797</f>
        <v>Toronto Raptors</v>
      </c>
      <c r="H1796" s="32">
        <f>VLOOKUP($C1796,'Four Factors - Road'!$B:$O,7,FALSE)/100</f>
        <v>0.505</v>
      </c>
      <c r="I1796" s="32">
        <f>VLOOKUP($C1796,'Four Factors - Road'!$B:$O,8,FALSE)</f>
        <v>0.22700000000000001</v>
      </c>
      <c r="J1796" s="32">
        <f>VLOOKUP($C1796,'Four Factors - Road'!$B:$O,9,FALSE)/100</f>
        <v>0.13699999999999998</v>
      </c>
      <c r="K1796" s="32">
        <f>VLOOKUP($C1796,'Four Factors - Road'!$B:$O,10,FALSE)/100</f>
        <v>0.23199999999999998</v>
      </c>
      <c r="L1796" s="32">
        <f>VLOOKUP($C1796,'Four Factors - Road'!$B:$O,11,FALSE)/100</f>
        <v>0.51900000000000002</v>
      </c>
      <c r="M1796" s="32">
        <f>VLOOKUP($C1796,'Four Factors - Road'!$B:$O,12,FALSE)</f>
        <v>0.27800000000000002</v>
      </c>
      <c r="N1796" s="32">
        <f>VLOOKUP($C1796,'Four Factors - Road'!$B:$O,13,FALSE)/100</f>
        <v>0.15</v>
      </c>
      <c r="O1796" s="32">
        <f>VLOOKUP($C1796,'Four Factors - Road'!$B:$O,14,FALSE)/100</f>
        <v>0.23699999999999999</v>
      </c>
      <c r="P1796" s="21">
        <f>VLOOKUP($C1796,'Advanced - Road'!B:T,18,FALSE)</f>
        <v>99.59</v>
      </c>
      <c r="Q1796" s="21">
        <f>(P1796+'Advanced - Road'!$S$33)/2</f>
        <v>99.225263459335622</v>
      </c>
      <c r="R1796" s="32">
        <f t="shared" ref="R1796" si="17719">AVERAGE(H1796,L1797)</f>
        <v>0.50449999999999995</v>
      </c>
      <c r="S1796" s="32">
        <f t="shared" ref="S1796" si="17720">AVERAGE(I1796,M1797)</f>
        <v>0.248</v>
      </c>
      <c r="T1796" s="32">
        <f t="shared" ref="T1796" si="17721">AVERAGE(J1796,N1797)</f>
        <v>0.14099999999999999</v>
      </c>
      <c r="U1796" s="32">
        <f t="shared" ref="U1796" si="17722">AVERAGE(K1796,O1797)</f>
        <v>0.24</v>
      </c>
      <c r="V1796" s="21">
        <f>Q1796*Q1797/'Advanced - Home'!$S$33</f>
        <v>98.565882202817164</v>
      </c>
      <c r="W1796" s="21">
        <f t="shared" ref="W1796" si="17723">AVERAGE(V1796:V1797)</f>
        <v>98.562541673256703</v>
      </c>
      <c r="X1796" s="21">
        <f t="shared" si="17342"/>
        <v>0</v>
      </c>
      <c r="Y1796" s="23">
        <f>ROUND(Regression!$B$17+Regression!$B$18*Games!R1796+Regression!$B$19*Games!T1796+Regression!$B$20*Games!U1796+Regression!$B$21*Games!S1796+Regression!$B$22*Games!W1796,0)</f>
        <v>106</v>
      </c>
      <c r="Z1796" s="23">
        <f t="shared" ref="Z1796" si="17724">Y1797-Y1796</f>
        <v>5</v>
      </c>
      <c r="AA1796" s="23">
        <f t="shared" ref="AA1796" si="17725">Y1796+Y1797</f>
        <v>217</v>
      </c>
      <c r="AB1796" s="22">
        <f t="shared" ref="AB1796" si="17726">D1796-Z1796</f>
        <v>-5</v>
      </c>
      <c r="AC1796" s="22">
        <f t="shared" ref="AC1796" si="17727">AA1796-E1796</f>
        <v>217</v>
      </c>
      <c r="AD1796" s="22">
        <f t="shared" si="17347"/>
        <v>106</v>
      </c>
    </row>
    <row r="1797" spans="1:30" x14ac:dyDescent="0.3">
      <c r="A1797" s="11" t="s">
        <v>134</v>
      </c>
      <c r="B1797" s="14" t="s">
        <v>80</v>
      </c>
      <c r="C1797" s="11" t="str">
        <f>VLOOKUP(B1797,'Team Lookup'!A:B,2,FALSE)</f>
        <v>Toronto Raptors</v>
      </c>
      <c r="D1797" s="15">
        <f t="shared" ref="D1797" si="17728">D1796*-1</f>
        <v>0</v>
      </c>
      <c r="E1797" s="15">
        <f t="shared" ref="E1797" si="17729">E1796</f>
        <v>0</v>
      </c>
      <c r="F1797" s="11" t="str">
        <f>B1796</f>
        <v>WAS</v>
      </c>
      <c r="G1797" s="11" t="str">
        <f t="shared" ref="G1797" si="17730">C1796</f>
        <v>Washington Wizards</v>
      </c>
      <c r="H1797" s="32">
        <f>VLOOKUP($C1797,'Four Factors - Home'!$B:$O,7,FALSE)/100</f>
        <v>0.52900000000000003</v>
      </c>
      <c r="I1797" s="32">
        <f>VLOOKUP($C1797,'Four Factors - Home'!$B:$O,8,FALSE)</f>
        <v>0.315</v>
      </c>
      <c r="J1797" s="32">
        <f>VLOOKUP($C1797,'Four Factors - Home'!$B:$O,9,FALSE)/100</f>
        <v>0.128</v>
      </c>
      <c r="K1797" s="32">
        <f>VLOOKUP($C1797,'Four Factors - Home'!$B:$O,10,FALSE)/100</f>
        <v>0.27100000000000002</v>
      </c>
      <c r="L1797" s="32">
        <f>VLOOKUP($C1797,'Four Factors - Home'!$B:$O,11,FALSE)/100</f>
        <v>0.504</v>
      </c>
      <c r="M1797" s="32">
        <f>VLOOKUP($C1797,'Four Factors - Home'!$B:$O,12,FALSE)</f>
        <v>0.26900000000000002</v>
      </c>
      <c r="N1797" s="32">
        <f>VLOOKUP($C1797,'Four Factors - Home'!$B:$O,13,FALSE)/100</f>
        <v>0.14499999999999999</v>
      </c>
      <c r="O1797" s="32">
        <f>VLOOKUP($C1797,'Four Factors - Home'!$B:$O,14,FALSE)/100</f>
        <v>0.248</v>
      </c>
      <c r="P1797" s="21">
        <f>VLOOKUP($C1797,'Advanced - Home'!B:T,18,FALSE)</f>
        <v>97.54</v>
      </c>
      <c r="Q1797" s="21">
        <f>(P1797+'Advanced - Home'!$S$33)/2</f>
        <v>98.196912943871709</v>
      </c>
      <c r="R1797" s="32">
        <f t="shared" ref="R1797" si="17731">AVERAGE(H1797,L1796)</f>
        <v>0.52400000000000002</v>
      </c>
      <c r="S1797" s="32">
        <f t="shared" ref="S1797" si="17732">AVERAGE(I1797,M1796)</f>
        <v>0.29649999999999999</v>
      </c>
      <c r="T1797" s="32">
        <f t="shared" ref="T1797" si="17733">AVERAGE(J1797,N1796)</f>
        <v>0.13900000000000001</v>
      </c>
      <c r="U1797" s="32">
        <f t="shared" ref="U1797" si="17734">AVERAGE(K1797,O1796)</f>
        <v>0.254</v>
      </c>
      <c r="V1797" s="21">
        <f>Q1797*Q1796/'Advanced - Road'!$S$33</f>
        <v>98.559201143696228</v>
      </c>
      <c r="W1797" s="21">
        <f t="shared" ref="W1797" si="17735">W1796</f>
        <v>98.562541673256703</v>
      </c>
      <c r="X1797" s="21">
        <f t="shared" si="17342"/>
        <v>0</v>
      </c>
      <c r="Y1797" s="23">
        <f>ROUND(Regression!$B$17+Regression!$B$18*Games!R1797+Regression!$B$19*Games!T1797+Regression!$B$20*Games!U1797+Regression!$B$21*Games!S1797+Regression!$B$22*Games!W1797,0)</f>
        <v>111</v>
      </c>
      <c r="Z1797" s="23">
        <f t="shared" ref="Z1797" si="17736">-Z1796</f>
        <v>-5</v>
      </c>
      <c r="AA1797" s="23">
        <f t="shared" ref="AA1797" si="17737">AA1796</f>
        <v>217</v>
      </c>
      <c r="AB1797" s="22"/>
      <c r="AC1797" s="22"/>
      <c r="AD1797" s="22">
        <f t="shared" si="17347"/>
        <v>111</v>
      </c>
    </row>
    <row r="1798" spans="1:30" x14ac:dyDescent="0.3">
      <c r="A1798" t="s">
        <v>133</v>
      </c>
      <c r="B1798" s="5" t="s">
        <v>82</v>
      </c>
      <c r="C1798" t="str">
        <f>VLOOKUP(B1798,'Team Lookup'!A:B,2,FALSE)</f>
        <v>Washington Wizards</v>
      </c>
      <c r="D1798" s="6"/>
      <c r="E1798" s="6"/>
      <c r="F1798" s="7" t="str">
        <f>B1799</f>
        <v>UTA</v>
      </c>
      <c r="G1798" t="str">
        <f t="shared" ref="G1798" si="17738">C1799</f>
        <v>Utah Jazz</v>
      </c>
      <c r="H1798" s="31">
        <f>VLOOKUP($C1798,'Four Factors - Road'!$B:$O,7,FALSE)/100</f>
        <v>0.505</v>
      </c>
      <c r="I1798" s="31">
        <f>VLOOKUP($C1798,'Four Factors - Road'!$B:$O,8,FALSE)</f>
        <v>0.22700000000000001</v>
      </c>
      <c r="J1798" s="31">
        <f>VLOOKUP($C1798,'Four Factors - Road'!$B:$O,9,FALSE)/100</f>
        <v>0.13699999999999998</v>
      </c>
      <c r="K1798" s="31">
        <f>VLOOKUP($C1798,'Four Factors - Road'!$B:$O,10,FALSE)/100</f>
        <v>0.23199999999999998</v>
      </c>
      <c r="L1798" s="31">
        <f>VLOOKUP($C1798,'Four Factors - Road'!$B:$O,11,FALSE)/100</f>
        <v>0.51900000000000002</v>
      </c>
      <c r="M1798" s="31">
        <f>VLOOKUP($C1798,'Four Factors - Road'!$B:$O,12,FALSE)</f>
        <v>0.27800000000000002</v>
      </c>
      <c r="N1798" s="31">
        <f>VLOOKUP($C1798,'Four Factors - Road'!$B:$O,13,FALSE)/100</f>
        <v>0.15</v>
      </c>
      <c r="O1798" s="31">
        <f>VLOOKUP($C1798,'Four Factors - Road'!$B:$O,14,FALSE)/100</f>
        <v>0.23699999999999999</v>
      </c>
      <c r="P1798" s="17">
        <f>VLOOKUP($C1798,'Advanced - Road'!B:T,18,FALSE)</f>
        <v>99.59</v>
      </c>
      <c r="Q1798" s="17">
        <f>(P1798+'Advanced - Road'!$S$33)/2</f>
        <v>99.225263459335622</v>
      </c>
      <c r="R1798" s="31">
        <f t="shared" ref="R1798" si="17739">AVERAGE(H1798,L1799)</f>
        <v>0.4955</v>
      </c>
      <c r="S1798" s="31">
        <f t="shared" ref="S1798" si="17740">AVERAGE(I1798,M1799)</f>
        <v>0.22950000000000001</v>
      </c>
      <c r="T1798" s="31">
        <f t="shared" ref="T1798" si="17741">AVERAGE(J1798,N1799)</f>
        <v>0.13600000000000001</v>
      </c>
      <c r="U1798" s="31">
        <f t="shared" ref="U1798" si="17742">AVERAGE(K1798,O1799)</f>
        <v>0.219</v>
      </c>
      <c r="V1798" s="17">
        <f>Q1798*Q1799/'Advanced - Home'!$S$33</f>
        <v>96.593498828206975</v>
      </c>
      <c r="W1798" s="17">
        <f t="shared" ref="W1798" si="17743">AVERAGE(V1798:V1799)</f>
        <v>96.590225145356754</v>
      </c>
      <c r="X1798" s="17">
        <f t="shared" si="17342"/>
        <v>0</v>
      </c>
      <c r="Y1798" s="19">
        <f>ROUND(Regression!$B$17+Regression!$B$18*Games!R1798+Regression!$B$19*Games!T1798+Regression!$B$20*Games!U1798+Regression!$B$21*Games!S1798+Regression!$B$22*Games!W1798,0)</f>
        <v>101</v>
      </c>
      <c r="Z1798" s="19">
        <f t="shared" ref="Z1798" si="17744">Y1799-Y1798</f>
        <v>5</v>
      </c>
      <c r="AA1798" s="19">
        <f t="shared" ref="AA1798" si="17745">Y1798+Y1799</f>
        <v>207</v>
      </c>
      <c r="AB1798" s="4">
        <f t="shared" ref="AB1798" si="17746">D1798-Z1798</f>
        <v>-5</v>
      </c>
      <c r="AC1798" s="4">
        <f t="shared" ref="AC1798" si="17747">AA1798-E1798</f>
        <v>207</v>
      </c>
      <c r="AD1798" s="4">
        <f t="shared" si="17347"/>
        <v>101</v>
      </c>
    </row>
    <row r="1799" spans="1:30" x14ac:dyDescent="0.3">
      <c r="A1799" t="s">
        <v>134</v>
      </c>
      <c r="B1799" s="8" t="s">
        <v>81</v>
      </c>
      <c r="C1799" t="str">
        <f>VLOOKUP(B1799,'Team Lookup'!A:B,2,FALSE)</f>
        <v>Utah Jazz</v>
      </c>
      <c r="D1799" s="9">
        <f t="shared" ref="D1799" si="17748">D1798*-1</f>
        <v>0</v>
      </c>
      <c r="E1799" s="9">
        <f t="shared" ref="E1799" si="17749">E1798</f>
        <v>0</v>
      </c>
      <c r="F1799" t="str">
        <f>B1798</f>
        <v>WAS</v>
      </c>
      <c r="G1799" t="str">
        <f t="shared" ref="G1799" si="17750">C1798</f>
        <v>Washington Wizards</v>
      </c>
      <c r="H1799" s="31">
        <f>VLOOKUP($C1799,'Four Factors - Home'!$B:$O,7,FALSE)/100</f>
        <v>0.52800000000000002</v>
      </c>
      <c r="I1799" s="31">
        <f>VLOOKUP($C1799,'Four Factors - Home'!$B:$O,8,FALSE)</f>
        <v>0.314</v>
      </c>
      <c r="J1799" s="31">
        <f>VLOOKUP($C1799,'Four Factors - Home'!$B:$O,9,FALSE)/100</f>
        <v>0.14499999999999999</v>
      </c>
      <c r="K1799" s="31">
        <f>VLOOKUP($C1799,'Four Factors - Home'!$B:$O,10,FALSE)/100</f>
        <v>0.214</v>
      </c>
      <c r="L1799" s="31">
        <f>VLOOKUP($C1799,'Four Factors - Home'!$B:$O,11,FALSE)/100</f>
        <v>0.48599999999999999</v>
      </c>
      <c r="M1799" s="31">
        <f>VLOOKUP($C1799,'Four Factors - Home'!$B:$O,12,FALSE)</f>
        <v>0.23200000000000001</v>
      </c>
      <c r="N1799" s="31">
        <f>VLOOKUP($C1799,'Four Factors - Home'!$B:$O,13,FALSE)/100</f>
        <v>0.13500000000000001</v>
      </c>
      <c r="O1799" s="31">
        <f>VLOOKUP($C1799,'Four Factors - Home'!$B:$O,14,FALSE)/100</f>
        <v>0.20600000000000002</v>
      </c>
      <c r="P1799" s="17">
        <f>VLOOKUP($C1799,'Advanced - Home'!B:T,18,FALSE)</f>
        <v>93.61</v>
      </c>
      <c r="Q1799" s="17">
        <f>(P1799+'Advanced - Home'!$S$33)/2</f>
        <v>96.231912943871706</v>
      </c>
      <c r="R1799" s="31">
        <f t="shared" ref="R1799" si="17751">AVERAGE(H1799,L1798)</f>
        <v>0.52350000000000008</v>
      </c>
      <c r="S1799" s="31">
        <f t="shared" ref="S1799" si="17752">AVERAGE(I1799,M1798)</f>
        <v>0.29600000000000004</v>
      </c>
      <c r="T1799" s="31">
        <f t="shared" ref="T1799" si="17753">AVERAGE(J1799,N1798)</f>
        <v>0.14749999999999999</v>
      </c>
      <c r="U1799" s="31">
        <f t="shared" ref="U1799" si="17754">AVERAGE(K1799,O1798)</f>
        <v>0.22549999999999998</v>
      </c>
      <c r="V1799" s="17">
        <f>Q1799*Q1798/'Advanced - Road'!$S$33</f>
        <v>96.586951462506519</v>
      </c>
      <c r="W1799" s="17">
        <f t="shared" ref="W1799" si="17755">W1798</f>
        <v>96.590225145356754</v>
      </c>
      <c r="X1799" s="17">
        <f t="shared" si="17342"/>
        <v>0</v>
      </c>
      <c r="Y1799" s="19">
        <f>ROUND(Regression!$B$17+Regression!$B$18*Games!R1799+Regression!$B$19*Games!T1799+Regression!$B$20*Games!U1799+Regression!$B$21*Games!S1799+Regression!$B$22*Games!W1799,0)</f>
        <v>106</v>
      </c>
      <c r="Z1799" s="19">
        <f t="shared" ref="Z1799" si="17756">-Z1798</f>
        <v>-5</v>
      </c>
      <c r="AA1799" s="19">
        <f t="shared" ref="AA1799" si="17757">AA1798</f>
        <v>207</v>
      </c>
      <c r="AB1799" s="4"/>
      <c r="AC1799" s="4"/>
      <c r="AD1799" s="4">
        <f t="shared" si="17347"/>
        <v>106</v>
      </c>
    </row>
    <row r="1800" spans="1:30" x14ac:dyDescent="0.3">
      <c r="A1800" s="11" t="s">
        <v>133</v>
      </c>
      <c r="B1800" s="10" t="s">
        <v>82</v>
      </c>
      <c r="C1800" s="11" t="str">
        <f>VLOOKUP(B1800,'Team Lookup'!A:B,2,FALSE)</f>
        <v>Washington Wizards</v>
      </c>
      <c r="D1800" s="12"/>
      <c r="E1800" s="12"/>
      <c r="F1800" s="13" t="str">
        <f>B1801</f>
        <v>WAS</v>
      </c>
      <c r="G1800" s="11" t="str">
        <f t="shared" ref="G1800" si="17758">C1801</f>
        <v>Washington Wizards</v>
      </c>
      <c r="H1800" s="32">
        <f>VLOOKUP($C1800,'Four Factors - Road'!$B:$O,7,FALSE)/100</f>
        <v>0.505</v>
      </c>
      <c r="I1800" s="32">
        <f>VLOOKUP($C1800,'Four Factors - Road'!$B:$O,8,FALSE)</f>
        <v>0.22700000000000001</v>
      </c>
      <c r="J1800" s="32">
        <f>VLOOKUP($C1800,'Four Factors - Road'!$B:$O,9,FALSE)/100</f>
        <v>0.13699999999999998</v>
      </c>
      <c r="K1800" s="32">
        <f>VLOOKUP($C1800,'Four Factors - Road'!$B:$O,10,FALSE)/100</f>
        <v>0.23199999999999998</v>
      </c>
      <c r="L1800" s="32">
        <f>VLOOKUP($C1800,'Four Factors - Road'!$B:$O,11,FALSE)/100</f>
        <v>0.51900000000000002</v>
      </c>
      <c r="M1800" s="32">
        <f>VLOOKUP($C1800,'Four Factors - Road'!$B:$O,12,FALSE)</f>
        <v>0.27800000000000002</v>
      </c>
      <c r="N1800" s="32">
        <f>VLOOKUP($C1800,'Four Factors - Road'!$B:$O,13,FALSE)/100</f>
        <v>0.15</v>
      </c>
      <c r="O1800" s="32">
        <f>VLOOKUP($C1800,'Four Factors - Road'!$B:$O,14,FALSE)/100</f>
        <v>0.23699999999999999</v>
      </c>
      <c r="P1800" s="21">
        <f>VLOOKUP($C1800,'Advanced - Road'!B:T,18,FALSE)</f>
        <v>99.59</v>
      </c>
      <c r="Q1800" s="21">
        <f>(P1800+'Advanced - Road'!$S$33)/2</f>
        <v>99.225263459335622</v>
      </c>
      <c r="R1800" s="32">
        <f t="shared" ref="R1800" si="17759">AVERAGE(H1800,L1801)</f>
        <v>0.50800000000000001</v>
      </c>
      <c r="S1800" s="32">
        <f t="shared" ref="S1800" si="17760">AVERAGE(I1800,M1801)</f>
        <v>0.25750000000000001</v>
      </c>
      <c r="T1800" s="32">
        <f t="shared" ref="T1800" si="17761">AVERAGE(J1800,N1801)</f>
        <v>0.14799999999999999</v>
      </c>
      <c r="U1800" s="32">
        <f t="shared" ref="U1800" si="17762">AVERAGE(K1800,O1801)</f>
        <v>0.24149999999999999</v>
      </c>
      <c r="V1800" s="21">
        <f>Q1800*Q1801/'Advanced - Home'!$S$33</f>
        <v>99.373906944069674</v>
      </c>
      <c r="W1800" s="21">
        <f t="shared" ref="W1800" si="17763">AVERAGE(V1800:V1801)</f>
        <v>99.370539029470137</v>
      </c>
      <c r="X1800" s="21">
        <f t="shared" si="17342"/>
        <v>0</v>
      </c>
      <c r="Y1800" s="23">
        <f>ROUND(Regression!$B$17+Regression!$B$18*Games!R1800+Regression!$B$19*Games!T1800+Regression!$B$20*Games!U1800+Regression!$B$21*Games!S1800+Regression!$B$22*Games!W1800,0)</f>
        <v>106</v>
      </c>
      <c r="Z1800" s="23">
        <f t="shared" ref="Z1800" si="17764">Y1801-Y1800</f>
        <v>4</v>
      </c>
      <c r="AA1800" s="23">
        <f t="shared" ref="AA1800" si="17765">Y1800+Y1801</f>
        <v>216</v>
      </c>
      <c r="AB1800" s="22">
        <f t="shared" ref="AB1800" si="17766">D1800-Z1800</f>
        <v>-4</v>
      </c>
      <c r="AC1800" s="22">
        <f t="shared" ref="AC1800" si="17767">AA1800-E1800</f>
        <v>216</v>
      </c>
      <c r="AD1800" s="22">
        <f t="shared" si="17347"/>
        <v>106</v>
      </c>
    </row>
    <row r="1801" spans="1:30" x14ac:dyDescent="0.3">
      <c r="A1801" s="11" t="s">
        <v>134</v>
      </c>
      <c r="B1801" s="14" t="s">
        <v>82</v>
      </c>
      <c r="C1801" s="11" t="str">
        <f>VLOOKUP(B1801,'Team Lookup'!A:B,2,FALSE)</f>
        <v>Washington Wizards</v>
      </c>
      <c r="D1801" s="15">
        <f t="shared" ref="D1801" si="17768">D1800*-1</f>
        <v>0</v>
      </c>
      <c r="E1801" s="15">
        <f t="shared" ref="E1801" si="17769">E1800</f>
        <v>0</v>
      </c>
      <c r="F1801" s="11" t="str">
        <f>B1800</f>
        <v>WAS</v>
      </c>
      <c r="G1801" s="11" t="str">
        <f t="shared" ref="G1801" si="17770">C1800</f>
        <v>Washington Wizards</v>
      </c>
      <c r="H1801" s="32">
        <f>VLOOKUP($C1801,'Four Factors - Home'!$B:$O,7,FALSE)/100</f>
        <v>0.54700000000000004</v>
      </c>
      <c r="I1801" s="32">
        <f>VLOOKUP($C1801,'Four Factors - Home'!$B:$O,8,FALSE)</f>
        <v>0.26400000000000001</v>
      </c>
      <c r="J1801" s="32">
        <f>VLOOKUP($C1801,'Four Factors - Home'!$B:$O,9,FALSE)/100</f>
        <v>0.14899999999999999</v>
      </c>
      <c r="K1801" s="32">
        <f>VLOOKUP($C1801,'Four Factors - Home'!$B:$O,10,FALSE)/100</f>
        <v>0.252</v>
      </c>
      <c r="L1801" s="32">
        <f>VLOOKUP($C1801,'Four Factors - Home'!$B:$O,11,FALSE)/100</f>
        <v>0.51100000000000001</v>
      </c>
      <c r="M1801" s="32">
        <f>VLOOKUP($C1801,'Four Factors - Home'!$B:$O,12,FALSE)</f>
        <v>0.28799999999999998</v>
      </c>
      <c r="N1801" s="32">
        <f>VLOOKUP($C1801,'Four Factors - Home'!$B:$O,13,FALSE)/100</f>
        <v>0.159</v>
      </c>
      <c r="O1801" s="32">
        <f>VLOOKUP($C1801,'Four Factors - Home'!$B:$O,14,FALSE)/100</f>
        <v>0.251</v>
      </c>
      <c r="P1801" s="21">
        <f>VLOOKUP($C1801,'Advanced - Home'!B:T,18,FALSE)</f>
        <v>99.15</v>
      </c>
      <c r="Q1801" s="21">
        <f>(P1801+'Advanced - Home'!$S$33)/2</f>
        <v>99.001912943871702</v>
      </c>
      <c r="R1801" s="32">
        <f t="shared" ref="R1801:U1801" si="17771">AVERAGE(H1801,L1800)</f>
        <v>0.53300000000000003</v>
      </c>
      <c r="S1801" s="32">
        <f t="shared" si="17771"/>
        <v>0.27100000000000002</v>
      </c>
      <c r="T1801" s="32">
        <f t="shared" si="17771"/>
        <v>0.14949999999999999</v>
      </c>
      <c r="U1801" s="32">
        <f t="shared" si="17771"/>
        <v>0.2445</v>
      </c>
      <c r="V1801" s="21">
        <f>Q1801*Q1800/'Advanced - Road'!$S$33</f>
        <v>99.367171114870615</v>
      </c>
      <c r="W1801" s="21">
        <f t="shared" ref="W1801" si="17772">W1800</f>
        <v>99.370539029470137</v>
      </c>
      <c r="X1801" s="21">
        <f t="shared" si="17342"/>
        <v>0</v>
      </c>
      <c r="Y1801" s="23">
        <f>ROUND(Regression!$B$17+Regression!$B$18*Games!R1801+Regression!$B$19*Games!T1801+Regression!$B$20*Games!U1801+Regression!$B$21*Games!S1801+Regression!$B$22*Games!W1801,0)</f>
        <v>110</v>
      </c>
      <c r="Z1801" s="23">
        <f t="shared" ref="Z1801" si="17773">-Z1800</f>
        <v>-4</v>
      </c>
      <c r="AA1801" s="23">
        <f t="shared" ref="AA1801" si="17774">AA1800</f>
        <v>216</v>
      </c>
      <c r="AB1801" s="22"/>
      <c r="AC1801" s="22"/>
      <c r="AD1801" s="22">
        <f t="shared" si="17347"/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2"/>
  <sheetViews>
    <sheetView workbookViewId="0"/>
  </sheetViews>
  <sheetFormatPr defaultRowHeight="14.4" x14ac:dyDescent="0.3"/>
  <cols>
    <col min="1" max="1" width="17.44140625" bestFit="1" customWidth="1"/>
    <col min="2" max="2" width="9.109375" bestFit="1" customWidth="1"/>
  </cols>
  <sheetData>
    <row r="1" spans="1:9" x14ac:dyDescent="0.3">
      <c r="A1" t="s">
        <v>92</v>
      </c>
    </row>
    <row r="2" spans="1:9" ht="15" thickBot="1" x14ac:dyDescent="0.35"/>
    <row r="3" spans="1:9" x14ac:dyDescent="0.3">
      <c r="A3" s="24" t="s">
        <v>93</v>
      </c>
      <c r="B3" s="24"/>
    </row>
    <row r="4" spans="1:9" x14ac:dyDescent="0.3">
      <c r="A4" s="25" t="s">
        <v>94</v>
      </c>
      <c r="B4" s="26">
        <v>0.94570645744700332</v>
      </c>
    </row>
    <row r="5" spans="1:9" x14ac:dyDescent="0.3">
      <c r="A5" s="25" t="s">
        <v>95</v>
      </c>
      <c r="B5" s="26">
        <v>0.89436070365696074</v>
      </c>
    </row>
    <row r="6" spans="1:9" x14ac:dyDescent="0.3">
      <c r="A6" s="25" t="s">
        <v>96</v>
      </c>
      <c r="B6" s="26">
        <v>0.89426005646151197</v>
      </c>
    </row>
    <row r="7" spans="1:9" x14ac:dyDescent="0.3">
      <c r="A7" s="25" t="s">
        <v>97</v>
      </c>
      <c r="B7" s="26">
        <v>3.8561653549496486</v>
      </c>
    </row>
    <row r="8" spans="1:9" ht="15" thickBot="1" x14ac:dyDescent="0.35">
      <c r="A8" s="27" t="s">
        <v>98</v>
      </c>
      <c r="B8" s="28">
        <v>5254</v>
      </c>
    </row>
    <row r="10" spans="1:9" ht="15" thickBot="1" x14ac:dyDescent="0.35">
      <c r="A10" t="s">
        <v>99</v>
      </c>
    </row>
    <row r="11" spans="1:9" x14ac:dyDescent="0.3">
      <c r="A11" s="29"/>
      <c r="B11" s="29" t="s">
        <v>100</v>
      </c>
      <c r="C11" s="29" t="s">
        <v>101</v>
      </c>
      <c r="D11" s="29" t="s">
        <v>102</v>
      </c>
      <c r="E11" s="29" t="s">
        <v>103</v>
      </c>
      <c r="F11" s="29" t="s">
        <v>104</v>
      </c>
    </row>
    <row r="12" spans="1:9" x14ac:dyDescent="0.3">
      <c r="A12" s="25" t="s">
        <v>105</v>
      </c>
      <c r="B12" s="25">
        <v>5</v>
      </c>
      <c r="C12" s="25">
        <v>660681.78357624158</v>
      </c>
      <c r="D12" s="25">
        <v>132136.35671524832</v>
      </c>
      <c r="E12" s="25">
        <v>8886.096623647185</v>
      </c>
      <c r="F12" s="25">
        <v>0</v>
      </c>
    </row>
    <row r="13" spans="1:9" x14ac:dyDescent="0.3">
      <c r="A13" s="25" t="s">
        <v>106</v>
      </c>
      <c r="B13" s="25">
        <v>5248</v>
      </c>
      <c r="C13" s="25">
        <v>78037.819012258813</v>
      </c>
      <c r="D13" s="25">
        <v>14.87001124471395</v>
      </c>
      <c r="E13" s="25"/>
      <c r="F13" s="25"/>
    </row>
    <row r="14" spans="1:9" ht="15" thickBot="1" x14ac:dyDescent="0.35">
      <c r="A14" s="27" t="s">
        <v>89</v>
      </c>
      <c r="B14" s="27">
        <v>5253</v>
      </c>
      <c r="C14" s="27">
        <v>738719.60258850036</v>
      </c>
      <c r="D14" s="27"/>
      <c r="E14" s="27"/>
      <c r="F14" s="27"/>
    </row>
    <row r="15" spans="1:9" ht="15" thickBot="1" x14ac:dyDescent="0.35"/>
    <row r="16" spans="1:9" x14ac:dyDescent="0.3">
      <c r="A16" s="29"/>
      <c r="B16" s="29" t="s">
        <v>107</v>
      </c>
      <c r="C16" s="29" t="s">
        <v>97</v>
      </c>
      <c r="D16" s="29" t="s">
        <v>108</v>
      </c>
      <c r="E16" s="29" t="s">
        <v>109</v>
      </c>
      <c r="F16" s="29" t="s">
        <v>110</v>
      </c>
      <c r="G16" s="29" t="s">
        <v>111</v>
      </c>
      <c r="H16" s="29" t="s">
        <v>112</v>
      </c>
      <c r="I16" s="29" t="s">
        <v>113</v>
      </c>
    </row>
    <row r="17" spans="1:9" x14ac:dyDescent="0.3">
      <c r="A17" s="25" t="s">
        <v>114</v>
      </c>
      <c r="B17" s="47">
        <v>-66.308984780399996</v>
      </c>
      <c r="C17" s="26">
        <v>1.1674358796969992</v>
      </c>
      <c r="D17" s="26">
        <v>-56.075423058465937</v>
      </c>
      <c r="E17" s="26">
        <v>0</v>
      </c>
      <c r="F17" s="26">
        <v>-67.75312096576728</v>
      </c>
      <c r="G17" s="26">
        <v>-63.175800729515863</v>
      </c>
      <c r="H17" s="26">
        <v>-67.75312096576728</v>
      </c>
      <c r="I17" s="26">
        <v>-63.175800729515863</v>
      </c>
    </row>
    <row r="18" spans="1:9" x14ac:dyDescent="0.3">
      <c r="A18" s="25" t="s">
        <v>35</v>
      </c>
      <c r="B18" s="47">
        <v>144.068459768</v>
      </c>
      <c r="C18" s="26">
        <v>0.83568588948437306</v>
      </c>
      <c r="D18" s="26">
        <v>172.25578092936189</v>
      </c>
      <c r="E18" s="26">
        <v>0</v>
      </c>
      <c r="F18" s="26">
        <v>142.31343341541853</v>
      </c>
      <c r="G18" s="26">
        <v>145.59001759413965</v>
      </c>
      <c r="H18" s="26">
        <v>142.31343341541853</v>
      </c>
      <c r="I18" s="26">
        <v>145.59001759413965</v>
      </c>
    </row>
    <row r="19" spans="1:9" x14ac:dyDescent="0.3">
      <c r="A19" s="25" t="s">
        <v>115</v>
      </c>
      <c r="B19" s="47">
        <v>-130.92081036799999</v>
      </c>
      <c r="C19" s="26">
        <v>1.5379262486737693</v>
      </c>
      <c r="D19" s="26">
        <v>-84.97784918537586</v>
      </c>
      <c r="E19" s="26">
        <v>0</v>
      </c>
      <c r="F19" s="26">
        <v>-133.70464022796205</v>
      </c>
      <c r="G19" s="26">
        <v>-127.6746894080988</v>
      </c>
      <c r="H19" s="26">
        <v>-133.70464022796205</v>
      </c>
      <c r="I19" s="26">
        <v>-127.6746894080988</v>
      </c>
    </row>
    <row r="20" spans="1:9" x14ac:dyDescent="0.3">
      <c r="A20" s="25" t="s">
        <v>116</v>
      </c>
      <c r="B20" s="47">
        <f>+ 48.6494548137</f>
        <v>48.649454813699997</v>
      </c>
      <c r="C20" s="26">
        <v>0.72973863173218356</v>
      </c>
      <c r="D20" s="26">
        <v>66.690805585195591</v>
      </c>
      <c r="E20" s="26">
        <v>0</v>
      </c>
      <c r="F20" s="26">
        <v>47.236265839509812</v>
      </c>
      <c r="G20" s="26">
        <v>50.097448594205588</v>
      </c>
      <c r="H20" s="26">
        <v>47.236265839509812</v>
      </c>
      <c r="I20" s="26">
        <v>50.097448594205588</v>
      </c>
    </row>
    <row r="21" spans="1:9" x14ac:dyDescent="0.3">
      <c r="A21" s="25" t="s">
        <v>117</v>
      </c>
      <c r="B21" s="47">
        <v>31.994048311</v>
      </c>
      <c r="C21" s="26">
        <v>0.67779849890721866</v>
      </c>
      <c r="D21" s="26">
        <v>46.858634461831059</v>
      </c>
      <c r="E21" s="26">
        <v>0</v>
      </c>
      <c r="F21" s="26">
        <v>30.431944995410575</v>
      </c>
      <c r="G21" s="26">
        <v>33.089479202731738</v>
      </c>
      <c r="H21" s="26">
        <v>30.431944995410575</v>
      </c>
      <c r="I21" s="26">
        <v>33.089479202731738</v>
      </c>
    </row>
    <row r="22" spans="1:9" ht="15" thickBot="1" x14ac:dyDescent="0.35">
      <c r="A22" s="27" t="s">
        <v>52</v>
      </c>
      <c r="B22" s="48">
        <v>0.99464246353100005</v>
      </c>
      <c r="C22" s="30">
        <v>1.1398033571421377E-2</v>
      </c>
      <c r="D22" s="30">
        <v>86.537936620935611</v>
      </c>
      <c r="E22" s="30">
        <v>0</v>
      </c>
      <c r="F22" s="30">
        <v>0.96401741805234931</v>
      </c>
      <c r="G22" s="30">
        <v>1.0087071955615698</v>
      </c>
      <c r="H22" s="30">
        <v>0.96401741805234931</v>
      </c>
      <c r="I22" s="30">
        <v>1.0087071955615698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30"/>
  <sheetViews>
    <sheetView workbookViewId="0"/>
  </sheetViews>
  <sheetFormatPr defaultRowHeight="14.4" x14ac:dyDescent="0.3"/>
  <cols>
    <col min="1" max="1" width="5.44140625" bestFit="1" customWidth="1"/>
    <col min="2" max="2" width="23.88671875" bestFit="1" customWidth="1"/>
  </cols>
  <sheetData>
    <row r="1" spans="1:2" x14ac:dyDescent="0.3">
      <c r="A1" t="s">
        <v>56</v>
      </c>
      <c r="B1" t="s">
        <v>10</v>
      </c>
    </row>
    <row r="2" spans="1:2" x14ac:dyDescent="0.3">
      <c r="A2" t="s">
        <v>57</v>
      </c>
      <c r="B2" t="s">
        <v>1</v>
      </c>
    </row>
    <row r="3" spans="1:2" x14ac:dyDescent="0.3">
      <c r="A3" t="s">
        <v>58</v>
      </c>
      <c r="B3" t="s">
        <v>0</v>
      </c>
    </row>
    <row r="4" spans="1:2" x14ac:dyDescent="0.3">
      <c r="A4" t="s">
        <v>59</v>
      </c>
      <c r="B4" t="s">
        <v>11</v>
      </c>
    </row>
    <row r="5" spans="1:2" x14ac:dyDescent="0.3">
      <c r="A5" t="s">
        <v>60</v>
      </c>
      <c r="B5" t="s">
        <v>5</v>
      </c>
    </row>
    <row r="6" spans="1:2" x14ac:dyDescent="0.3">
      <c r="A6" t="s">
        <v>54</v>
      </c>
      <c r="B6" t="s">
        <v>6</v>
      </c>
    </row>
    <row r="7" spans="1:2" x14ac:dyDescent="0.3">
      <c r="A7" t="s">
        <v>61</v>
      </c>
      <c r="B7" t="s">
        <v>15</v>
      </c>
    </row>
    <row r="8" spans="1:2" x14ac:dyDescent="0.3">
      <c r="A8" t="s">
        <v>62</v>
      </c>
      <c r="B8" t="s">
        <v>20</v>
      </c>
    </row>
    <row r="9" spans="1:2" x14ac:dyDescent="0.3">
      <c r="A9" t="s">
        <v>63</v>
      </c>
      <c r="B9" t="s">
        <v>7</v>
      </c>
    </row>
    <row r="10" spans="1:2" x14ac:dyDescent="0.3">
      <c r="A10" t="s">
        <v>55</v>
      </c>
      <c r="B10" t="s">
        <v>25</v>
      </c>
    </row>
    <row r="11" spans="1:2" x14ac:dyDescent="0.3">
      <c r="A11" t="s">
        <v>64</v>
      </c>
      <c r="B11" t="s">
        <v>16</v>
      </c>
    </row>
    <row r="12" spans="1:2" x14ac:dyDescent="0.3">
      <c r="A12" t="s">
        <v>65</v>
      </c>
      <c r="B12" t="s">
        <v>8</v>
      </c>
    </row>
    <row r="13" spans="1:2" x14ac:dyDescent="0.3">
      <c r="A13" t="s">
        <v>66</v>
      </c>
      <c r="B13" t="s">
        <v>118</v>
      </c>
    </row>
    <row r="14" spans="1:2" x14ac:dyDescent="0.3">
      <c r="A14" t="s">
        <v>67</v>
      </c>
      <c r="B14" t="s">
        <v>26</v>
      </c>
    </row>
    <row r="15" spans="1:2" x14ac:dyDescent="0.3">
      <c r="A15" t="s">
        <v>68</v>
      </c>
      <c r="B15" t="s">
        <v>17</v>
      </c>
    </row>
    <row r="16" spans="1:2" x14ac:dyDescent="0.3">
      <c r="A16" t="s">
        <v>69</v>
      </c>
      <c r="B16" t="s">
        <v>12</v>
      </c>
    </row>
    <row r="17" spans="1:2" x14ac:dyDescent="0.3">
      <c r="A17" t="s">
        <v>70</v>
      </c>
      <c r="B17" t="s">
        <v>9</v>
      </c>
    </row>
    <row r="18" spans="1:2" x14ac:dyDescent="0.3">
      <c r="A18" t="s">
        <v>34</v>
      </c>
      <c r="B18" t="s">
        <v>21</v>
      </c>
    </row>
    <row r="19" spans="1:2" x14ac:dyDescent="0.3">
      <c r="A19" t="s">
        <v>71</v>
      </c>
      <c r="B19" t="s">
        <v>18</v>
      </c>
    </row>
    <row r="20" spans="1:2" x14ac:dyDescent="0.3">
      <c r="A20" t="s">
        <v>72</v>
      </c>
      <c r="B20" t="s">
        <v>2</v>
      </c>
    </row>
    <row r="21" spans="1:2" x14ac:dyDescent="0.3">
      <c r="A21" t="s">
        <v>73</v>
      </c>
      <c r="B21" t="s">
        <v>22</v>
      </c>
    </row>
    <row r="22" spans="1:2" x14ac:dyDescent="0.3">
      <c r="A22" t="s">
        <v>74</v>
      </c>
      <c r="B22" t="s">
        <v>13</v>
      </c>
    </row>
    <row r="23" spans="1:2" x14ac:dyDescent="0.3">
      <c r="A23" t="s">
        <v>75</v>
      </c>
      <c r="B23" t="s">
        <v>3</v>
      </c>
    </row>
    <row r="24" spans="1:2" x14ac:dyDescent="0.3">
      <c r="A24" t="s">
        <v>76</v>
      </c>
      <c r="B24" t="s">
        <v>27</v>
      </c>
    </row>
    <row r="25" spans="1:2" x14ac:dyDescent="0.3">
      <c r="A25" t="s">
        <v>77</v>
      </c>
      <c r="B25" t="s">
        <v>23</v>
      </c>
    </row>
    <row r="26" spans="1:2" x14ac:dyDescent="0.3">
      <c r="A26" t="s">
        <v>78</v>
      </c>
      <c r="B26" t="s">
        <v>28</v>
      </c>
    </row>
    <row r="27" spans="1:2" x14ac:dyDescent="0.3">
      <c r="A27" t="s">
        <v>79</v>
      </c>
      <c r="B27" t="s">
        <v>19</v>
      </c>
    </row>
    <row r="28" spans="1:2" x14ac:dyDescent="0.3">
      <c r="A28" t="s">
        <v>80</v>
      </c>
      <c r="B28" t="s">
        <v>4</v>
      </c>
    </row>
    <row r="29" spans="1:2" x14ac:dyDescent="0.3">
      <c r="A29" t="s">
        <v>81</v>
      </c>
      <c r="B29" t="s">
        <v>24</v>
      </c>
    </row>
    <row r="30" spans="1:2" x14ac:dyDescent="0.3">
      <c r="A30" t="s">
        <v>82</v>
      </c>
      <c r="B3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B1" sqref="B1"/>
    </sheetView>
  </sheetViews>
  <sheetFormatPr defaultColWidth="37.6640625" defaultRowHeight="14.4" x14ac:dyDescent="0.3"/>
  <cols>
    <col min="1" max="1" width="2.33203125" bestFit="1" customWidth="1"/>
    <col min="2" max="2" width="21.77734375" customWidth="1"/>
    <col min="3" max="3" width="2.6640625" bestFit="1" customWidth="1"/>
    <col min="4" max="5" width="2.33203125" bestFit="1" customWidth="1"/>
    <col min="6" max="7" width="4.21875" bestFit="1" customWidth="1"/>
    <col min="8" max="8" width="6.6640625" bestFit="1" customWidth="1"/>
    <col min="9" max="9" width="6.44140625" bestFit="1" customWidth="1"/>
    <col min="10" max="11" width="6.6640625" bestFit="1" customWidth="1"/>
    <col min="12" max="12" width="7.5546875" bestFit="1" customWidth="1"/>
    <col min="13" max="13" width="9.33203125" bestFit="1" customWidth="1"/>
    <col min="14" max="14" width="8.88671875" bestFit="1" customWidth="1"/>
    <col min="15" max="15" width="8.77734375" bestFit="1" customWidth="1"/>
    <col min="16" max="16" width="1.664062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126</v>
      </c>
    </row>
    <row r="2" spans="1:17" x14ac:dyDescent="0.3">
      <c r="A2" s="39">
        <v>1</v>
      </c>
      <c r="B2" s="40" t="s">
        <v>25</v>
      </c>
      <c r="C2" s="39">
        <v>29</v>
      </c>
      <c r="D2" s="39">
        <v>26</v>
      </c>
      <c r="E2" s="39">
        <v>3</v>
      </c>
      <c r="F2" s="39">
        <v>0.89700000000000002</v>
      </c>
      <c r="G2" s="43">
        <v>1407</v>
      </c>
      <c r="H2" s="39">
        <v>59.1</v>
      </c>
      <c r="I2" s="39">
        <v>0.255</v>
      </c>
      <c r="J2" s="39">
        <v>14.1</v>
      </c>
      <c r="K2" s="39">
        <v>22.6</v>
      </c>
      <c r="L2" s="39">
        <v>47.7</v>
      </c>
      <c r="M2" s="39">
        <v>0.254</v>
      </c>
      <c r="N2" s="39">
        <v>14.2</v>
      </c>
      <c r="O2" s="39">
        <v>23.5</v>
      </c>
    </row>
    <row r="3" spans="1:17" x14ac:dyDescent="0.3">
      <c r="A3" s="41">
        <v>2</v>
      </c>
      <c r="B3" s="42" t="s">
        <v>6</v>
      </c>
      <c r="C3" s="41">
        <v>31</v>
      </c>
      <c r="D3" s="41">
        <v>25</v>
      </c>
      <c r="E3" s="41">
        <v>6</v>
      </c>
      <c r="F3" s="41">
        <v>0.80600000000000005</v>
      </c>
      <c r="G3" s="44">
        <v>1498</v>
      </c>
      <c r="H3" s="41">
        <v>55.7</v>
      </c>
      <c r="I3" s="41">
        <v>0.27700000000000002</v>
      </c>
      <c r="J3" s="41">
        <v>12.9</v>
      </c>
      <c r="K3" s="41">
        <v>23.9</v>
      </c>
      <c r="L3" s="41">
        <v>50</v>
      </c>
      <c r="M3" s="41">
        <v>0.215</v>
      </c>
      <c r="N3" s="41">
        <v>12.8</v>
      </c>
      <c r="O3" s="41">
        <v>24.1</v>
      </c>
    </row>
    <row r="4" spans="1:17" x14ac:dyDescent="0.3">
      <c r="A4" s="39">
        <v>3</v>
      </c>
      <c r="B4" s="40" t="s">
        <v>14</v>
      </c>
      <c r="C4" s="39">
        <v>31</v>
      </c>
      <c r="D4" s="39">
        <v>24</v>
      </c>
      <c r="E4" s="39">
        <v>7</v>
      </c>
      <c r="F4" s="39">
        <v>0.77400000000000002</v>
      </c>
      <c r="G4" s="43">
        <v>1498</v>
      </c>
      <c r="H4" s="39">
        <v>54.7</v>
      </c>
      <c r="I4" s="39">
        <v>0.26400000000000001</v>
      </c>
      <c r="J4" s="39">
        <v>14.9</v>
      </c>
      <c r="K4" s="39">
        <v>25.2</v>
      </c>
      <c r="L4" s="39">
        <v>51.1</v>
      </c>
      <c r="M4" s="39">
        <v>0.28799999999999998</v>
      </c>
      <c r="N4" s="39">
        <v>15.9</v>
      </c>
      <c r="O4" s="39">
        <v>25.1</v>
      </c>
    </row>
    <row r="5" spans="1:17" x14ac:dyDescent="0.3">
      <c r="A5" s="41">
        <v>4</v>
      </c>
      <c r="B5" s="42" t="s">
        <v>19</v>
      </c>
      <c r="C5" s="41">
        <v>25</v>
      </c>
      <c r="D5" s="41">
        <v>19</v>
      </c>
      <c r="E5" s="41">
        <v>6</v>
      </c>
      <c r="F5" s="41">
        <v>0.76</v>
      </c>
      <c r="G5" s="44">
        <v>1200</v>
      </c>
      <c r="H5" s="41">
        <v>53.3</v>
      </c>
      <c r="I5" s="41">
        <v>0.29299999999999998</v>
      </c>
      <c r="J5" s="41">
        <v>13.5</v>
      </c>
      <c r="K5" s="41">
        <v>22.5</v>
      </c>
      <c r="L5" s="41">
        <v>48.8</v>
      </c>
      <c r="M5" s="41">
        <v>0.25</v>
      </c>
      <c r="N5" s="41">
        <v>15.1</v>
      </c>
      <c r="O5" s="41">
        <v>20.6</v>
      </c>
    </row>
    <row r="6" spans="1:17" x14ac:dyDescent="0.3">
      <c r="A6" s="39">
        <v>5</v>
      </c>
      <c r="B6" s="40" t="s">
        <v>16</v>
      </c>
      <c r="C6" s="39">
        <v>29</v>
      </c>
      <c r="D6" s="39">
        <v>22</v>
      </c>
      <c r="E6" s="39">
        <v>7</v>
      </c>
      <c r="F6" s="39">
        <v>0.75900000000000001</v>
      </c>
      <c r="G6" s="43">
        <v>1397</v>
      </c>
      <c r="H6" s="39">
        <v>54.8</v>
      </c>
      <c r="I6" s="39">
        <v>0.30199999999999999</v>
      </c>
      <c r="J6" s="39">
        <v>13.9</v>
      </c>
      <c r="K6" s="39">
        <v>25.2</v>
      </c>
      <c r="L6" s="39">
        <v>50.9</v>
      </c>
      <c r="M6" s="39">
        <v>0.23599999999999999</v>
      </c>
      <c r="N6" s="39">
        <v>15</v>
      </c>
      <c r="O6" s="39">
        <v>23.9</v>
      </c>
    </row>
    <row r="7" spans="1:17" x14ac:dyDescent="0.3">
      <c r="A7" s="41">
        <v>6</v>
      </c>
      <c r="B7" s="42" t="s">
        <v>22</v>
      </c>
      <c r="C7" s="41">
        <v>29</v>
      </c>
      <c r="D7" s="41">
        <v>21</v>
      </c>
      <c r="E7" s="41">
        <v>8</v>
      </c>
      <c r="F7" s="41">
        <v>0.72399999999999998</v>
      </c>
      <c r="G7" s="44">
        <v>1407</v>
      </c>
      <c r="H7" s="41">
        <v>51.7</v>
      </c>
      <c r="I7" s="41">
        <v>0.29799999999999999</v>
      </c>
      <c r="J7" s="41">
        <v>14.8</v>
      </c>
      <c r="K7" s="41">
        <v>26.6</v>
      </c>
      <c r="L7" s="41">
        <v>49.6</v>
      </c>
      <c r="M7" s="41">
        <v>0.26500000000000001</v>
      </c>
      <c r="N7" s="41">
        <v>13.7</v>
      </c>
      <c r="O7" s="41">
        <v>22.4</v>
      </c>
    </row>
    <row r="8" spans="1:17" x14ac:dyDescent="0.3">
      <c r="A8" s="39">
        <v>7</v>
      </c>
      <c r="B8" s="40" t="s">
        <v>0</v>
      </c>
      <c r="C8" s="39">
        <v>28</v>
      </c>
      <c r="D8" s="39">
        <v>20</v>
      </c>
      <c r="E8" s="39">
        <v>8</v>
      </c>
      <c r="F8" s="39">
        <v>0.71399999999999997</v>
      </c>
      <c r="G8" s="43">
        <v>1349</v>
      </c>
      <c r="H8" s="39">
        <v>53.1</v>
      </c>
      <c r="I8" s="39">
        <v>0.26600000000000001</v>
      </c>
      <c r="J8" s="39">
        <v>13.8</v>
      </c>
      <c r="K8" s="39">
        <v>22.5</v>
      </c>
      <c r="L8" s="39">
        <v>50.4</v>
      </c>
      <c r="M8" s="39">
        <v>0.26400000000000001</v>
      </c>
      <c r="N8" s="39">
        <v>13.7</v>
      </c>
      <c r="O8" s="39">
        <v>25.3</v>
      </c>
    </row>
    <row r="9" spans="1:17" x14ac:dyDescent="0.3">
      <c r="A9" s="41">
        <v>8</v>
      </c>
      <c r="B9" s="42" t="s">
        <v>8</v>
      </c>
      <c r="C9" s="41">
        <v>31</v>
      </c>
      <c r="D9" s="41">
        <v>21</v>
      </c>
      <c r="E9" s="41">
        <v>10</v>
      </c>
      <c r="F9" s="41">
        <v>0.67700000000000005</v>
      </c>
      <c r="G9" s="44">
        <v>1503</v>
      </c>
      <c r="H9" s="41">
        <v>52.4</v>
      </c>
      <c r="I9" s="41">
        <v>0.251</v>
      </c>
      <c r="J9" s="41">
        <v>13.2</v>
      </c>
      <c r="K9" s="41">
        <v>19.600000000000001</v>
      </c>
      <c r="L9" s="41">
        <v>49.7</v>
      </c>
      <c r="M9" s="41">
        <v>0.28100000000000003</v>
      </c>
      <c r="N9" s="41">
        <v>15</v>
      </c>
      <c r="O9" s="41">
        <v>23.9</v>
      </c>
    </row>
    <row r="10" spans="1:17" x14ac:dyDescent="0.3">
      <c r="A10" s="39">
        <v>9</v>
      </c>
      <c r="B10" s="40" t="s">
        <v>4</v>
      </c>
      <c r="C10" s="39">
        <v>30</v>
      </c>
      <c r="D10" s="39">
        <v>20</v>
      </c>
      <c r="E10" s="39">
        <v>10</v>
      </c>
      <c r="F10" s="39">
        <v>0.66700000000000004</v>
      </c>
      <c r="G10" s="43">
        <v>1445</v>
      </c>
      <c r="H10" s="39">
        <v>52.9</v>
      </c>
      <c r="I10" s="39">
        <v>0.315</v>
      </c>
      <c r="J10" s="39">
        <v>12.8</v>
      </c>
      <c r="K10" s="39">
        <v>27.1</v>
      </c>
      <c r="L10" s="39">
        <v>50.4</v>
      </c>
      <c r="M10" s="39">
        <v>0.26900000000000002</v>
      </c>
      <c r="N10" s="39">
        <v>14.5</v>
      </c>
      <c r="O10" s="39">
        <v>24.8</v>
      </c>
    </row>
    <row r="11" spans="1:17" x14ac:dyDescent="0.3">
      <c r="A11" s="41">
        <v>9</v>
      </c>
      <c r="B11" s="42" t="s">
        <v>118</v>
      </c>
      <c r="C11" s="41">
        <v>27</v>
      </c>
      <c r="D11" s="41">
        <v>18</v>
      </c>
      <c r="E11" s="41">
        <v>9</v>
      </c>
      <c r="F11" s="41">
        <v>0.66700000000000004</v>
      </c>
      <c r="G11" s="44">
        <v>1296</v>
      </c>
      <c r="H11" s="41">
        <v>54.1</v>
      </c>
      <c r="I11" s="41">
        <v>0.3</v>
      </c>
      <c r="J11" s="41">
        <v>14.1</v>
      </c>
      <c r="K11" s="41">
        <v>22</v>
      </c>
      <c r="L11" s="41">
        <v>48.3</v>
      </c>
      <c r="M11" s="41">
        <v>0.27400000000000002</v>
      </c>
      <c r="N11" s="41">
        <v>15</v>
      </c>
      <c r="O11" s="41">
        <v>24.5</v>
      </c>
    </row>
    <row r="12" spans="1:17" x14ac:dyDescent="0.3">
      <c r="A12" s="39">
        <v>11</v>
      </c>
      <c r="B12" s="40" t="s">
        <v>24</v>
      </c>
      <c r="C12" s="39">
        <v>31</v>
      </c>
      <c r="D12" s="39">
        <v>20</v>
      </c>
      <c r="E12" s="39">
        <v>11</v>
      </c>
      <c r="F12" s="39">
        <v>0.64500000000000002</v>
      </c>
      <c r="G12" s="43">
        <v>1488</v>
      </c>
      <c r="H12" s="39">
        <v>52.8</v>
      </c>
      <c r="I12" s="39">
        <v>0.314</v>
      </c>
      <c r="J12" s="39">
        <v>14.5</v>
      </c>
      <c r="K12" s="39">
        <v>21.4</v>
      </c>
      <c r="L12" s="39">
        <v>48.6</v>
      </c>
      <c r="M12" s="39">
        <v>0.23200000000000001</v>
      </c>
      <c r="N12" s="39">
        <v>13.5</v>
      </c>
      <c r="O12" s="39">
        <v>20.6</v>
      </c>
    </row>
    <row r="13" spans="1:17" x14ac:dyDescent="0.3">
      <c r="A13" s="41">
        <v>12</v>
      </c>
      <c r="B13" s="42" t="s">
        <v>5</v>
      </c>
      <c r="C13" s="41">
        <v>29</v>
      </c>
      <c r="D13" s="41">
        <v>18</v>
      </c>
      <c r="E13" s="41">
        <v>11</v>
      </c>
      <c r="F13" s="41">
        <v>0.621</v>
      </c>
      <c r="G13" s="44">
        <v>1402</v>
      </c>
      <c r="H13" s="41">
        <v>47.1</v>
      </c>
      <c r="I13" s="41">
        <v>0.29599999999999999</v>
      </c>
      <c r="J13" s="41">
        <v>12.9</v>
      </c>
      <c r="K13" s="41">
        <v>30.2</v>
      </c>
      <c r="L13" s="41">
        <v>51.7</v>
      </c>
      <c r="M13" s="41">
        <v>0.221</v>
      </c>
      <c r="N13" s="41">
        <v>13.5</v>
      </c>
      <c r="O13" s="41">
        <v>20.399999999999999</v>
      </c>
    </row>
    <row r="14" spans="1:17" x14ac:dyDescent="0.3">
      <c r="A14" s="39">
        <v>12</v>
      </c>
      <c r="B14" s="40" t="s">
        <v>17</v>
      </c>
      <c r="C14" s="39">
        <v>29</v>
      </c>
      <c r="D14" s="39">
        <v>18</v>
      </c>
      <c r="E14" s="39">
        <v>11</v>
      </c>
      <c r="F14" s="39">
        <v>0.621</v>
      </c>
      <c r="G14" s="43">
        <v>1407</v>
      </c>
      <c r="H14" s="39">
        <v>46.3</v>
      </c>
      <c r="I14" s="39">
        <v>0.29599999999999999</v>
      </c>
      <c r="J14" s="39">
        <v>14.4</v>
      </c>
      <c r="K14" s="39">
        <v>27.3</v>
      </c>
      <c r="L14" s="39">
        <v>47.4</v>
      </c>
      <c r="M14" s="39">
        <v>0.35399999999999998</v>
      </c>
      <c r="N14" s="39">
        <v>15.2</v>
      </c>
      <c r="O14" s="39">
        <v>21.1</v>
      </c>
    </row>
    <row r="15" spans="1:17" x14ac:dyDescent="0.3">
      <c r="A15" s="41">
        <v>12</v>
      </c>
      <c r="B15" s="42" t="s">
        <v>7</v>
      </c>
      <c r="C15" s="41">
        <v>29</v>
      </c>
      <c r="D15" s="41">
        <v>18</v>
      </c>
      <c r="E15" s="41">
        <v>11</v>
      </c>
      <c r="F15" s="41">
        <v>0.621</v>
      </c>
      <c r="G15" s="44">
        <v>1397</v>
      </c>
      <c r="H15" s="41">
        <v>50.5</v>
      </c>
      <c r="I15" s="41">
        <v>0.217</v>
      </c>
      <c r="J15" s="41">
        <v>12.4</v>
      </c>
      <c r="K15" s="41">
        <v>24.3</v>
      </c>
      <c r="L15" s="41">
        <v>48.9</v>
      </c>
      <c r="M15" s="41">
        <v>0.27100000000000002</v>
      </c>
      <c r="N15" s="41">
        <v>13.5</v>
      </c>
      <c r="O15" s="41">
        <v>18.899999999999999</v>
      </c>
    </row>
    <row r="16" spans="1:17" x14ac:dyDescent="0.3">
      <c r="A16" s="39">
        <v>15</v>
      </c>
      <c r="B16" s="40" t="s">
        <v>10</v>
      </c>
      <c r="C16" s="39">
        <v>28</v>
      </c>
      <c r="D16" s="39">
        <v>16</v>
      </c>
      <c r="E16" s="39">
        <v>12</v>
      </c>
      <c r="F16" s="39">
        <v>0.57099999999999995</v>
      </c>
      <c r="G16" s="43">
        <v>1374</v>
      </c>
      <c r="H16" s="39">
        <v>51.1</v>
      </c>
      <c r="I16" s="39">
        <v>0.28199999999999997</v>
      </c>
      <c r="J16" s="39">
        <v>14.8</v>
      </c>
      <c r="K16" s="39">
        <v>24.9</v>
      </c>
      <c r="L16" s="39">
        <v>51.8</v>
      </c>
      <c r="M16" s="39">
        <v>0.218</v>
      </c>
      <c r="N16" s="39">
        <v>15.7</v>
      </c>
      <c r="O16" s="39">
        <v>24.7</v>
      </c>
    </row>
    <row r="17" spans="1:15" x14ac:dyDescent="0.3">
      <c r="A17" s="41">
        <v>16</v>
      </c>
      <c r="B17" s="42" t="s">
        <v>11</v>
      </c>
      <c r="C17" s="41">
        <v>29</v>
      </c>
      <c r="D17" s="41">
        <v>16</v>
      </c>
      <c r="E17" s="41">
        <v>13</v>
      </c>
      <c r="F17" s="41">
        <v>0.55200000000000005</v>
      </c>
      <c r="G17" s="44">
        <v>1397</v>
      </c>
      <c r="H17" s="41">
        <v>49.9</v>
      </c>
      <c r="I17" s="41">
        <v>0.307</v>
      </c>
      <c r="J17" s="41">
        <v>11.9</v>
      </c>
      <c r="K17" s="41">
        <v>20.5</v>
      </c>
      <c r="L17" s="41">
        <v>50.3</v>
      </c>
      <c r="M17" s="41">
        <v>0.19700000000000001</v>
      </c>
      <c r="N17" s="41">
        <v>13</v>
      </c>
      <c r="O17" s="41">
        <v>19.600000000000001</v>
      </c>
    </row>
    <row r="18" spans="1:15" x14ac:dyDescent="0.3">
      <c r="A18" s="39">
        <v>16</v>
      </c>
      <c r="B18" s="40" t="s">
        <v>20</v>
      </c>
      <c r="C18" s="39">
        <v>29</v>
      </c>
      <c r="D18" s="39">
        <v>16</v>
      </c>
      <c r="E18" s="39">
        <v>13</v>
      </c>
      <c r="F18" s="39">
        <v>0.55200000000000005</v>
      </c>
      <c r="G18" s="43">
        <v>1407</v>
      </c>
      <c r="H18" s="39">
        <v>53.9</v>
      </c>
      <c r="I18" s="39">
        <v>0.28799999999999998</v>
      </c>
      <c r="J18" s="39">
        <v>14.4</v>
      </c>
      <c r="K18" s="39">
        <v>28.4</v>
      </c>
      <c r="L18" s="39">
        <v>53.3</v>
      </c>
      <c r="M18" s="39">
        <v>0.255</v>
      </c>
      <c r="N18" s="39">
        <v>11.3</v>
      </c>
      <c r="O18" s="39">
        <v>20.3</v>
      </c>
    </row>
    <row r="19" spans="1:15" x14ac:dyDescent="0.3">
      <c r="A19" s="41">
        <v>18</v>
      </c>
      <c r="B19" s="42" t="s">
        <v>23</v>
      </c>
      <c r="C19" s="41">
        <v>27</v>
      </c>
      <c r="D19" s="41">
        <v>14</v>
      </c>
      <c r="E19" s="41">
        <v>13</v>
      </c>
      <c r="F19" s="41">
        <v>0.51900000000000002</v>
      </c>
      <c r="G19" s="44">
        <v>1316</v>
      </c>
      <c r="H19" s="41">
        <v>52.5</v>
      </c>
      <c r="I19" s="41">
        <v>0.26100000000000001</v>
      </c>
      <c r="J19" s="41">
        <v>13.5</v>
      </c>
      <c r="K19" s="41">
        <v>23</v>
      </c>
      <c r="L19" s="41">
        <v>50.3</v>
      </c>
      <c r="M19" s="41">
        <v>0.32300000000000001</v>
      </c>
      <c r="N19" s="41">
        <v>12.9</v>
      </c>
      <c r="O19" s="41">
        <v>22.9</v>
      </c>
    </row>
    <row r="20" spans="1:15" x14ac:dyDescent="0.3">
      <c r="A20" s="39">
        <v>19</v>
      </c>
      <c r="B20" s="40" t="s">
        <v>15</v>
      </c>
      <c r="C20" s="39">
        <v>29</v>
      </c>
      <c r="D20" s="39">
        <v>15</v>
      </c>
      <c r="E20" s="39">
        <v>14</v>
      </c>
      <c r="F20" s="39">
        <v>0.51700000000000002</v>
      </c>
      <c r="G20" s="43">
        <v>1407</v>
      </c>
      <c r="H20" s="39">
        <v>51.4</v>
      </c>
      <c r="I20" s="39">
        <v>0.24299999999999999</v>
      </c>
      <c r="J20" s="39">
        <v>12.9</v>
      </c>
      <c r="K20" s="39">
        <v>18.8</v>
      </c>
      <c r="L20" s="39">
        <v>50.6</v>
      </c>
      <c r="M20" s="39">
        <v>0.27800000000000002</v>
      </c>
      <c r="N20" s="39">
        <v>16.3</v>
      </c>
      <c r="O20" s="39">
        <v>22.6</v>
      </c>
    </row>
    <row r="21" spans="1:15" x14ac:dyDescent="0.3">
      <c r="A21" s="41">
        <v>20</v>
      </c>
      <c r="B21" s="42" t="s">
        <v>12</v>
      </c>
      <c r="C21" s="41">
        <v>28</v>
      </c>
      <c r="D21" s="41">
        <v>14</v>
      </c>
      <c r="E21" s="41">
        <v>14</v>
      </c>
      <c r="F21" s="41">
        <v>0.5</v>
      </c>
      <c r="G21" s="44">
        <v>1359</v>
      </c>
      <c r="H21" s="41">
        <v>52.5</v>
      </c>
      <c r="I21" s="41">
        <v>0.27700000000000002</v>
      </c>
      <c r="J21" s="41">
        <v>14</v>
      </c>
      <c r="K21" s="41">
        <v>21.7</v>
      </c>
      <c r="L21" s="41">
        <v>48.8</v>
      </c>
      <c r="M21" s="41">
        <v>0.26200000000000001</v>
      </c>
      <c r="N21" s="41">
        <v>13.1</v>
      </c>
      <c r="O21" s="41">
        <v>22.3</v>
      </c>
    </row>
    <row r="22" spans="1:15" x14ac:dyDescent="0.3">
      <c r="A22" s="39">
        <v>20</v>
      </c>
      <c r="B22" s="40" t="s">
        <v>2</v>
      </c>
      <c r="C22" s="39">
        <v>30</v>
      </c>
      <c r="D22" s="39">
        <v>15</v>
      </c>
      <c r="E22" s="39">
        <v>15</v>
      </c>
      <c r="F22" s="39">
        <v>0.5</v>
      </c>
      <c r="G22" s="43">
        <v>1445</v>
      </c>
      <c r="H22" s="39">
        <v>52</v>
      </c>
      <c r="I22" s="39">
        <v>0.22700000000000001</v>
      </c>
      <c r="J22" s="39">
        <v>14.3</v>
      </c>
      <c r="K22" s="39">
        <v>27.4</v>
      </c>
      <c r="L22" s="39">
        <v>50.9</v>
      </c>
      <c r="M22" s="39">
        <v>0.26200000000000001</v>
      </c>
      <c r="N22" s="39">
        <v>13</v>
      </c>
      <c r="O22" s="39">
        <v>27</v>
      </c>
    </row>
    <row r="23" spans="1:15" x14ac:dyDescent="0.3">
      <c r="A23" s="41">
        <v>22</v>
      </c>
      <c r="B23" s="42" t="s">
        <v>9</v>
      </c>
      <c r="C23" s="41">
        <v>29</v>
      </c>
      <c r="D23" s="41">
        <v>14</v>
      </c>
      <c r="E23" s="41">
        <v>15</v>
      </c>
      <c r="F23" s="41">
        <v>0.48299999999999998</v>
      </c>
      <c r="G23" s="44">
        <v>1402</v>
      </c>
      <c r="H23" s="41">
        <v>53.5</v>
      </c>
      <c r="I23" s="41">
        <v>0.307</v>
      </c>
      <c r="J23" s="41">
        <v>14.2</v>
      </c>
      <c r="K23" s="41">
        <v>21.6</v>
      </c>
      <c r="L23" s="41">
        <v>52.1</v>
      </c>
      <c r="M23" s="41">
        <v>0.30299999999999999</v>
      </c>
      <c r="N23" s="41">
        <v>15.9</v>
      </c>
      <c r="O23" s="41">
        <v>23.2</v>
      </c>
    </row>
    <row r="24" spans="1:15" x14ac:dyDescent="0.3">
      <c r="A24" s="39">
        <v>23</v>
      </c>
      <c r="B24" s="40" t="s">
        <v>18</v>
      </c>
      <c r="C24" s="39">
        <v>30</v>
      </c>
      <c r="D24" s="39">
        <v>14</v>
      </c>
      <c r="E24" s="39">
        <v>16</v>
      </c>
      <c r="F24" s="39">
        <v>0.46700000000000003</v>
      </c>
      <c r="G24" s="43">
        <v>1460</v>
      </c>
      <c r="H24" s="39">
        <v>50.4</v>
      </c>
      <c r="I24" s="39">
        <v>0.26200000000000001</v>
      </c>
      <c r="J24" s="39">
        <v>12.1</v>
      </c>
      <c r="K24" s="39">
        <v>18.399999999999999</v>
      </c>
      <c r="L24" s="39">
        <v>50.9</v>
      </c>
      <c r="M24" s="39">
        <v>0.24199999999999999</v>
      </c>
      <c r="N24" s="39">
        <v>13.4</v>
      </c>
      <c r="O24" s="39">
        <v>22.2</v>
      </c>
    </row>
    <row r="25" spans="1:15" x14ac:dyDescent="0.3">
      <c r="A25" s="41">
        <v>23</v>
      </c>
      <c r="B25" s="42" t="s">
        <v>3</v>
      </c>
      <c r="C25" s="41">
        <v>30</v>
      </c>
      <c r="D25" s="41">
        <v>14</v>
      </c>
      <c r="E25" s="41">
        <v>16</v>
      </c>
      <c r="F25" s="41">
        <v>0.46700000000000003</v>
      </c>
      <c r="G25" s="44">
        <v>1455</v>
      </c>
      <c r="H25" s="41">
        <v>50.4</v>
      </c>
      <c r="I25" s="41">
        <v>0.27</v>
      </c>
      <c r="J25" s="41">
        <v>16.3</v>
      </c>
      <c r="K25" s="41">
        <v>21.2</v>
      </c>
      <c r="L25" s="41">
        <v>49.4</v>
      </c>
      <c r="M25" s="41">
        <v>0.312</v>
      </c>
      <c r="N25" s="41">
        <v>14.6</v>
      </c>
      <c r="O25" s="41">
        <v>23.5</v>
      </c>
    </row>
    <row r="26" spans="1:15" x14ac:dyDescent="0.3">
      <c r="A26" s="39">
        <v>25</v>
      </c>
      <c r="B26" s="40" t="s">
        <v>26</v>
      </c>
      <c r="C26" s="39">
        <v>26</v>
      </c>
      <c r="D26" s="39">
        <v>12</v>
      </c>
      <c r="E26" s="39">
        <v>14</v>
      </c>
      <c r="F26" s="39">
        <v>0.46200000000000002</v>
      </c>
      <c r="G26" s="43">
        <v>1248</v>
      </c>
      <c r="H26" s="39">
        <v>51.6</v>
      </c>
      <c r="I26" s="39">
        <v>0.27200000000000002</v>
      </c>
      <c r="J26" s="39">
        <v>14.3</v>
      </c>
      <c r="K26" s="39">
        <v>27.3</v>
      </c>
      <c r="L26" s="39">
        <v>53.1</v>
      </c>
      <c r="M26" s="39">
        <v>0.26700000000000002</v>
      </c>
      <c r="N26" s="39">
        <v>14.5</v>
      </c>
      <c r="O26" s="39">
        <v>23.1</v>
      </c>
    </row>
    <row r="27" spans="1:15" x14ac:dyDescent="0.3">
      <c r="A27" s="41">
        <v>26</v>
      </c>
      <c r="B27" s="42" t="s">
        <v>21</v>
      </c>
      <c r="C27" s="41">
        <v>33</v>
      </c>
      <c r="D27" s="41">
        <v>15</v>
      </c>
      <c r="E27" s="41">
        <v>18</v>
      </c>
      <c r="F27" s="41">
        <v>0.45500000000000002</v>
      </c>
      <c r="G27" s="44">
        <v>1594</v>
      </c>
      <c r="H27" s="41">
        <v>52.4</v>
      </c>
      <c r="I27" s="41">
        <v>0.29599999999999999</v>
      </c>
      <c r="J27" s="41">
        <v>15</v>
      </c>
      <c r="K27" s="41">
        <v>26.9</v>
      </c>
      <c r="L27" s="41">
        <v>53</v>
      </c>
      <c r="M27" s="41">
        <v>0.27300000000000002</v>
      </c>
      <c r="N27" s="41">
        <v>15.2</v>
      </c>
      <c r="O27" s="41">
        <v>21.7</v>
      </c>
    </row>
    <row r="28" spans="1:15" x14ac:dyDescent="0.3">
      <c r="A28" s="39">
        <v>27</v>
      </c>
      <c r="B28" s="40" t="s">
        <v>28</v>
      </c>
      <c r="C28" s="39">
        <v>29</v>
      </c>
      <c r="D28" s="39">
        <v>13</v>
      </c>
      <c r="E28" s="39">
        <v>16</v>
      </c>
      <c r="F28" s="39">
        <v>0.44800000000000001</v>
      </c>
      <c r="G28" s="43">
        <v>1397</v>
      </c>
      <c r="H28" s="39">
        <v>52.7</v>
      </c>
      <c r="I28" s="39">
        <v>0.30199999999999999</v>
      </c>
      <c r="J28" s="39">
        <v>15.7</v>
      </c>
      <c r="K28" s="39">
        <v>21.1</v>
      </c>
      <c r="L28" s="39">
        <v>52.9</v>
      </c>
      <c r="M28" s="39">
        <v>0.30499999999999999</v>
      </c>
      <c r="N28" s="39">
        <v>14.7</v>
      </c>
      <c r="O28" s="39">
        <v>22.2</v>
      </c>
    </row>
    <row r="29" spans="1:15" x14ac:dyDescent="0.3">
      <c r="A29" s="41">
        <v>28</v>
      </c>
      <c r="B29" s="42" t="s">
        <v>27</v>
      </c>
      <c r="C29" s="41">
        <v>28</v>
      </c>
      <c r="D29" s="41">
        <v>10</v>
      </c>
      <c r="E29" s="41">
        <v>18</v>
      </c>
      <c r="F29" s="41">
        <v>0.35699999999999998</v>
      </c>
      <c r="G29" s="44">
        <v>1359</v>
      </c>
      <c r="H29" s="41">
        <v>49.6</v>
      </c>
      <c r="I29" s="41">
        <v>0.30099999999999999</v>
      </c>
      <c r="J29" s="41">
        <v>15.2</v>
      </c>
      <c r="K29" s="41">
        <v>27.5</v>
      </c>
      <c r="L29" s="41">
        <v>52</v>
      </c>
      <c r="M29" s="41">
        <v>0.32900000000000001</v>
      </c>
      <c r="N29" s="41">
        <v>14.6</v>
      </c>
      <c r="O29" s="41">
        <v>22.2</v>
      </c>
    </row>
    <row r="30" spans="1:15" x14ac:dyDescent="0.3">
      <c r="A30" s="39">
        <v>29</v>
      </c>
      <c r="B30" s="40" t="s">
        <v>13</v>
      </c>
      <c r="C30" s="39">
        <v>29</v>
      </c>
      <c r="D30" s="39">
        <v>10</v>
      </c>
      <c r="E30" s="39">
        <v>19</v>
      </c>
      <c r="F30" s="39">
        <v>0.34499999999999997</v>
      </c>
      <c r="G30" s="43">
        <v>1392</v>
      </c>
      <c r="H30" s="39">
        <v>47.8</v>
      </c>
      <c r="I30" s="39">
        <v>0.26</v>
      </c>
      <c r="J30" s="39">
        <v>13.5</v>
      </c>
      <c r="K30" s="39">
        <v>23</v>
      </c>
      <c r="L30" s="39">
        <v>51.3</v>
      </c>
      <c r="M30" s="39">
        <v>0.26900000000000002</v>
      </c>
      <c r="N30" s="39">
        <v>14.2</v>
      </c>
      <c r="O30" s="39">
        <v>22.5</v>
      </c>
    </row>
    <row r="31" spans="1:15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0.22600000000000001</v>
      </c>
      <c r="G31" s="44">
        <v>1503</v>
      </c>
      <c r="H31" s="41">
        <v>49.7</v>
      </c>
      <c r="I31" s="41">
        <v>0.27</v>
      </c>
      <c r="J31" s="41">
        <v>16.7</v>
      </c>
      <c r="K31" s="41">
        <v>20.6</v>
      </c>
      <c r="L31" s="41">
        <v>50.8</v>
      </c>
      <c r="M31" s="41">
        <v>0.26800000000000002</v>
      </c>
      <c r="N31" s="41">
        <v>12.9</v>
      </c>
      <c r="O31" s="41">
        <v>24.8</v>
      </c>
    </row>
    <row r="33" spans="8:15" x14ac:dyDescent="0.3">
      <c r="H33" s="3">
        <f>SUMPRODUCT($C2:$C31,H2:H31)/SUM($C2:$C31)</f>
        <v>51.999427262313851</v>
      </c>
      <c r="I33" s="3">
        <f t="shared" ref="I33:O33" si="0">SUMPRODUCT($C2:$C31,I2:I31)/SUM($C2:$C31)</f>
        <v>0.27889461626575029</v>
      </c>
      <c r="J33" s="3">
        <f t="shared" si="0"/>
        <v>14.042382588774341</v>
      </c>
      <c r="K33" s="3">
        <f t="shared" si="0"/>
        <v>23.749026345933565</v>
      </c>
      <c r="L33" s="3">
        <f t="shared" si="0"/>
        <v>50.508934707903784</v>
      </c>
      <c r="M33" s="3">
        <f t="shared" si="0"/>
        <v>0.26775486827033224</v>
      </c>
      <c r="N33" s="3">
        <f t="shared" si="0"/>
        <v>14.193356242840776</v>
      </c>
      <c r="O33" s="3">
        <f t="shared" si="0"/>
        <v>22.810309278350509</v>
      </c>
    </row>
  </sheetData>
  <hyperlinks>
    <hyperlink ref="B2" r:id="rId1" location="!/1610612744/traditional/?" display="http://stats.nba.com/team/ - !/1610612744/traditional/?"/>
    <hyperlink ref="B3" r:id="rId2" location="!/1610612739/traditional/?" display="http://stats.nba.com/team/ - !/1610612739/traditional/?"/>
    <hyperlink ref="B4" r:id="rId3" location="!/1610612764/traditional/?" display="http://stats.nba.com/team/ - !/1610612764/traditional/?"/>
    <hyperlink ref="B5" r:id="rId4" location="!/1610612759/traditional/?" display="http://stats.nba.com/team/ - !/1610612759/traditional/?"/>
    <hyperlink ref="B6" r:id="rId5" location="!/1610612745/traditional/?" display="http://stats.nba.com/team/ - !/1610612745/traditional/?"/>
    <hyperlink ref="B7" r:id="rId6" location="!/1610612760/traditional/?" display="http://stats.nba.com/team/ - !/1610612760/traditional/?"/>
    <hyperlink ref="B8" r:id="rId7" location="!/1610612738/traditional/?" display="http://stats.nba.com/team/ - !/1610612738/traditional/?"/>
    <hyperlink ref="B9" r:id="rId8" location="!/1610612754/traditional/?" display="http://stats.nba.com/team/ - !/1610612754/traditional/?"/>
    <hyperlink ref="B10" r:id="rId9" location="!/1610612761/traditional/?" display="http://stats.nba.com/team/ - !/1610612761/traditional/?"/>
    <hyperlink ref="B11" r:id="rId10" location="!/1610612746/traditional/?" display="http://stats.nba.com/team/ - !/1610612746/traditional/?"/>
    <hyperlink ref="B12" r:id="rId11" location="!/1610612762/traditional/?" display="http://stats.nba.com/team/ - !/1610612762/traditional/?"/>
    <hyperlink ref="B13" r:id="rId12" location="!/1610612741/traditional/?" display="http://stats.nba.com/team/ - !/1610612741/traditional/?"/>
    <hyperlink ref="B14" r:id="rId13" location="!/1610612763/traditional/?" display="http://stats.nba.com/team/ - !/1610612763/traditional/?"/>
    <hyperlink ref="B15" r:id="rId14" location="!/1610612765/traditional/?" display="http://stats.nba.com/team/ - !/1610612765/traditional/?"/>
    <hyperlink ref="B16" r:id="rId15" location="!/1610612737/traditional/?" display="http://stats.nba.com/team/ - !/1610612737/traditional/?"/>
    <hyperlink ref="B17" r:id="rId16" location="!/1610612766/traditional/?" display="http://stats.nba.com/team/ - !/1610612766/traditional/?"/>
    <hyperlink ref="B18" r:id="rId17" location="!/1610612743/traditional/?" display="http://stats.nba.com/team/ - !/1610612743/traditional/?"/>
    <hyperlink ref="B19" r:id="rId18" location="!/1610612757/traditional/?" display="http://stats.nba.com/team/ - !/1610612757/traditional/?"/>
    <hyperlink ref="B20" r:id="rId19" location="!/1610612742/traditional/?" display="http://stats.nba.com/team/ - !/1610612742/traditional/?"/>
    <hyperlink ref="B21" r:id="rId20" location="!/1610612748/traditional/?" display="http://stats.nba.com/team/ - !/1610612748/traditional/?"/>
    <hyperlink ref="B22" r:id="rId21" location="!/1610612752/traditional/?" display="http://stats.nba.com/team/ - !/1610612752/traditional/?"/>
    <hyperlink ref="B23" r:id="rId22" location="!/1610612749/traditional/?" display="http://stats.nba.com/team/ - !/1610612749/traditional/?"/>
    <hyperlink ref="B24" r:id="rId23" location="!/1610612740/traditional/?" display="http://stats.nba.com/team/ - !/1610612740/traditional/?"/>
    <hyperlink ref="B25" r:id="rId24" location="!/1610612755/traditional/?" display="http://stats.nba.com/team/ - !/1610612755/traditional/?"/>
    <hyperlink ref="B26" r:id="rId25" location="!/1610612747/traditional/?" display="http://stats.nba.com/team/ - !/1610612747/traditional/?"/>
    <hyperlink ref="B27" r:id="rId26" location="!/1610612750/traditional/?" display="http://stats.nba.com/team/ - !/1610612750/traditional/?"/>
    <hyperlink ref="B28" r:id="rId27" location="!/1610612758/traditional/?" display="http://stats.nba.com/team/ - !/1610612758/traditional/?"/>
    <hyperlink ref="B29" r:id="rId28" location="!/1610612756/traditional/?" display="http://stats.nba.com/team/ - !/1610612756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  <pageSetup orientation="portrait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A2" sqref="A2:O31"/>
    </sheetView>
  </sheetViews>
  <sheetFormatPr defaultColWidth="37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7" width="4.21875" bestFit="1" customWidth="1"/>
    <col min="8" max="8" width="5.6640625" bestFit="1" customWidth="1"/>
    <col min="9" max="9" width="6.33203125" bestFit="1" customWidth="1"/>
    <col min="10" max="10" width="6.109375" bestFit="1" customWidth="1"/>
    <col min="11" max="11" width="5.77734375" bestFit="1" customWidth="1"/>
    <col min="12" max="12" width="7.44140625" bestFit="1" customWidth="1"/>
    <col min="13" max="13" width="9.21875" bestFit="1" customWidth="1"/>
    <col min="14" max="14" width="8.77734375" bestFit="1" customWidth="1"/>
    <col min="15" max="15" width="8.6640625" bestFit="1" customWidth="1"/>
    <col min="16" max="16" width="0.8867187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127</v>
      </c>
    </row>
    <row r="2" spans="1:17" x14ac:dyDescent="0.3">
      <c r="A2" s="39">
        <v>1</v>
      </c>
      <c r="B2" s="40" t="s">
        <v>25</v>
      </c>
      <c r="C2" s="39">
        <v>29</v>
      </c>
      <c r="D2" s="39">
        <v>23</v>
      </c>
      <c r="E2" s="39">
        <v>6</v>
      </c>
      <c r="F2" s="39">
        <v>0.79300000000000004</v>
      </c>
      <c r="G2" s="43">
        <v>1397</v>
      </c>
      <c r="H2" s="39">
        <v>54.9</v>
      </c>
      <c r="I2" s="39">
        <v>0.28100000000000003</v>
      </c>
      <c r="J2" s="39">
        <v>14.4</v>
      </c>
      <c r="K2" s="39">
        <v>21</v>
      </c>
      <c r="L2" s="39">
        <v>49.7</v>
      </c>
      <c r="M2" s="39">
        <v>0.27400000000000002</v>
      </c>
      <c r="N2" s="39">
        <v>15.4</v>
      </c>
      <c r="O2" s="39">
        <v>24.9</v>
      </c>
    </row>
    <row r="3" spans="1:17" x14ac:dyDescent="0.3">
      <c r="A3" s="41">
        <v>2</v>
      </c>
      <c r="B3" s="42" t="s">
        <v>19</v>
      </c>
      <c r="C3" s="41">
        <v>32</v>
      </c>
      <c r="D3" s="41">
        <v>25</v>
      </c>
      <c r="E3" s="41">
        <v>7</v>
      </c>
      <c r="F3" s="41">
        <v>0.78100000000000003</v>
      </c>
      <c r="G3" s="44">
        <v>1546</v>
      </c>
      <c r="H3" s="41">
        <v>52.5</v>
      </c>
      <c r="I3" s="41">
        <v>0.26700000000000002</v>
      </c>
      <c r="J3" s="41">
        <v>13.8</v>
      </c>
      <c r="K3" s="41">
        <v>24.5</v>
      </c>
      <c r="L3" s="41">
        <v>49.5</v>
      </c>
      <c r="M3" s="41">
        <v>0.26600000000000001</v>
      </c>
      <c r="N3" s="41">
        <v>14.6</v>
      </c>
      <c r="O3" s="41">
        <v>22.6</v>
      </c>
    </row>
    <row r="4" spans="1:17" x14ac:dyDescent="0.3">
      <c r="A4" s="39">
        <v>3</v>
      </c>
      <c r="B4" s="40" t="s">
        <v>16</v>
      </c>
      <c r="C4" s="39">
        <v>31</v>
      </c>
      <c r="D4" s="39">
        <v>20</v>
      </c>
      <c r="E4" s="39">
        <v>11</v>
      </c>
      <c r="F4" s="39">
        <v>0.64500000000000002</v>
      </c>
      <c r="G4" s="43">
        <v>1503</v>
      </c>
      <c r="H4" s="39">
        <v>55.2</v>
      </c>
      <c r="I4" s="39">
        <v>0.28599999999999998</v>
      </c>
      <c r="J4" s="39">
        <v>15.9</v>
      </c>
      <c r="K4" s="39">
        <v>23.8</v>
      </c>
      <c r="L4" s="39">
        <v>52.5</v>
      </c>
      <c r="M4" s="39">
        <v>0.28100000000000003</v>
      </c>
      <c r="N4" s="39">
        <v>15.2</v>
      </c>
      <c r="O4" s="39">
        <v>24.2</v>
      </c>
    </row>
    <row r="5" spans="1:17" x14ac:dyDescent="0.3">
      <c r="A5" s="41">
        <v>4</v>
      </c>
      <c r="B5" s="42" t="s">
        <v>24</v>
      </c>
      <c r="C5" s="41">
        <v>27</v>
      </c>
      <c r="D5" s="41">
        <v>16</v>
      </c>
      <c r="E5" s="41">
        <v>11</v>
      </c>
      <c r="F5" s="41">
        <v>0.59299999999999997</v>
      </c>
      <c r="G5" s="44">
        <v>1306</v>
      </c>
      <c r="H5" s="41">
        <v>52.2</v>
      </c>
      <c r="I5" s="41">
        <v>0.28299999999999997</v>
      </c>
      <c r="J5" s="41">
        <v>14.5</v>
      </c>
      <c r="K5" s="41">
        <v>23.8</v>
      </c>
      <c r="L5" s="41">
        <v>49.2</v>
      </c>
      <c r="M5" s="41">
        <v>0.27900000000000003</v>
      </c>
      <c r="N5" s="41">
        <v>12.8</v>
      </c>
      <c r="O5" s="41">
        <v>22</v>
      </c>
    </row>
    <row r="6" spans="1:17" x14ac:dyDescent="0.3">
      <c r="A6" s="39">
        <v>5</v>
      </c>
      <c r="B6" s="40" t="s">
        <v>6</v>
      </c>
      <c r="C6" s="39">
        <v>26</v>
      </c>
      <c r="D6" s="39">
        <v>15</v>
      </c>
      <c r="E6" s="39">
        <v>11</v>
      </c>
      <c r="F6" s="39">
        <v>0.57699999999999996</v>
      </c>
      <c r="G6" s="43">
        <v>1258</v>
      </c>
      <c r="H6" s="39">
        <v>52.7</v>
      </c>
      <c r="I6" s="39">
        <v>0.29799999999999999</v>
      </c>
      <c r="J6" s="39">
        <v>14.9</v>
      </c>
      <c r="K6" s="39">
        <v>21.9</v>
      </c>
      <c r="L6" s="39">
        <v>52.9</v>
      </c>
      <c r="M6" s="39">
        <v>0.223</v>
      </c>
      <c r="N6" s="39">
        <v>14.1</v>
      </c>
      <c r="O6" s="39">
        <v>25</v>
      </c>
    </row>
    <row r="7" spans="1:17" x14ac:dyDescent="0.3">
      <c r="A7" s="41">
        <v>6</v>
      </c>
      <c r="B7" s="42" t="s">
        <v>0</v>
      </c>
      <c r="C7" s="41">
        <v>30</v>
      </c>
      <c r="D7" s="41">
        <v>17</v>
      </c>
      <c r="E7" s="41">
        <v>13</v>
      </c>
      <c r="F7" s="41">
        <v>0.56699999999999995</v>
      </c>
      <c r="G7" s="44">
        <v>1450</v>
      </c>
      <c r="H7" s="41">
        <v>52.5</v>
      </c>
      <c r="I7" s="41">
        <v>0.25800000000000001</v>
      </c>
      <c r="J7" s="41">
        <v>12.1</v>
      </c>
      <c r="K7" s="41">
        <v>19.7</v>
      </c>
      <c r="L7" s="41">
        <v>51</v>
      </c>
      <c r="M7" s="41">
        <v>0.318</v>
      </c>
      <c r="N7" s="41">
        <v>14.4</v>
      </c>
      <c r="O7" s="41">
        <v>25.3</v>
      </c>
    </row>
    <row r="8" spans="1:17" x14ac:dyDescent="0.3">
      <c r="A8" s="39">
        <v>7</v>
      </c>
      <c r="B8" s="40" t="s">
        <v>118</v>
      </c>
      <c r="C8" s="39">
        <v>31</v>
      </c>
      <c r="D8" s="39">
        <v>17</v>
      </c>
      <c r="E8" s="39">
        <v>14</v>
      </c>
      <c r="F8" s="39">
        <v>0.54800000000000004</v>
      </c>
      <c r="G8" s="43">
        <v>1498</v>
      </c>
      <c r="H8" s="39">
        <v>51.9</v>
      </c>
      <c r="I8" s="39">
        <v>0.30499999999999999</v>
      </c>
      <c r="J8" s="39">
        <v>12.6</v>
      </c>
      <c r="K8" s="39">
        <v>21.9</v>
      </c>
      <c r="L8" s="39">
        <v>51.6</v>
      </c>
      <c r="M8" s="39">
        <v>0.28499999999999998</v>
      </c>
      <c r="N8" s="39">
        <v>12.2</v>
      </c>
      <c r="O8" s="39">
        <v>22.7</v>
      </c>
    </row>
    <row r="9" spans="1:17" x14ac:dyDescent="0.3">
      <c r="A9" s="41">
        <v>8</v>
      </c>
      <c r="B9" s="42" t="s">
        <v>10</v>
      </c>
      <c r="C9" s="41">
        <v>30</v>
      </c>
      <c r="D9" s="41">
        <v>16</v>
      </c>
      <c r="E9" s="41">
        <v>14</v>
      </c>
      <c r="F9" s="41">
        <v>0.53300000000000003</v>
      </c>
      <c r="G9" s="44">
        <v>1445</v>
      </c>
      <c r="H9" s="41">
        <v>49.9</v>
      </c>
      <c r="I9" s="41">
        <v>0.29299999999999998</v>
      </c>
      <c r="J9" s="41">
        <v>15.7</v>
      </c>
      <c r="K9" s="41">
        <v>21.4</v>
      </c>
      <c r="L9" s="41">
        <v>49.9</v>
      </c>
      <c r="M9" s="41">
        <v>0.23799999999999999</v>
      </c>
      <c r="N9" s="41">
        <v>14.7</v>
      </c>
      <c r="O9" s="41">
        <v>23.7</v>
      </c>
    </row>
    <row r="10" spans="1:17" x14ac:dyDescent="0.3">
      <c r="A10" s="39">
        <v>8</v>
      </c>
      <c r="B10" s="40" t="s">
        <v>17</v>
      </c>
      <c r="C10" s="39">
        <v>30</v>
      </c>
      <c r="D10" s="39">
        <v>16</v>
      </c>
      <c r="E10" s="39">
        <v>14</v>
      </c>
      <c r="F10" s="39">
        <v>0.53300000000000003</v>
      </c>
      <c r="G10" s="43">
        <v>1465</v>
      </c>
      <c r="H10" s="39">
        <v>50.8</v>
      </c>
      <c r="I10" s="39">
        <v>0.28499999999999998</v>
      </c>
      <c r="J10" s="39">
        <v>12.6</v>
      </c>
      <c r="K10" s="39">
        <v>22.3</v>
      </c>
      <c r="L10" s="39">
        <v>52.1</v>
      </c>
      <c r="M10" s="39">
        <v>0.35899999999999999</v>
      </c>
      <c r="N10" s="39">
        <v>15.1</v>
      </c>
      <c r="O10" s="39">
        <v>22.9</v>
      </c>
    </row>
    <row r="11" spans="1:17" x14ac:dyDescent="0.3">
      <c r="A11" s="41">
        <v>10</v>
      </c>
      <c r="B11" s="42" t="s">
        <v>4</v>
      </c>
      <c r="C11" s="41">
        <v>28</v>
      </c>
      <c r="D11" s="41">
        <v>14</v>
      </c>
      <c r="E11" s="41">
        <v>14</v>
      </c>
      <c r="F11" s="41">
        <v>0.5</v>
      </c>
      <c r="G11" s="44">
        <v>1354</v>
      </c>
      <c r="H11" s="41">
        <v>50.7</v>
      </c>
      <c r="I11" s="41">
        <v>0.27900000000000003</v>
      </c>
      <c r="J11" s="41">
        <v>12.3</v>
      </c>
      <c r="K11" s="41">
        <v>22.3</v>
      </c>
      <c r="L11" s="41">
        <v>52.6</v>
      </c>
      <c r="M11" s="41">
        <v>0.313</v>
      </c>
      <c r="N11" s="41">
        <v>16.2</v>
      </c>
      <c r="O11" s="41">
        <v>24.1</v>
      </c>
    </row>
    <row r="12" spans="1:17" x14ac:dyDescent="0.3">
      <c r="A12" s="39">
        <v>11</v>
      </c>
      <c r="B12" s="40" t="s">
        <v>12</v>
      </c>
      <c r="C12" s="39">
        <v>31</v>
      </c>
      <c r="D12" s="39">
        <v>13</v>
      </c>
      <c r="E12" s="39">
        <v>18</v>
      </c>
      <c r="F12" s="39">
        <v>0.41899999999999998</v>
      </c>
      <c r="G12" s="43">
        <v>1488</v>
      </c>
      <c r="H12" s="39">
        <v>49.1</v>
      </c>
      <c r="I12" s="39">
        <v>0.22800000000000001</v>
      </c>
      <c r="J12" s="39">
        <v>13.7</v>
      </c>
      <c r="K12" s="39">
        <v>25</v>
      </c>
      <c r="L12" s="39">
        <v>50</v>
      </c>
      <c r="M12" s="39">
        <v>0.29599999999999999</v>
      </c>
      <c r="N12" s="39">
        <v>14</v>
      </c>
      <c r="O12" s="39">
        <v>24.6</v>
      </c>
    </row>
    <row r="13" spans="1:17" x14ac:dyDescent="0.3">
      <c r="A13" s="41">
        <v>12</v>
      </c>
      <c r="B13" s="42" t="s">
        <v>22</v>
      </c>
      <c r="C13" s="41">
        <v>29</v>
      </c>
      <c r="D13" s="41">
        <v>12</v>
      </c>
      <c r="E13" s="41">
        <v>17</v>
      </c>
      <c r="F13" s="41">
        <v>0.41399999999999998</v>
      </c>
      <c r="G13" s="44">
        <v>1397</v>
      </c>
      <c r="H13" s="41">
        <v>47.8</v>
      </c>
      <c r="I13" s="41">
        <v>0.28899999999999998</v>
      </c>
      <c r="J13" s="41">
        <v>14.9</v>
      </c>
      <c r="K13" s="41">
        <v>27.6</v>
      </c>
      <c r="L13" s="41">
        <v>52.2</v>
      </c>
      <c r="M13" s="41">
        <v>0.29099999999999998</v>
      </c>
      <c r="N13" s="41">
        <v>13.7</v>
      </c>
      <c r="O13" s="41">
        <v>21.2</v>
      </c>
    </row>
    <row r="14" spans="1:17" x14ac:dyDescent="0.3">
      <c r="A14" s="39">
        <v>13</v>
      </c>
      <c r="B14" s="40" t="s">
        <v>9</v>
      </c>
      <c r="C14" s="39">
        <v>27</v>
      </c>
      <c r="D14" s="39">
        <v>11</v>
      </c>
      <c r="E14" s="39">
        <v>16</v>
      </c>
      <c r="F14" s="39">
        <v>0.40699999999999997</v>
      </c>
      <c r="G14" s="43">
        <v>1301</v>
      </c>
      <c r="H14" s="39">
        <v>52.2</v>
      </c>
      <c r="I14" s="39">
        <v>0.26600000000000001</v>
      </c>
      <c r="J14" s="39">
        <v>14.7</v>
      </c>
      <c r="K14" s="39">
        <v>23.5</v>
      </c>
      <c r="L14" s="39">
        <v>51.3</v>
      </c>
      <c r="M14" s="39">
        <v>0.26700000000000002</v>
      </c>
      <c r="N14" s="39">
        <v>14</v>
      </c>
      <c r="O14" s="39">
        <v>26.5</v>
      </c>
    </row>
    <row r="15" spans="1:17" x14ac:dyDescent="0.3">
      <c r="A15" s="41">
        <v>14</v>
      </c>
      <c r="B15" s="42" t="s">
        <v>5</v>
      </c>
      <c r="C15" s="41">
        <v>30</v>
      </c>
      <c r="D15" s="41">
        <v>12</v>
      </c>
      <c r="E15" s="41">
        <v>18</v>
      </c>
      <c r="F15" s="41">
        <v>0.4</v>
      </c>
      <c r="G15" s="44">
        <v>1445</v>
      </c>
      <c r="H15" s="41">
        <v>49</v>
      </c>
      <c r="I15" s="41">
        <v>0.26800000000000002</v>
      </c>
      <c r="J15" s="41">
        <v>14.2</v>
      </c>
      <c r="K15" s="41">
        <v>26.3</v>
      </c>
      <c r="L15" s="41">
        <v>51.3</v>
      </c>
      <c r="M15" s="41">
        <v>0.21299999999999999</v>
      </c>
      <c r="N15" s="41">
        <v>13.6</v>
      </c>
      <c r="O15" s="41">
        <v>24.9</v>
      </c>
    </row>
    <row r="16" spans="1:17" x14ac:dyDescent="0.3">
      <c r="A16" s="39">
        <v>14</v>
      </c>
      <c r="B16" s="40" t="s">
        <v>28</v>
      </c>
      <c r="C16" s="39">
        <v>30</v>
      </c>
      <c r="D16" s="39">
        <v>12</v>
      </c>
      <c r="E16" s="39">
        <v>18</v>
      </c>
      <c r="F16" s="39">
        <v>0.4</v>
      </c>
      <c r="G16" s="43">
        <v>1465</v>
      </c>
      <c r="H16" s="39">
        <v>49.8</v>
      </c>
      <c r="I16" s="39">
        <v>0.28699999999999998</v>
      </c>
      <c r="J16" s="39">
        <v>14.1</v>
      </c>
      <c r="K16" s="39">
        <v>22.4</v>
      </c>
      <c r="L16" s="39">
        <v>53</v>
      </c>
      <c r="M16" s="39">
        <v>0.3</v>
      </c>
      <c r="N16" s="39">
        <v>15.4</v>
      </c>
      <c r="O16" s="39">
        <v>24.2</v>
      </c>
    </row>
    <row r="17" spans="1:15" x14ac:dyDescent="0.3">
      <c r="A17" s="41">
        <v>14</v>
      </c>
      <c r="B17" s="42" t="s">
        <v>14</v>
      </c>
      <c r="C17" s="41">
        <v>25</v>
      </c>
      <c r="D17" s="41">
        <v>10</v>
      </c>
      <c r="E17" s="41">
        <v>15</v>
      </c>
      <c r="F17" s="41">
        <v>0.4</v>
      </c>
      <c r="G17" s="44">
        <v>1215</v>
      </c>
      <c r="H17" s="41">
        <v>50.5</v>
      </c>
      <c r="I17" s="41">
        <v>0.22700000000000001</v>
      </c>
      <c r="J17" s="41">
        <v>13.7</v>
      </c>
      <c r="K17" s="41">
        <v>23.2</v>
      </c>
      <c r="L17" s="41">
        <v>51.9</v>
      </c>
      <c r="M17" s="41">
        <v>0.27800000000000002</v>
      </c>
      <c r="N17" s="41">
        <v>15</v>
      </c>
      <c r="O17" s="41">
        <v>23.7</v>
      </c>
    </row>
    <row r="18" spans="1:15" x14ac:dyDescent="0.3">
      <c r="A18" s="39">
        <v>17</v>
      </c>
      <c r="B18" s="40" t="s">
        <v>13</v>
      </c>
      <c r="C18" s="39">
        <v>31</v>
      </c>
      <c r="D18" s="39">
        <v>12</v>
      </c>
      <c r="E18" s="39">
        <v>19</v>
      </c>
      <c r="F18" s="39">
        <v>0.38700000000000001</v>
      </c>
      <c r="G18" s="43">
        <v>1503</v>
      </c>
      <c r="H18" s="39">
        <v>50</v>
      </c>
      <c r="I18" s="39">
        <v>0.23400000000000001</v>
      </c>
      <c r="J18" s="39">
        <v>13.7</v>
      </c>
      <c r="K18" s="39">
        <v>20.2</v>
      </c>
      <c r="L18" s="39">
        <v>52.4</v>
      </c>
      <c r="M18" s="39">
        <v>0.253</v>
      </c>
      <c r="N18" s="39">
        <v>12.9</v>
      </c>
      <c r="O18" s="39">
        <v>23.3</v>
      </c>
    </row>
    <row r="19" spans="1:15" x14ac:dyDescent="0.3">
      <c r="A19" s="41">
        <v>18</v>
      </c>
      <c r="B19" s="42" t="s">
        <v>7</v>
      </c>
      <c r="C19" s="41">
        <v>29</v>
      </c>
      <c r="D19" s="41">
        <v>10</v>
      </c>
      <c r="E19" s="41">
        <v>19</v>
      </c>
      <c r="F19" s="41">
        <v>0.34499999999999997</v>
      </c>
      <c r="G19" s="44">
        <v>1402</v>
      </c>
      <c r="H19" s="41">
        <v>49.2</v>
      </c>
      <c r="I19" s="41">
        <v>0.22</v>
      </c>
      <c r="J19" s="41">
        <v>12.6</v>
      </c>
      <c r="K19" s="41">
        <v>22</v>
      </c>
      <c r="L19" s="41">
        <v>53.3</v>
      </c>
      <c r="M19" s="41">
        <v>0.252</v>
      </c>
      <c r="N19" s="41">
        <v>12.6</v>
      </c>
      <c r="O19" s="41">
        <v>19.3</v>
      </c>
    </row>
    <row r="20" spans="1:15" x14ac:dyDescent="0.3">
      <c r="A20" s="39">
        <v>18</v>
      </c>
      <c r="B20" s="40" t="s">
        <v>20</v>
      </c>
      <c r="C20" s="39">
        <v>29</v>
      </c>
      <c r="D20" s="39">
        <v>10</v>
      </c>
      <c r="E20" s="39">
        <v>19</v>
      </c>
      <c r="F20" s="39">
        <v>0.34499999999999997</v>
      </c>
      <c r="G20" s="43">
        <v>1392</v>
      </c>
      <c r="H20" s="39">
        <v>50.2</v>
      </c>
      <c r="I20" s="39">
        <v>0.27900000000000003</v>
      </c>
      <c r="J20" s="39">
        <v>15.8</v>
      </c>
      <c r="K20" s="39">
        <v>29.4</v>
      </c>
      <c r="L20" s="39">
        <v>53.7</v>
      </c>
      <c r="M20" s="39">
        <v>0.26</v>
      </c>
      <c r="N20" s="39">
        <v>12.4</v>
      </c>
      <c r="O20" s="39">
        <v>21.3</v>
      </c>
    </row>
    <row r="21" spans="1:15" x14ac:dyDescent="0.3">
      <c r="A21" s="41">
        <v>20</v>
      </c>
      <c r="B21" s="42" t="s">
        <v>23</v>
      </c>
      <c r="C21" s="41">
        <v>30</v>
      </c>
      <c r="D21" s="41">
        <v>10</v>
      </c>
      <c r="E21" s="41">
        <v>20</v>
      </c>
      <c r="F21" s="41">
        <v>0.33300000000000002</v>
      </c>
      <c r="G21" s="44">
        <v>1455</v>
      </c>
      <c r="H21" s="41">
        <v>50.3</v>
      </c>
      <c r="I21" s="41">
        <v>0.28000000000000003</v>
      </c>
      <c r="J21" s="41">
        <v>14</v>
      </c>
      <c r="K21" s="41">
        <v>22.4</v>
      </c>
      <c r="L21" s="41">
        <v>51.8</v>
      </c>
      <c r="M21" s="41">
        <v>0.32200000000000001</v>
      </c>
      <c r="N21" s="41">
        <v>12.9</v>
      </c>
      <c r="O21" s="41">
        <v>24.1</v>
      </c>
    </row>
    <row r="22" spans="1:15" x14ac:dyDescent="0.3">
      <c r="A22" s="39">
        <v>21</v>
      </c>
      <c r="B22" s="40" t="s">
        <v>8</v>
      </c>
      <c r="C22" s="39">
        <v>28</v>
      </c>
      <c r="D22" s="39">
        <v>9</v>
      </c>
      <c r="E22" s="39">
        <v>19</v>
      </c>
      <c r="F22" s="39">
        <v>0.32100000000000001</v>
      </c>
      <c r="G22" s="43">
        <v>1354</v>
      </c>
      <c r="H22" s="39">
        <v>50.3</v>
      </c>
      <c r="I22" s="39">
        <v>0.28899999999999998</v>
      </c>
      <c r="J22" s="39">
        <v>14.8</v>
      </c>
      <c r="K22" s="39">
        <v>20.3</v>
      </c>
      <c r="L22" s="39">
        <v>52.9</v>
      </c>
      <c r="M22" s="39">
        <v>0.28799999999999998</v>
      </c>
      <c r="N22" s="39">
        <v>15.1</v>
      </c>
      <c r="O22" s="39">
        <v>26.3</v>
      </c>
    </row>
    <row r="23" spans="1:15" x14ac:dyDescent="0.3">
      <c r="A23" s="41">
        <v>22</v>
      </c>
      <c r="B23" s="42" t="s">
        <v>18</v>
      </c>
      <c r="C23" s="41">
        <v>29</v>
      </c>
      <c r="D23" s="41">
        <v>9</v>
      </c>
      <c r="E23" s="41">
        <v>20</v>
      </c>
      <c r="F23" s="41">
        <v>0.31</v>
      </c>
      <c r="G23" s="44">
        <v>1407</v>
      </c>
      <c r="H23" s="41">
        <v>49.2</v>
      </c>
      <c r="I23" s="41">
        <v>0.253</v>
      </c>
      <c r="J23" s="41">
        <v>14.2</v>
      </c>
      <c r="K23" s="41">
        <v>18.399999999999999</v>
      </c>
      <c r="L23" s="41">
        <v>50.6</v>
      </c>
      <c r="M23" s="41">
        <v>0.22500000000000001</v>
      </c>
      <c r="N23" s="41">
        <v>13.8</v>
      </c>
      <c r="O23" s="41">
        <v>23.3</v>
      </c>
    </row>
    <row r="24" spans="1:15" x14ac:dyDescent="0.3">
      <c r="A24" s="39">
        <v>22</v>
      </c>
      <c r="B24" s="40" t="s">
        <v>2</v>
      </c>
      <c r="C24" s="39">
        <v>29</v>
      </c>
      <c r="D24" s="39">
        <v>9</v>
      </c>
      <c r="E24" s="39">
        <v>20</v>
      </c>
      <c r="F24" s="39">
        <v>0.31</v>
      </c>
      <c r="G24" s="43">
        <v>1422</v>
      </c>
      <c r="H24" s="39">
        <v>47.8</v>
      </c>
      <c r="I24" s="39">
        <v>0.245</v>
      </c>
      <c r="J24" s="39">
        <v>13.8</v>
      </c>
      <c r="K24" s="39">
        <v>26.8</v>
      </c>
      <c r="L24" s="39">
        <v>51</v>
      </c>
      <c r="M24" s="39">
        <v>0.29499999999999998</v>
      </c>
      <c r="N24" s="39">
        <v>12.7</v>
      </c>
      <c r="O24" s="39">
        <v>24.7</v>
      </c>
    </row>
    <row r="25" spans="1:15" x14ac:dyDescent="0.3">
      <c r="A25" s="41">
        <v>22</v>
      </c>
      <c r="B25" s="42" t="s">
        <v>11</v>
      </c>
      <c r="C25" s="41">
        <v>29</v>
      </c>
      <c r="D25" s="41">
        <v>9</v>
      </c>
      <c r="E25" s="41">
        <v>20</v>
      </c>
      <c r="F25" s="41">
        <v>0.31</v>
      </c>
      <c r="G25" s="44">
        <v>1407</v>
      </c>
      <c r="H25" s="41">
        <v>49.1</v>
      </c>
      <c r="I25" s="41">
        <v>0.25900000000000001</v>
      </c>
      <c r="J25" s="41">
        <v>12.3</v>
      </c>
      <c r="K25" s="41">
        <v>19.3</v>
      </c>
      <c r="L25" s="41">
        <v>51.8</v>
      </c>
      <c r="M25" s="41">
        <v>0.223</v>
      </c>
      <c r="N25" s="41">
        <v>12.7</v>
      </c>
      <c r="O25" s="41">
        <v>20.8</v>
      </c>
    </row>
    <row r="26" spans="1:15" x14ac:dyDescent="0.3">
      <c r="A26" s="39">
        <v>25</v>
      </c>
      <c r="B26" s="40" t="s">
        <v>21</v>
      </c>
      <c r="C26" s="39">
        <v>26</v>
      </c>
      <c r="D26" s="39">
        <v>8</v>
      </c>
      <c r="E26" s="39">
        <v>18</v>
      </c>
      <c r="F26" s="39">
        <v>0.308</v>
      </c>
      <c r="G26" s="43">
        <v>1253</v>
      </c>
      <c r="H26" s="39">
        <v>49.9</v>
      </c>
      <c r="I26" s="39">
        <v>0.27100000000000002</v>
      </c>
      <c r="J26" s="39">
        <v>14.5</v>
      </c>
      <c r="K26" s="39">
        <v>27.5</v>
      </c>
      <c r="L26" s="39">
        <v>53.1</v>
      </c>
      <c r="M26" s="39">
        <v>0.28899999999999998</v>
      </c>
      <c r="N26" s="39">
        <v>13.7</v>
      </c>
      <c r="O26" s="39">
        <v>26.1</v>
      </c>
    </row>
    <row r="27" spans="1:15" x14ac:dyDescent="0.3">
      <c r="A27" s="41">
        <v>26</v>
      </c>
      <c r="B27" s="42" t="s">
        <v>3</v>
      </c>
      <c r="C27" s="41">
        <v>28</v>
      </c>
      <c r="D27" s="41">
        <v>8</v>
      </c>
      <c r="E27" s="41">
        <v>20</v>
      </c>
      <c r="F27" s="41">
        <v>0.28599999999999998</v>
      </c>
      <c r="G27" s="44">
        <v>1349</v>
      </c>
      <c r="H27" s="41">
        <v>49.5</v>
      </c>
      <c r="I27" s="41">
        <v>0.255</v>
      </c>
      <c r="J27" s="41">
        <v>16.5</v>
      </c>
      <c r="K27" s="41">
        <v>22.4</v>
      </c>
      <c r="L27" s="41">
        <v>52.9</v>
      </c>
      <c r="M27" s="41">
        <v>0.28599999999999998</v>
      </c>
      <c r="N27" s="41">
        <v>15.5</v>
      </c>
      <c r="O27" s="41">
        <v>25.2</v>
      </c>
    </row>
    <row r="28" spans="1:15" x14ac:dyDescent="0.3">
      <c r="A28" s="39">
        <v>27</v>
      </c>
      <c r="B28" s="40" t="s">
        <v>15</v>
      </c>
      <c r="C28" s="39">
        <v>29</v>
      </c>
      <c r="D28" s="39">
        <v>8</v>
      </c>
      <c r="E28" s="39">
        <v>21</v>
      </c>
      <c r="F28" s="39">
        <v>0.27600000000000002</v>
      </c>
      <c r="G28" s="43">
        <v>1397</v>
      </c>
      <c r="H28" s="39">
        <v>50</v>
      </c>
      <c r="I28" s="39">
        <v>0.19400000000000001</v>
      </c>
      <c r="J28" s="39">
        <v>12.2</v>
      </c>
      <c r="K28" s="39">
        <v>17.600000000000001</v>
      </c>
      <c r="L28" s="39">
        <v>55.1</v>
      </c>
      <c r="M28" s="39">
        <v>0.29699999999999999</v>
      </c>
      <c r="N28" s="39">
        <v>16</v>
      </c>
      <c r="O28" s="39">
        <v>22.5</v>
      </c>
    </row>
    <row r="29" spans="1:15" x14ac:dyDescent="0.3">
      <c r="A29" s="41">
        <v>28</v>
      </c>
      <c r="B29" s="42" t="s">
        <v>27</v>
      </c>
      <c r="C29" s="41">
        <v>30</v>
      </c>
      <c r="D29" s="41">
        <v>8</v>
      </c>
      <c r="E29" s="41">
        <v>22</v>
      </c>
      <c r="F29" s="41">
        <v>0.26700000000000002</v>
      </c>
      <c r="G29" s="44">
        <v>1455</v>
      </c>
      <c r="H29" s="41">
        <v>49.1</v>
      </c>
      <c r="I29" s="41">
        <v>0.29199999999999998</v>
      </c>
      <c r="J29" s="41">
        <v>15.2</v>
      </c>
      <c r="K29" s="41">
        <v>25.4</v>
      </c>
      <c r="L29" s="41">
        <v>53.8</v>
      </c>
      <c r="M29" s="41">
        <v>0.34</v>
      </c>
      <c r="N29" s="41">
        <v>15.1</v>
      </c>
      <c r="O29" s="41">
        <v>24.1</v>
      </c>
    </row>
    <row r="30" spans="1:15" x14ac:dyDescent="0.3">
      <c r="A30" s="39">
        <v>29</v>
      </c>
      <c r="B30" s="40" t="s">
        <v>26</v>
      </c>
      <c r="C30" s="39">
        <v>33</v>
      </c>
      <c r="D30" s="39">
        <v>7</v>
      </c>
      <c r="E30" s="39">
        <v>26</v>
      </c>
      <c r="F30" s="39">
        <v>0.21199999999999999</v>
      </c>
      <c r="G30" s="43">
        <v>1584</v>
      </c>
      <c r="H30" s="39">
        <v>48.1</v>
      </c>
      <c r="I30" s="39">
        <v>0.26400000000000001</v>
      </c>
      <c r="J30" s="39">
        <v>15.7</v>
      </c>
      <c r="K30" s="39">
        <v>23.6</v>
      </c>
      <c r="L30" s="39">
        <v>54</v>
      </c>
      <c r="M30" s="39">
        <v>0.28499999999999998</v>
      </c>
      <c r="N30" s="39">
        <v>13.6</v>
      </c>
      <c r="O30" s="39">
        <v>25.3</v>
      </c>
    </row>
    <row r="31" spans="1:15" x14ac:dyDescent="0.3">
      <c r="A31" s="41">
        <v>30</v>
      </c>
      <c r="B31" s="42" t="s">
        <v>1</v>
      </c>
      <c r="C31" s="41">
        <v>27</v>
      </c>
      <c r="D31" s="41">
        <v>2</v>
      </c>
      <c r="E31" s="41">
        <v>25</v>
      </c>
      <c r="F31" s="41">
        <v>7.3999999999999996E-2</v>
      </c>
      <c r="G31" s="44">
        <v>1296</v>
      </c>
      <c r="H31" s="41">
        <v>51.7</v>
      </c>
      <c r="I31" s="41">
        <v>0.28299999999999997</v>
      </c>
      <c r="J31" s="41">
        <v>15.9</v>
      </c>
      <c r="K31" s="41">
        <v>18.2</v>
      </c>
      <c r="L31" s="41">
        <v>53</v>
      </c>
      <c r="M31" s="41">
        <v>0.27</v>
      </c>
      <c r="N31" s="41">
        <v>12</v>
      </c>
      <c r="O31" s="41">
        <v>23.8</v>
      </c>
    </row>
    <row r="33" spans="8:15" x14ac:dyDescent="0.3">
      <c r="H33" s="3">
        <f>SUMPRODUCT($C2:$C31,H2:H31)/SUM($C2:$C31)</f>
        <v>50.524742268041244</v>
      </c>
      <c r="I33" s="3">
        <f t="shared" ref="I33:O33" si="0">SUMPRODUCT($C2:$C31,I2:I31)/SUM($C2:$C31)</f>
        <v>0.26729209621993122</v>
      </c>
      <c r="J33" s="3">
        <f t="shared" si="0"/>
        <v>14.170446735395188</v>
      </c>
      <c r="K33" s="3">
        <f t="shared" si="0"/>
        <v>22.808132875143194</v>
      </c>
      <c r="L33" s="3">
        <f t="shared" si="0"/>
        <v>51.995761741122564</v>
      </c>
      <c r="M33" s="3">
        <f t="shared" si="0"/>
        <v>0.27915807560137457</v>
      </c>
      <c r="N33" s="3">
        <f t="shared" si="0"/>
        <v>14.044444444444444</v>
      </c>
      <c r="O33" s="3">
        <f t="shared" si="0"/>
        <v>23.739862542955326</v>
      </c>
    </row>
  </sheetData>
  <hyperlinks>
    <hyperlink ref="B2" r:id="rId1" location="!/1610612744/traditional/?" display="http://stats.nba.com/team/ - !/1610612744/traditional/?"/>
    <hyperlink ref="B3" r:id="rId2" location="!/1610612759/traditional/?" display="http://stats.nba.com/team/ - !/1610612759/traditional/?"/>
    <hyperlink ref="B4" r:id="rId3" location="!/1610612745/traditional/?" display="http://stats.nba.com/team/ - !/1610612745/traditional/?"/>
    <hyperlink ref="B5" r:id="rId4" location="!/1610612762/traditional/?" display="http://stats.nba.com/team/ - !/1610612762/traditional/?"/>
    <hyperlink ref="B6" r:id="rId5" location="!/1610612739/traditional/?" display="http://stats.nba.com/team/ - !/1610612739/traditional/?"/>
    <hyperlink ref="B7" r:id="rId6" location="!/1610612738/traditional/?" display="http://stats.nba.com/team/ - !/1610612738/traditional/?"/>
    <hyperlink ref="B8" r:id="rId7" location="!/1610612746/traditional/?" display="http://stats.nba.com/team/ - !/1610612746/traditional/?"/>
    <hyperlink ref="B9" r:id="rId8" location="!/1610612737/traditional/?" display="http://stats.nba.com/team/ - !/1610612737/traditional/?"/>
    <hyperlink ref="B10" r:id="rId9" location="!/1610612763/traditional/?" display="http://stats.nba.com/team/ - !/1610612763/traditional/?"/>
    <hyperlink ref="B11" r:id="rId10" location="!/1610612761/traditional/?" display="http://stats.nba.com/team/ - !/1610612761/traditional/?"/>
    <hyperlink ref="B12" r:id="rId11" location="!/1610612748/traditional/?" display="http://stats.nba.com/team/ - !/1610612748/traditional/?"/>
    <hyperlink ref="B13" r:id="rId12" location="!/1610612760/traditional/?" display="http://stats.nba.com/team/ - !/1610612760/traditional/?"/>
    <hyperlink ref="B14" r:id="rId13" location="!/1610612749/traditional/?" display="http://stats.nba.com/team/ - !/1610612749/traditional/?"/>
    <hyperlink ref="B15" r:id="rId14" location="!/1610612741/traditional/?" display="http://stats.nba.com/team/ - !/1610612741/traditional/?"/>
    <hyperlink ref="B16" r:id="rId15" location="!/1610612758/traditional/?" display="http://stats.nba.com/team/ - !/1610612758/traditional/?"/>
    <hyperlink ref="B17" r:id="rId16" location="!/1610612764/traditional/?" display="http://stats.nba.com/team/ - !/1610612764/traditional/?"/>
    <hyperlink ref="B18" r:id="rId17" location="!/1610612753/traditional/?" display="http://stats.nba.com/team/ - !/1610612753/traditional/?"/>
    <hyperlink ref="B19" r:id="rId18" location="!/1610612765/traditional/?" display="http://stats.nba.com/team/ - !/1610612765/traditional/?"/>
    <hyperlink ref="B20" r:id="rId19" location="!/1610612743/traditional/?" display="http://stats.nba.com/team/ - !/1610612743/traditional/?"/>
    <hyperlink ref="B21" r:id="rId20" location="!/1610612757/traditional/?" display="http://stats.nba.com/team/ - !/1610612757/traditional/?"/>
    <hyperlink ref="B22" r:id="rId21" location="!/1610612754/traditional/?" display="http://stats.nba.com/team/ - !/1610612754/traditional/?"/>
    <hyperlink ref="B23" r:id="rId22" location="!/1610612740/traditional/?" display="http://stats.nba.com/team/ - !/1610612740/traditional/?"/>
    <hyperlink ref="B24" r:id="rId23" location="!/1610612752/traditional/?" display="http://stats.nba.com/team/ - !/1610612752/traditional/?"/>
    <hyperlink ref="B25" r:id="rId24" location="!/1610612766/traditional/?" display="http://stats.nba.com/team/ - !/1610612766/traditional/?"/>
    <hyperlink ref="B26" r:id="rId25" location="!/1610612750/traditional/?" display="http://stats.nba.com/team/ - !/1610612750/traditional/?"/>
    <hyperlink ref="B27" r:id="rId26" location="!/1610612755/traditional/?" display="http://stats.nba.com/team/ - !/1610612755/traditional/?"/>
    <hyperlink ref="B28" r:id="rId27" location="!/1610612742/traditional/?" display="http://stats.nba.com/team/ - !/1610612742/traditional/?"/>
    <hyperlink ref="B29" r:id="rId28" location="!/1610612756/traditional/?" display="http://stats.nba.com/team/ - !/1610612756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A2" sqref="A2:T3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8" bestFit="1" customWidth="1"/>
    <col min="20" max="20" width="3.44140625" bestFit="1" customWidth="1"/>
    <col min="21" max="21" width="1.33203125" style="3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119</v>
      </c>
    </row>
    <row r="2" spans="1:22" x14ac:dyDescent="0.3">
      <c r="A2" s="39">
        <v>1</v>
      </c>
      <c r="B2" s="40" t="s">
        <v>25</v>
      </c>
      <c r="C2" s="39">
        <v>29</v>
      </c>
      <c r="D2" s="39">
        <v>26</v>
      </c>
      <c r="E2" s="39">
        <v>3</v>
      </c>
      <c r="F2" s="39">
        <v>1407</v>
      </c>
      <c r="G2" s="39">
        <v>117.4</v>
      </c>
      <c r="H2" s="39">
        <v>99.9</v>
      </c>
      <c r="I2" s="39">
        <v>17.5</v>
      </c>
      <c r="J2" s="39">
        <v>72.2</v>
      </c>
      <c r="K2" s="39">
        <v>2.25</v>
      </c>
      <c r="L2" s="39">
        <v>22.6</v>
      </c>
      <c r="M2" s="39">
        <v>22.6</v>
      </c>
      <c r="N2" s="39">
        <v>76.5</v>
      </c>
      <c r="O2" s="39">
        <v>52.1</v>
      </c>
      <c r="P2" s="39">
        <v>14.1</v>
      </c>
      <c r="Q2" s="39">
        <v>59.1</v>
      </c>
      <c r="R2" s="39">
        <v>62</v>
      </c>
      <c r="S2" s="39">
        <v>102.71</v>
      </c>
      <c r="T2" s="39">
        <v>60.9</v>
      </c>
      <c r="V2" s="4"/>
    </row>
    <row r="3" spans="1:22" x14ac:dyDescent="0.3">
      <c r="A3" s="41">
        <v>2</v>
      </c>
      <c r="B3" s="42" t="s">
        <v>6</v>
      </c>
      <c r="C3" s="41">
        <v>31</v>
      </c>
      <c r="D3" s="41">
        <v>25</v>
      </c>
      <c r="E3" s="41">
        <v>6</v>
      </c>
      <c r="F3" s="41">
        <v>1498</v>
      </c>
      <c r="G3" s="41">
        <v>114.1</v>
      </c>
      <c r="H3" s="41">
        <v>104.8</v>
      </c>
      <c r="I3" s="41">
        <v>9.3000000000000007</v>
      </c>
      <c r="J3" s="41">
        <v>60.2</v>
      </c>
      <c r="K3" s="41">
        <v>1.94</v>
      </c>
      <c r="L3" s="41">
        <v>18.5</v>
      </c>
      <c r="M3" s="41">
        <v>23.9</v>
      </c>
      <c r="N3" s="41">
        <v>75.900000000000006</v>
      </c>
      <c r="O3" s="41">
        <v>51.3</v>
      </c>
      <c r="P3" s="41">
        <v>12.9</v>
      </c>
      <c r="Q3" s="41">
        <v>55.7</v>
      </c>
      <c r="R3" s="41">
        <v>58.7</v>
      </c>
      <c r="S3" s="41">
        <v>98.91</v>
      </c>
      <c r="T3" s="41">
        <v>55</v>
      </c>
      <c r="V3" s="4"/>
    </row>
    <row r="4" spans="1:22" x14ac:dyDescent="0.3">
      <c r="A4" s="39">
        <v>3</v>
      </c>
      <c r="B4" s="40" t="s">
        <v>14</v>
      </c>
      <c r="C4" s="39">
        <v>31</v>
      </c>
      <c r="D4" s="39">
        <v>24</v>
      </c>
      <c r="E4" s="39">
        <v>7</v>
      </c>
      <c r="F4" s="39">
        <v>1498</v>
      </c>
      <c r="G4" s="39">
        <v>111.3</v>
      </c>
      <c r="H4" s="39">
        <v>104.4</v>
      </c>
      <c r="I4" s="39">
        <v>6.9</v>
      </c>
      <c r="J4" s="39">
        <v>58</v>
      </c>
      <c r="K4" s="39">
        <v>1.63</v>
      </c>
      <c r="L4" s="39">
        <v>18.100000000000001</v>
      </c>
      <c r="M4" s="39">
        <v>25.2</v>
      </c>
      <c r="N4" s="39">
        <v>74.900000000000006</v>
      </c>
      <c r="O4" s="39">
        <v>50.9</v>
      </c>
      <c r="P4" s="39">
        <v>14.9</v>
      </c>
      <c r="Q4" s="39">
        <v>54.7</v>
      </c>
      <c r="R4" s="39">
        <v>58.3</v>
      </c>
      <c r="S4" s="39">
        <v>99.15</v>
      </c>
      <c r="T4" s="39">
        <v>54.4</v>
      </c>
      <c r="V4" s="4"/>
    </row>
    <row r="5" spans="1:22" x14ac:dyDescent="0.3">
      <c r="A5" s="41">
        <v>4</v>
      </c>
      <c r="B5" s="42" t="s">
        <v>16</v>
      </c>
      <c r="C5" s="41">
        <v>29</v>
      </c>
      <c r="D5" s="41">
        <v>22</v>
      </c>
      <c r="E5" s="41">
        <v>7</v>
      </c>
      <c r="F5" s="41">
        <v>1397</v>
      </c>
      <c r="G5" s="41">
        <v>113.5</v>
      </c>
      <c r="H5" s="41">
        <v>103.5</v>
      </c>
      <c r="I5" s="41">
        <v>10</v>
      </c>
      <c r="J5" s="41">
        <v>64</v>
      </c>
      <c r="K5" s="41">
        <v>1.83</v>
      </c>
      <c r="L5" s="41">
        <v>18.600000000000001</v>
      </c>
      <c r="M5" s="41">
        <v>25.2</v>
      </c>
      <c r="N5" s="41">
        <v>76.099999999999994</v>
      </c>
      <c r="O5" s="41">
        <v>50.6</v>
      </c>
      <c r="P5" s="41">
        <v>13.9</v>
      </c>
      <c r="Q5" s="41">
        <v>54.8</v>
      </c>
      <c r="R5" s="41">
        <v>58.4</v>
      </c>
      <c r="S5" s="41">
        <v>102.4</v>
      </c>
      <c r="T5" s="41">
        <v>54.2</v>
      </c>
      <c r="V5" s="4"/>
    </row>
    <row r="6" spans="1:22" x14ac:dyDescent="0.3">
      <c r="A6" s="39">
        <v>5</v>
      </c>
      <c r="B6" s="40" t="s">
        <v>8</v>
      </c>
      <c r="C6" s="39">
        <v>31</v>
      </c>
      <c r="D6" s="39">
        <v>21</v>
      </c>
      <c r="E6" s="39">
        <v>10</v>
      </c>
      <c r="F6" s="39">
        <v>1503</v>
      </c>
      <c r="G6" s="39">
        <v>107</v>
      </c>
      <c r="H6" s="39">
        <v>103.5</v>
      </c>
      <c r="I6" s="39">
        <v>3.5</v>
      </c>
      <c r="J6" s="39">
        <v>54.8</v>
      </c>
      <c r="K6" s="39">
        <v>1.69</v>
      </c>
      <c r="L6" s="39">
        <v>17</v>
      </c>
      <c r="M6" s="39">
        <v>19.600000000000001</v>
      </c>
      <c r="N6" s="39">
        <v>76.099999999999994</v>
      </c>
      <c r="O6" s="39">
        <v>48.6</v>
      </c>
      <c r="P6" s="39">
        <v>13.2</v>
      </c>
      <c r="Q6" s="39">
        <v>52.4</v>
      </c>
      <c r="R6" s="39">
        <v>56.2</v>
      </c>
      <c r="S6" s="39">
        <v>98.65</v>
      </c>
      <c r="T6" s="39">
        <v>53.1</v>
      </c>
      <c r="V6" s="4"/>
    </row>
    <row r="7" spans="1:22" x14ac:dyDescent="0.3">
      <c r="A7" s="41">
        <v>5</v>
      </c>
      <c r="B7" s="42" t="s">
        <v>22</v>
      </c>
      <c r="C7" s="41">
        <v>29</v>
      </c>
      <c r="D7" s="41">
        <v>21</v>
      </c>
      <c r="E7" s="41">
        <v>8</v>
      </c>
      <c r="F7" s="41">
        <v>1407</v>
      </c>
      <c r="G7" s="41">
        <v>106.6</v>
      </c>
      <c r="H7" s="41">
        <v>102.6</v>
      </c>
      <c r="I7" s="41">
        <v>4</v>
      </c>
      <c r="J7" s="41">
        <v>53.5</v>
      </c>
      <c r="K7" s="41">
        <v>1.43</v>
      </c>
      <c r="L7" s="41">
        <v>16.100000000000001</v>
      </c>
      <c r="M7" s="41">
        <v>26.6</v>
      </c>
      <c r="N7" s="41">
        <v>77.599999999999994</v>
      </c>
      <c r="O7" s="41">
        <v>53.2</v>
      </c>
      <c r="P7" s="41">
        <v>14.8</v>
      </c>
      <c r="Q7" s="41">
        <v>51.7</v>
      </c>
      <c r="R7" s="41">
        <v>55.5</v>
      </c>
      <c r="S7" s="41">
        <v>101</v>
      </c>
      <c r="T7" s="41">
        <v>54.2</v>
      </c>
      <c r="V7" s="4"/>
    </row>
    <row r="8" spans="1:22" x14ac:dyDescent="0.3">
      <c r="A8" s="39">
        <v>7</v>
      </c>
      <c r="B8" s="40" t="s">
        <v>4</v>
      </c>
      <c r="C8" s="39">
        <v>30</v>
      </c>
      <c r="D8" s="39">
        <v>20</v>
      </c>
      <c r="E8" s="39">
        <v>10</v>
      </c>
      <c r="F8" s="39">
        <v>1445</v>
      </c>
      <c r="G8" s="39">
        <v>114.2</v>
      </c>
      <c r="H8" s="39">
        <v>104.7</v>
      </c>
      <c r="I8" s="39">
        <v>9.5</v>
      </c>
      <c r="J8" s="39">
        <v>47.9</v>
      </c>
      <c r="K8" s="39">
        <v>1.54</v>
      </c>
      <c r="L8" s="39">
        <v>15</v>
      </c>
      <c r="M8" s="39">
        <v>27.1</v>
      </c>
      <c r="N8" s="39">
        <v>75.2</v>
      </c>
      <c r="O8" s="39">
        <v>51.6</v>
      </c>
      <c r="P8" s="39">
        <v>12.8</v>
      </c>
      <c r="Q8" s="39">
        <v>52.9</v>
      </c>
      <c r="R8" s="39">
        <v>57.8</v>
      </c>
      <c r="S8" s="39">
        <v>97.54</v>
      </c>
      <c r="T8" s="39">
        <v>54.4</v>
      </c>
      <c r="V8" s="4"/>
    </row>
    <row r="9" spans="1:22" x14ac:dyDescent="0.3">
      <c r="A9" s="41">
        <v>7</v>
      </c>
      <c r="B9" s="42" t="s">
        <v>24</v>
      </c>
      <c r="C9" s="41">
        <v>31</v>
      </c>
      <c r="D9" s="41">
        <v>20</v>
      </c>
      <c r="E9" s="41">
        <v>11</v>
      </c>
      <c r="F9" s="41">
        <v>1488</v>
      </c>
      <c r="G9" s="41">
        <v>107.5</v>
      </c>
      <c r="H9" s="41">
        <v>99.9</v>
      </c>
      <c r="I9" s="41">
        <v>7.6</v>
      </c>
      <c r="J9" s="41">
        <v>53.1</v>
      </c>
      <c r="K9" s="41">
        <v>1.42</v>
      </c>
      <c r="L9" s="41">
        <v>15.8</v>
      </c>
      <c r="M9" s="41">
        <v>21.4</v>
      </c>
      <c r="N9" s="41">
        <v>79.400000000000006</v>
      </c>
      <c r="O9" s="41">
        <v>51.7</v>
      </c>
      <c r="P9" s="41">
        <v>14.5</v>
      </c>
      <c r="Q9" s="41">
        <v>52.8</v>
      </c>
      <c r="R9" s="41">
        <v>56.8</v>
      </c>
      <c r="S9" s="41">
        <v>93.61</v>
      </c>
      <c r="T9" s="41">
        <v>56.1</v>
      </c>
      <c r="V9" s="4"/>
    </row>
    <row r="10" spans="1:22" x14ac:dyDescent="0.3">
      <c r="A10" s="39">
        <v>7</v>
      </c>
      <c r="B10" s="40" t="s">
        <v>0</v>
      </c>
      <c r="C10" s="39">
        <v>28</v>
      </c>
      <c r="D10" s="39">
        <v>20</v>
      </c>
      <c r="E10" s="39">
        <v>8</v>
      </c>
      <c r="F10" s="39">
        <v>1349</v>
      </c>
      <c r="G10" s="39">
        <v>110.1</v>
      </c>
      <c r="H10" s="39">
        <v>105.5</v>
      </c>
      <c r="I10" s="39">
        <v>4.5999999999999996</v>
      </c>
      <c r="J10" s="39">
        <v>68.8</v>
      </c>
      <c r="K10" s="39">
        <v>1.95</v>
      </c>
      <c r="L10" s="39">
        <v>19.7</v>
      </c>
      <c r="M10" s="39">
        <v>22.5</v>
      </c>
      <c r="N10" s="39">
        <v>74.7</v>
      </c>
      <c r="O10" s="39">
        <v>48.8</v>
      </c>
      <c r="P10" s="39">
        <v>13.8</v>
      </c>
      <c r="Q10" s="39">
        <v>53.1</v>
      </c>
      <c r="R10" s="39">
        <v>57.3</v>
      </c>
      <c r="S10" s="39">
        <v>99.73</v>
      </c>
      <c r="T10" s="39">
        <v>52.1</v>
      </c>
      <c r="V10" s="4"/>
    </row>
    <row r="11" spans="1:22" x14ac:dyDescent="0.3">
      <c r="A11" s="41">
        <v>10</v>
      </c>
      <c r="B11" s="42" t="s">
        <v>19</v>
      </c>
      <c r="C11" s="41">
        <v>25</v>
      </c>
      <c r="D11" s="41">
        <v>19</v>
      </c>
      <c r="E11" s="41">
        <v>6</v>
      </c>
      <c r="F11" s="41">
        <v>1200</v>
      </c>
      <c r="G11" s="41">
        <v>110.2</v>
      </c>
      <c r="H11" s="41">
        <v>99.6</v>
      </c>
      <c r="I11" s="41">
        <v>10.6</v>
      </c>
      <c r="J11" s="41">
        <v>64.8</v>
      </c>
      <c r="K11" s="41">
        <v>1.95</v>
      </c>
      <c r="L11" s="41">
        <v>19.399999999999999</v>
      </c>
      <c r="M11" s="41">
        <v>22.5</v>
      </c>
      <c r="N11" s="41">
        <v>79.400000000000006</v>
      </c>
      <c r="O11" s="41">
        <v>52</v>
      </c>
      <c r="P11" s="41">
        <v>13.5</v>
      </c>
      <c r="Q11" s="41">
        <v>53.3</v>
      </c>
      <c r="R11" s="41">
        <v>57.5</v>
      </c>
      <c r="S11" s="41">
        <v>97.49</v>
      </c>
      <c r="T11" s="41">
        <v>56.8</v>
      </c>
      <c r="V11" s="4"/>
    </row>
    <row r="12" spans="1:22" x14ac:dyDescent="0.3">
      <c r="A12" s="39">
        <v>11</v>
      </c>
      <c r="B12" s="40" t="s">
        <v>7</v>
      </c>
      <c r="C12" s="39">
        <v>29</v>
      </c>
      <c r="D12" s="39">
        <v>18</v>
      </c>
      <c r="E12" s="39">
        <v>11</v>
      </c>
      <c r="F12" s="39">
        <v>1397</v>
      </c>
      <c r="G12" s="39">
        <v>105</v>
      </c>
      <c r="H12" s="39">
        <v>101.5</v>
      </c>
      <c r="I12" s="39">
        <v>3.6</v>
      </c>
      <c r="J12" s="39">
        <v>57.3</v>
      </c>
      <c r="K12" s="39">
        <v>1.9</v>
      </c>
      <c r="L12" s="39">
        <v>17.600000000000001</v>
      </c>
      <c r="M12" s="39">
        <v>24.3</v>
      </c>
      <c r="N12" s="39">
        <v>81.099999999999994</v>
      </c>
      <c r="O12" s="39">
        <v>52.5</v>
      </c>
      <c r="P12" s="39">
        <v>12.4</v>
      </c>
      <c r="Q12" s="39">
        <v>50.5</v>
      </c>
      <c r="R12" s="39">
        <v>53.3</v>
      </c>
      <c r="S12" s="39">
        <v>98.07</v>
      </c>
      <c r="T12" s="39">
        <v>52.1</v>
      </c>
      <c r="V12" s="4"/>
    </row>
    <row r="13" spans="1:22" x14ac:dyDescent="0.3">
      <c r="A13" s="41">
        <v>11</v>
      </c>
      <c r="B13" s="42" t="s">
        <v>5</v>
      </c>
      <c r="C13" s="41">
        <v>29</v>
      </c>
      <c r="D13" s="41">
        <v>18</v>
      </c>
      <c r="E13" s="41">
        <v>11</v>
      </c>
      <c r="F13" s="41">
        <v>1402</v>
      </c>
      <c r="G13" s="41">
        <v>105.8</v>
      </c>
      <c r="H13" s="41">
        <v>104.3</v>
      </c>
      <c r="I13" s="41">
        <v>1.5</v>
      </c>
      <c r="J13" s="41">
        <v>59.8</v>
      </c>
      <c r="K13" s="41">
        <v>1.79</v>
      </c>
      <c r="L13" s="41">
        <v>16.899999999999999</v>
      </c>
      <c r="M13" s="41">
        <v>30.2</v>
      </c>
      <c r="N13" s="41">
        <v>79.599999999999994</v>
      </c>
      <c r="O13" s="41">
        <v>54.1</v>
      </c>
      <c r="P13" s="41">
        <v>12.9</v>
      </c>
      <c r="Q13" s="41">
        <v>47.1</v>
      </c>
      <c r="R13" s="41">
        <v>52.3</v>
      </c>
      <c r="S13" s="41">
        <v>97.36</v>
      </c>
      <c r="T13" s="41">
        <v>51.2</v>
      </c>
      <c r="V13" s="4"/>
    </row>
    <row r="14" spans="1:22" x14ac:dyDescent="0.3">
      <c r="A14" s="39">
        <v>11</v>
      </c>
      <c r="B14" s="40" t="s">
        <v>118</v>
      </c>
      <c r="C14" s="39">
        <v>27</v>
      </c>
      <c r="D14" s="39">
        <v>18</v>
      </c>
      <c r="E14" s="39">
        <v>9</v>
      </c>
      <c r="F14" s="39">
        <v>1296</v>
      </c>
      <c r="G14" s="39">
        <v>109.9</v>
      </c>
      <c r="H14" s="39">
        <v>100.9</v>
      </c>
      <c r="I14" s="39">
        <v>9</v>
      </c>
      <c r="J14" s="39">
        <v>57.9</v>
      </c>
      <c r="K14" s="39">
        <v>1.66</v>
      </c>
      <c r="L14" s="39">
        <v>17.600000000000001</v>
      </c>
      <c r="M14" s="39">
        <v>22</v>
      </c>
      <c r="N14" s="39">
        <v>75.5</v>
      </c>
      <c r="O14" s="39">
        <v>50</v>
      </c>
      <c r="P14" s="39">
        <v>14.1</v>
      </c>
      <c r="Q14" s="39">
        <v>54.1</v>
      </c>
      <c r="R14" s="39">
        <v>57.8</v>
      </c>
      <c r="S14" s="39">
        <v>98.57</v>
      </c>
      <c r="T14" s="39">
        <v>55.6</v>
      </c>
      <c r="V14" s="4"/>
    </row>
    <row r="15" spans="1:22" x14ac:dyDescent="0.3">
      <c r="A15" s="41">
        <v>11</v>
      </c>
      <c r="B15" s="42" t="s">
        <v>17</v>
      </c>
      <c r="C15" s="41">
        <v>29</v>
      </c>
      <c r="D15" s="41">
        <v>18</v>
      </c>
      <c r="E15" s="41">
        <v>11</v>
      </c>
      <c r="F15" s="41">
        <v>1407</v>
      </c>
      <c r="G15" s="41">
        <v>100.9</v>
      </c>
      <c r="H15" s="41">
        <v>98.1</v>
      </c>
      <c r="I15" s="41">
        <v>2.8</v>
      </c>
      <c r="J15" s="41">
        <v>58.7</v>
      </c>
      <c r="K15" s="41">
        <v>1.48</v>
      </c>
      <c r="L15" s="41">
        <v>15.8</v>
      </c>
      <c r="M15" s="41">
        <v>27.3</v>
      </c>
      <c r="N15" s="41">
        <v>78.900000000000006</v>
      </c>
      <c r="O15" s="41">
        <v>52.3</v>
      </c>
      <c r="P15" s="41">
        <v>14.4</v>
      </c>
      <c r="Q15" s="41">
        <v>46.3</v>
      </c>
      <c r="R15" s="41">
        <v>51.2</v>
      </c>
      <c r="S15" s="41">
        <v>95.84</v>
      </c>
      <c r="T15" s="41">
        <v>52</v>
      </c>
      <c r="V15" s="4"/>
    </row>
    <row r="16" spans="1:22" x14ac:dyDescent="0.3">
      <c r="A16" s="39">
        <v>15</v>
      </c>
      <c r="B16" s="40" t="s">
        <v>11</v>
      </c>
      <c r="C16" s="39">
        <v>29</v>
      </c>
      <c r="D16" s="39">
        <v>16</v>
      </c>
      <c r="E16" s="39">
        <v>13</v>
      </c>
      <c r="F16" s="39">
        <v>1397</v>
      </c>
      <c r="G16" s="39">
        <v>106.3</v>
      </c>
      <c r="H16" s="39">
        <v>102.3</v>
      </c>
      <c r="I16" s="39">
        <v>4</v>
      </c>
      <c r="J16" s="39">
        <v>63.3</v>
      </c>
      <c r="K16" s="39">
        <v>2.0099999999999998</v>
      </c>
      <c r="L16" s="39">
        <v>18</v>
      </c>
      <c r="M16" s="39">
        <v>20.5</v>
      </c>
      <c r="N16" s="39">
        <v>80.400000000000006</v>
      </c>
      <c r="O16" s="39">
        <v>50.3</v>
      </c>
      <c r="P16" s="39">
        <v>11.9</v>
      </c>
      <c r="Q16" s="39">
        <v>49.9</v>
      </c>
      <c r="R16" s="39">
        <v>54.6</v>
      </c>
      <c r="S16" s="39">
        <v>99.03</v>
      </c>
      <c r="T16" s="39">
        <v>52.5</v>
      </c>
      <c r="V16" s="4"/>
    </row>
    <row r="17" spans="1:22" x14ac:dyDescent="0.3">
      <c r="A17" s="41">
        <v>15</v>
      </c>
      <c r="B17" s="42" t="s">
        <v>10</v>
      </c>
      <c r="C17" s="41">
        <v>28</v>
      </c>
      <c r="D17" s="41">
        <v>16</v>
      </c>
      <c r="E17" s="41">
        <v>12</v>
      </c>
      <c r="F17" s="41">
        <v>1374</v>
      </c>
      <c r="G17" s="41">
        <v>104.9</v>
      </c>
      <c r="H17" s="41">
        <v>104.4</v>
      </c>
      <c r="I17" s="41">
        <v>0.5</v>
      </c>
      <c r="J17" s="41">
        <v>64.099999999999994</v>
      </c>
      <c r="K17" s="41">
        <v>1.7</v>
      </c>
      <c r="L17" s="41">
        <v>18.399999999999999</v>
      </c>
      <c r="M17" s="41">
        <v>24.9</v>
      </c>
      <c r="N17" s="41">
        <v>75.3</v>
      </c>
      <c r="O17" s="41">
        <v>50.1</v>
      </c>
      <c r="P17" s="41">
        <v>14.8</v>
      </c>
      <c r="Q17" s="41">
        <v>51.1</v>
      </c>
      <c r="R17" s="41">
        <v>54.6</v>
      </c>
      <c r="S17" s="41">
        <v>98.87</v>
      </c>
      <c r="T17" s="41">
        <v>50.9</v>
      </c>
      <c r="V17" s="4"/>
    </row>
    <row r="18" spans="1:22" x14ac:dyDescent="0.3">
      <c r="A18" s="39">
        <v>15</v>
      </c>
      <c r="B18" s="40" t="s">
        <v>20</v>
      </c>
      <c r="C18" s="39">
        <v>29</v>
      </c>
      <c r="D18" s="39">
        <v>16</v>
      </c>
      <c r="E18" s="39">
        <v>13</v>
      </c>
      <c r="F18" s="39">
        <v>1407</v>
      </c>
      <c r="G18" s="39">
        <v>112.1</v>
      </c>
      <c r="H18" s="39">
        <v>110.7</v>
      </c>
      <c r="I18" s="39">
        <v>1.4</v>
      </c>
      <c r="J18" s="39">
        <v>65.900000000000006</v>
      </c>
      <c r="K18" s="39">
        <v>1.89</v>
      </c>
      <c r="L18" s="39">
        <v>19.600000000000001</v>
      </c>
      <c r="M18" s="39">
        <v>28.4</v>
      </c>
      <c r="N18" s="39">
        <v>79.7</v>
      </c>
      <c r="O18" s="39">
        <v>54.3</v>
      </c>
      <c r="P18" s="39">
        <v>14.4</v>
      </c>
      <c r="Q18" s="39">
        <v>53.9</v>
      </c>
      <c r="R18" s="39">
        <v>57.6</v>
      </c>
      <c r="S18" s="39">
        <v>100.49</v>
      </c>
      <c r="T18" s="39">
        <v>51.9</v>
      </c>
      <c r="V18" s="4"/>
    </row>
    <row r="19" spans="1:22" x14ac:dyDescent="0.3">
      <c r="A19" s="41">
        <v>18</v>
      </c>
      <c r="B19" s="42" t="s">
        <v>21</v>
      </c>
      <c r="C19" s="41">
        <v>33</v>
      </c>
      <c r="D19" s="41">
        <v>15</v>
      </c>
      <c r="E19" s="41">
        <v>18</v>
      </c>
      <c r="F19" s="41">
        <v>1594</v>
      </c>
      <c r="G19" s="41">
        <v>109.2</v>
      </c>
      <c r="H19" s="41">
        <v>106.4</v>
      </c>
      <c r="I19" s="41">
        <v>2.8</v>
      </c>
      <c r="J19" s="41">
        <v>61.9</v>
      </c>
      <c r="K19" s="41">
        <v>1.67</v>
      </c>
      <c r="L19" s="41">
        <v>18.3</v>
      </c>
      <c r="M19" s="41">
        <v>26.9</v>
      </c>
      <c r="N19" s="41">
        <v>78.3</v>
      </c>
      <c r="O19" s="41">
        <v>52.4</v>
      </c>
      <c r="P19" s="41">
        <v>15</v>
      </c>
      <c r="Q19" s="41">
        <v>52.4</v>
      </c>
      <c r="R19" s="41">
        <v>56.7</v>
      </c>
      <c r="S19" s="41">
        <v>96.64</v>
      </c>
      <c r="T19" s="41">
        <v>52.7</v>
      </c>
      <c r="V19" s="4"/>
    </row>
    <row r="20" spans="1:22" x14ac:dyDescent="0.3">
      <c r="A20" s="39">
        <v>18</v>
      </c>
      <c r="B20" s="40" t="s">
        <v>2</v>
      </c>
      <c r="C20" s="39">
        <v>30</v>
      </c>
      <c r="D20" s="39">
        <v>15</v>
      </c>
      <c r="E20" s="39">
        <v>15</v>
      </c>
      <c r="F20" s="39">
        <v>1445</v>
      </c>
      <c r="G20" s="39">
        <v>108</v>
      </c>
      <c r="H20" s="39">
        <v>109</v>
      </c>
      <c r="I20" s="39">
        <v>-1</v>
      </c>
      <c r="J20" s="39">
        <v>53.1</v>
      </c>
      <c r="K20" s="39">
        <v>1.54</v>
      </c>
      <c r="L20" s="39">
        <v>16.399999999999999</v>
      </c>
      <c r="M20" s="39">
        <v>27.4</v>
      </c>
      <c r="N20" s="39">
        <v>73</v>
      </c>
      <c r="O20" s="39">
        <v>50.7</v>
      </c>
      <c r="P20" s="39">
        <v>14.3</v>
      </c>
      <c r="Q20" s="39">
        <v>52</v>
      </c>
      <c r="R20" s="39">
        <v>55.2</v>
      </c>
      <c r="S20" s="39">
        <v>98.45</v>
      </c>
      <c r="T20" s="39">
        <v>49.9</v>
      </c>
      <c r="V20" s="4"/>
    </row>
    <row r="21" spans="1:22" x14ac:dyDescent="0.3">
      <c r="A21" s="41">
        <v>18</v>
      </c>
      <c r="B21" s="42" t="s">
        <v>15</v>
      </c>
      <c r="C21" s="41">
        <v>29</v>
      </c>
      <c r="D21" s="41">
        <v>15</v>
      </c>
      <c r="E21" s="41">
        <v>14</v>
      </c>
      <c r="F21" s="41">
        <v>1407</v>
      </c>
      <c r="G21" s="41">
        <v>106</v>
      </c>
      <c r="H21" s="41">
        <v>102.6</v>
      </c>
      <c r="I21" s="41">
        <v>3.5</v>
      </c>
      <c r="J21" s="41">
        <v>55.5</v>
      </c>
      <c r="K21" s="41">
        <v>1.67</v>
      </c>
      <c r="L21" s="41">
        <v>16.5</v>
      </c>
      <c r="M21" s="41">
        <v>18.8</v>
      </c>
      <c r="N21" s="41">
        <v>77.400000000000006</v>
      </c>
      <c r="O21" s="41">
        <v>47.4</v>
      </c>
      <c r="P21" s="41">
        <v>12.9</v>
      </c>
      <c r="Q21" s="41">
        <v>51.4</v>
      </c>
      <c r="R21" s="41">
        <v>55.4</v>
      </c>
      <c r="S21" s="41">
        <v>93.68</v>
      </c>
      <c r="T21" s="41">
        <v>51.7</v>
      </c>
      <c r="V21" s="4"/>
    </row>
    <row r="22" spans="1:22" x14ac:dyDescent="0.3">
      <c r="A22" s="39">
        <v>21</v>
      </c>
      <c r="B22" s="40" t="s">
        <v>9</v>
      </c>
      <c r="C22" s="39">
        <v>29</v>
      </c>
      <c r="D22" s="39">
        <v>14</v>
      </c>
      <c r="E22" s="39">
        <v>15</v>
      </c>
      <c r="F22" s="39">
        <v>1402</v>
      </c>
      <c r="G22" s="39">
        <v>109</v>
      </c>
      <c r="H22" s="39">
        <v>106.3</v>
      </c>
      <c r="I22" s="39">
        <v>2.7</v>
      </c>
      <c r="J22" s="39">
        <v>61.3</v>
      </c>
      <c r="K22" s="39">
        <v>1.75</v>
      </c>
      <c r="L22" s="39">
        <v>18.5</v>
      </c>
      <c r="M22" s="39">
        <v>21.6</v>
      </c>
      <c r="N22" s="39">
        <v>76.8</v>
      </c>
      <c r="O22" s="39">
        <v>49.6</v>
      </c>
      <c r="P22" s="39">
        <v>14.2</v>
      </c>
      <c r="Q22" s="39">
        <v>53.5</v>
      </c>
      <c r="R22" s="39">
        <v>57.6</v>
      </c>
      <c r="S22" s="39">
        <v>98.73</v>
      </c>
      <c r="T22" s="39">
        <v>52.1</v>
      </c>
      <c r="V22" s="4"/>
    </row>
    <row r="23" spans="1:22" x14ac:dyDescent="0.3">
      <c r="A23" s="41">
        <v>21</v>
      </c>
      <c r="B23" s="42" t="s">
        <v>12</v>
      </c>
      <c r="C23" s="41">
        <v>28</v>
      </c>
      <c r="D23" s="41">
        <v>14</v>
      </c>
      <c r="E23" s="41">
        <v>14</v>
      </c>
      <c r="F23" s="41">
        <v>1359</v>
      </c>
      <c r="G23" s="41">
        <v>105.2</v>
      </c>
      <c r="H23" s="41">
        <v>102.4</v>
      </c>
      <c r="I23" s="41">
        <v>2.8</v>
      </c>
      <c r="J23" s="41">
        <v>52.7</v>
      </c>
      <c r="K23" s="41">
        <v>1.49</v>
      </c>
      <c r="L23" s="41">
        <v>16</v>
      </c>
      <c r="M23" s="41">
        <v>21.7</v>
      </c>
      <c r="N23" s="41">
        <v>77.7</v>
      </c>
      <c r="O23" s="41">
        <v>50.1</v>
      </c>
      <c r="P23" s="41">
        <v>14</v>
      </c>
      <c r="Q23" s="41">
        <v>52.5</v>
      </c>
      <c r="R23" s="41">
        <v>55.1</v>
      </c>
      <c r="S23" s="41">
        <v>98.31</v>
      </c>
      <c r="T23" s="41">
        <v>51.3</v>
      </c>
      <c r="V23" s="4"/>
    </row>
    <row r="24" spans="1:22" x14ac:dyDescent="0.3">
      <c r="A24" s="39">
        <v>21</v>
      </c>
      <c r="B24" s="40" t="s">
        <v>3</v>
      </c>
      <c r="C24" s="39">
        <v>30</v>
      </c>
      <c r="D24" s="39">
        <v>14</v>
      </c>
      <c r="E24" s="39">
        <v>16</v>
      </c>
      <c r="F24" s="39">
        <v>1455</v>
      </c>
      <c r="G24" s="39">
        <v>100.7</v>
      </c>
      <c r="H24" s="39">
        <v>103.5</v>
      </c>
      <c r="I24" s="39">
        <v>-2.8</v>
      </c>
      <c r="J24" s="39">
        <v>65.2</v>
      </c>
      <c r="K24" s="39">
        <v>1.46</v>
      </c>
      <c r="L24" s="39">
        <v>18</v>
      </c>
      <c r="M24" s="39">
        <v>21.2</v>
      </c>
      <c r="N24" s="39">
        <v>76.5</v>
      </c>
      <c r="O24" s="39">
        <v>49.3</v>
      </c>
      <c r="P24" s="39">
        <v>16.3</v>
      </c>
      <c r="Q24" s="39">
        <v>50.4</v>
      </c>
      <c r="R24" s="39">
        <v>54.3</v>
      </c>
      <c r="S24" s="39">
        <v>100.43</v>
      </c>
      <c r="T24" s="39">
        <v>49.7</v>
      </c>
      <c r="V24" s="4"/>
    </row>
    <row r="25" spans="1:22" x14ac:dyDescent="0.3">
      <c r="A25" s="41">
        <v>21</v>
      </c>
      <c r="B25" s="42" t="s">
        <v>18</v>
      </c>
      <c r="C25" s="41">
        <v>30</v>
      </c>
      <c r="D25" s="41">
        <v>14</v>
      </c>
      <c r="E25" s="41">
        <v>16</v>
      </c>
      <c r="F25" s="41">
        <v>1460</v>
      </c>
      <c r="G25" s="41">
        <v>104.3</v>
      </c>
      <c r="H25" s="41">
        <v>105.9</v>
      </c>
      <c r="I25" s="41">
        <v>-1.6</v>
      </c>
      <c r="J25" s="41">
        <v>59.4</v>
      </c>
      <c r="K25" s="41">
        <v>1.91</v>
      </c>
      <c r="L25" s="41">
        <v>17.600000000000001</v>
      </c>
      <c r="M25" s="41">
        <v>18.399999999999999</v>
      </c>
      <c r="N25" s="41">
        <v>77.8</v>
      </c>
      <c r="O25" s="41">
        <v>47.9</v>
      </c>
      <c r="P25" s="41">
        <v>12.1</v>
      </c>
      <c r="Q25" s="41">
        <v>50.4</v>
      </c>
      <c r="R25" s="41">
        <v>54.1</v>
      </c>
      <c r="S25" s="41">
        <v>101.07</v>
      </c>
      <c r="T25" s="41">
        <v>49.4</v>
      </c>
      <c r="V25" s="4"/>
    </row>
    <row r="26" spans="1:22" x14ac:dyDescent="0.3">
      <c r="A26" s="39">
        <v>21</v>
      </c>
      <c r="B26" s="40" t="s">
        <v>23</v>
      </c>
      <c r="C26" s="39">
        <v>27</v>
      </c>
      <c r="D26" s="39">
        <v>14</v>
      </c>
      <c r="E26" s="39">
        <v>13</v>
      </c>
      <c r="F26" s="39">
        <v>1316</v>
      </c>
      <c r="G26" s="39">
        <v>108.1</v>
      </c>
      <c r="H26" s="39">
        <v>107.4</v>
      </c>
      <c r="I26" s="39">
        <v>0.7</v>
      </c>
      <c r="J26" s="39">
        <v>56.7</v>
      </c>
      <c r="K26" s="39">
        <v>1.69</v>
      </c>
      <c r="L26" s="39">
        <v>17.100000000000001</v>
      </c>
      <c r="M26" s="39">
        <v>23</v>
      </c>
      <c r="N26" s="39">
        <v>77.099999999999994</v>
      </c>
      <c r="O26" s="39">
        <v>49.8</v>
      </c>
      <c r="P26" s="39">
        <v>13.5</v>
      </c>
      <c r="Q26" s="39">
        <v>52.5</v>
      </c>
      <c r="R26" s="39">
        <v>56</v>
      </c>
      <c r="S26" s="39">
        <v>99.04</v>
      </c>
      <c r="T26" s="39">
        <v>50.2</v>
      </c>
      <c r="V26" s="4"/>
    </row>
    <row r="27" spans="1:22" x14ac:dyDescent="0.3">
      <c r="A27" s="41">
        <v>26</v>
      </c>
      <c r="B27" s="42" t="s">
        <v>28</v>
      </c>
      <c r="C27" s="41">
        <v>29</v>
      </c>
      <c r="D27" s="41">
        <v>13</v>
      </c>
      <c r="E27" s="41">
        <v>16</v>
      </c>
      <c r="F27" s="41">
        <v>1397</v>
      </c>
      <c r="G27" s="41">
        <v>106.5</v>
      </c>
      <c r="H27" s="41">
        <v>108.5</v>
      </c>
      <c r="I27" s="41">
        <v>-2</v>
      </c>
      <c r="J27" s="41">
        <v>61.3</v>
      </c>
      <c r="K27" s="41">
        <v>1.5</v>
      </c>
      <c r="L27" s="41">
        <v>17.8</v>
      </c>
      <c r="M27" s="41">
        <v>21.1</v>
      </c>
      <c r="N27" s="41">
        <v>77.8</v>
      </c>
      <c r="O27" s="41">
        <v>50</v>
      </c>
      <c r="P27" s="41">
        <v>15.7</v>
      </c>
      <c r="Q27" s="41">
        <v>52.7</v>
      </c>
      <c r="R27" s="41">
        <v>57.4</v>
      </c>
      <c r="S27" s="41">
        <v>97.78</v>
      </c>
      <c r="T27" s="41">
        <v>49.9</v>
      </c>
      <c r="V27" s="4"/>
    </row>
    <row r="28" spans="1:22" x14ac:dyDescent="0.3">
      <c r="A28" s="39">
        <v>27</v>
      </c>
      <c r="B28" s="40" t="s">
        <v>26</v>
      </c>
      <c r="C28" s="39">
        <v>26</v>
      </c>
      <c r="D28" s="39">
        <v>12</v>
      </c>
      <c r="E28" s="39">
        <v>14</v>
      </c>
      <c r="F28" s="39">
        <v>1248</v>
      </c>
      <c r="G28" s="39">
        <v>108.5</v>
      </c>
      <c r="H28" s="39">
        <v>107.7</v>
      </c>
      <c r="I28" s="39">
        <v>0.7</v>
      </c>
      <c r="J28" s="39">
        <v>55</v>
      </c>
      <c r="K28" s="39">
        <v>1.55</v>
      </c>
      <c r="L28" s="39">
        <v>16.5</v>
      </c>
      <c r="M28" s="39">
        <v>27.3</v>
      </c>
      <c r="N28" s="39">
        <v>76.900000000000006</v>
      </c>
      <c r="O28" s="39">
        <v>51.4</v>
      </c>
      <c r="P28" s="39">
        <v>14.3</v>
      </c>
      <c r="Q28" s="39">
        <v>51.6</v>
      </c>
      <c r="R28" s="39">
        <v>55.4</v>
      </c>
      <c r="S28" s="39">
        <v>100.18</v>
      </c>
      <c r="T28" s="39">
        <v>48.8</v>
      </c>
      <c r="V28" s="4"/>
    </row>
    <row r="29" spans="1:22" x14ac:dyDescent="0.3">
      <c r="A29" s="41">
        <v>28</v>
      </c>
      <c r="B29" s="42" t="s">
        <v>13</v>
      </c>
      <c r="C29" s="41">
        <v>29</v>
      </c>
      <c r="D29" s="41">
        <v>10</v>
      </c>
      <c r="E29" s="41">
        <v>19</v>
      </c>
      <c r="F29" s="41">
        <v>1392</v>
      </c>
      <c r="G29" s="41">
        <v>99.9</v>
      </c>
      <c r="H29" s="41">
        <v>105.2</v>
      </c>
      <c r="I29" s="41">
        <v>-5.3</v>
      </c>
      <c r="J29" s="41">
        <v>56.5</v>
      </c>
      <c r="K29" s="41">
        <v>1.57</v>
      </c>
      <c r="L29" s="41">
        <v>16.100000000000001</v>
      </c>
      <c r="M29" s="41">
        <v>23</v>
      </c>
      <c r="N29" s="41">
        <v>77.5</v>
      </c>
      <c r="O29" s="41">
        <v>49.1</v>
      </c>
      <c r="P29" s="41">
        <v>13.5</v>
      </c>
      <c r="Q29" s="41">
        <v>47.8</v>
      </c>
      <c r="R29" s="41">
        <v>51.3</v>
      </c>
      <c r="S29" s="41">
        <v>97.55</v>
      </c>
      <c r="T29" s="41">
        <v>46.7</v>
      </c>
      <c r="V29" s="4"/>
    </row>
    <row r="30" spans="1:22" x14ac:dyDescent="0.3">
      <c r="A30" s="39">
        <v>28</v>
      </c>
      <c r="B30" s="40" t="s">
        <v>27</v>
      </c>
      <c r="C30" s="39">
        <v>28</v>
      </c>
      <c r="D30" s="39">
        <v>10</v>
      </c>
      <c r="E30" s="39">
        <v>18</v>
      </c>
      <c r="F30" s="39">
        <v>1359</v>
      </c>
      <c r="G30" s="39">
        <v>105.3</v>
      </c>
      <c r="H30" s="39">
        <v>108</v>
      </c>
      <c r="I30" s="39">
        <v>-2.6</v>
      </c>
      <c r="J30" s="39">
        <v>47.9</v>
      </c>
      <c r="K30" s="39">
        <v>1.21</v>
      </c>
      <c r="L30" s="39">
        <v>14.1</v>
      </c>
      <c r="M30" s="39">
        <v>27.5</v>
      </c>
      <c r="N30" s="39">
        <v>77.8</v>
      </c>
      <c r="O30" s="39">
        <v>52</v>
      </c>
      <c r="P30" s="39">
        <v>15.2</v>
      </c>
      <c r="Q30" s="39">
        <v>49.6</v>
      </c>
      <c r="R30" s="39">
        <v>54.3</v>
      </c>
      <c r="S30" s="39">
        <v>101.52</v>
      </c>
      <c r="T30" s="39">
        <v>47.4</v>
      </c>
      <c r="V30" s="4"/>
    </row>
    <row r="31" spans="1:22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1503</v>
      </c>
      <c r="G31" s="41">
        <v>99.6</v>
      </c>
      <c r="H31" s="41">
        <v>107.1</v>
      </c>
      <c r="I31" s="41">
        <v>-7.5</v>
      </c>
      <c r="J31" s="41">
        <v>55.3</v>
      </c>
      <c r="K31" s="41">
        <v>1.19</v>
      </c>
      <c r="L31" s="41">
        <v>15.4</v>
      </c>
      <c r="M31" s="41">
        <v>20.6</v>
      </c>
      <c r="N31" s="41">
        <v>75.2</v>
      </c>
      <c r="O31" s="41">
        <v>48.2</v>
      </c>
      <c r="P31" s="41">
        <v>16.7</v>
      </c>
      <c r="Q31" s="41">
        <v>49.7</v>
      </c>
      <c r="R31" s="41">
        <v>54</v>
      </c>
      <c r="S31" s="41">
        <v>103.15</v>
      </c>
      <c r="T31" s="41">
        <v>45.3</v>
      </c>
    </row>
    <row r="33" spans="19:19" x14ac:dyDescent="0.3">
      <c r="S33" s="3">
        <f>SUMPRODUCT(C2:C31,S2:S31)/SUM(C2:C31)</f>
        <v>98.853825887743412</v>
      </c>
    </row>
  </sheetData>
  <hyperlinks>
    <hyperlink ref="B2" r:id="rId1" location="!/1610612744/traditional/?" display="http://stats.nba.com/team/ - !/1610612744/traditional/?"/>
    <hyperlink ref="B3" r:id="rId2" location="!/1610612739/traditional/?" display="http://stats.nba.com/team/ - !/1610612739/traditional/?"/>
    <hyperlink ref="B4" r:id="rId3" location="!/1610612764/traditional/?" display="http://stats.nba.com/team/ - !/1610612764/traditional/?"/>
    <hyperlink ref="B5" r:id="rId4" location="!/1610612745/traditional/?" display="http://stats.nba.com/team/ - !/1610612745/traditional/?"/>
    <hyperlink ref="B6" r:id="rId5" location="!/1610612754/traditional/?" display="http://stats.nba.com/team/ - !/1610612754/traditional/?"/>
    <hyperlink ref="B7" r:id="rId6" location="!/1610612760/traditional/?" display="http://stats.nba.com/team/ - !/1610612760/traditional/?"/>
    <hyperlink ref="B8" r:id="rId7" location="!/1610612761/traditional/?" display="http://stats.nba.com/team/ - !/1610612761/traditional/?"/>
    <hyperlink ref="B9" r:id="rId8" location="!/1610612762/traditional/?" display="http://stats.nba.com/team/ - !/1610612762/traditional/?"/>
    <hyperlink ref="B10" r:id="rId9" location="!/1610612738/traditional/?" display="http://stats.nba.com/team/ - !/1610612738/traditional/?"/>
    <hyperlink ref="B11" r:id="rId10" location="!/1610612759/traditional/?" display="http://stats.nba.com/team/ - !/1610612759/traditional/?"/>
    <hyperlink ref="B12" r:id="rId11" location="!/1610612765/traditional/?" display="http://stats.nba.com/team/ - !/1610612765/traditional/?"/>
    <hyperlink ref="B13" r:id="rId12" location="!/1610612741/traditional/?" display="http://stats.nba.com/team/ - !/1610612741/traditional/?"/>
    <hyperlink ref="B14" r:id="rId13" location="!/1610612746/traditional/?" display="http://stats.nba.com/team/ - !/1610612746/traditional/?"/>
    <hyperlink ref="B15" r:id="rId14" location="!/1610612763/traditional/?" display="http://stats.nba.com/team/ - !/1610612763/traditional/?"/>
    <hyperlink ref="B16" r:id="rId15" location="!/1610612766/traditional/?" display="http://stats.nba.com/team/ - !/1610612766/traditional/?"/>
    <hyperlink ref="B17" r:id="rId16" location="!/1610612737/traditional/?" display="http://stats.nba.com/team/ - !/1610612737/traditional/?"/>
    <hyperlink ref="B18" r:id="rId17" location="!/1610612743/traditional/?" display="http://stats.nba.com/team/ - !/1610612743/traditional/?"/>
    <hyperlink ref="B19" r:id="rId18" location="!/1610612750/traditional/?" display="http://stats.nba.com/team/ - !/1610612750/traditional/?"/>
    <hyperlink ref="B20" r:id="rId19" location="!/1610612752/traditional/?" display="http://stats.nba.com/team/ - !/1610612752/traditional/?"/>
    <hyperlink ref="B21" r:id="rId20" location="!/1610612742/traditional/?" display="http://stats.nba.com/team/ - !/1610612742/traditional/?"/>
    <hyperlink ref="B22" r:id="rId21" location="!/1610612749/traditional/?" display="http://stats.nba.com/team/ - !/1610612749/traditional/?"/>
    <hyperlink ref="B23" r:id="rId22" location="!/1610612748/traditional/?" display="http://stats.nba.com/team/ - !/1610612748/traditional/?"/>
    <hyperlink ref="B24" r:id="rId23" location="!/1610612755/traditional/?" display="http://stats.nba.com/team/ - !/1610612755/traditional/?"/>
    <hyperlink ref="B25" r:id="rId24" location="!/1610612740/traditional/?" display="http://stats.nba.com/team/ - !/1610612740/traditional/?"/>
    <hyperlink ref="B26" r:id="rId25" location="!/1610612757/traditional/?" display="http://stats.nba.com/team/ - !/1610612757/traditional/?"/>
    <hyperlink ref="B27" r:id="rId26" location="!/1610612758/traditional/?" display="http://stats.nba.com/team/ - !/1610612758/traditional/?"/>
    <hyperlink ref="B28" r:id="rId27" location="!/1610612747/traditional/?" display="http://stats.nba.com/team/ - !/1610612747/traditional/?"/>
    <hyperlink ref="B29" r:id="rId28" location="!/1610612753/traditional/?" display="http://stats.nba.com/team/ - !/1610612753/traditional/?"/>
    <hyperlink ref="B30" r:id="rId29" location="!/1610612756/traditional/?" display="http://stats.nba.com/team/ - !/1610612756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/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5.6640625" bestFit="1" customWidth="1"/>
    <col min="20" max="20" width="3.44140625" bestFit="1" customWidth="1"/>
    <col min="21" max="21" width="1.6640625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120</v>
      </c>
    </row>
    <row r="2" spans="1:22" x14ac:dyDescent="0.3">
      <c r="A2" s="39">
        <v>1</v>
      </c>
      <c r="B2" s="40" t="s">
        <v>19</v>
      </c>
      <c r="C2" s="39">
        <v>32</v>
      </c>
      <c r="D2" s="39">
        <v>25</v>
      </c>
      <c r="E2" s="39">
        <v>7</v>
      </c>
      <c r="F2" s="39">
        <v>1546</v>
      </c>
      <c r="G2" s="39">
        <v>109.9</v>
      </c>
      <c r="H2" s="39">
        <v>102.2</v>
      </c>
      <c r="I2" s="39">
        <v>7.7</v>
      </c>
      <c r="J2" s="39">
        <v>56.7</v>
      </c>
      <c r="K2" s="39">
        <v>1.68</v>
      </c>
      <c r="L2" s="39">
        <v>17.3</v>
      </c>
      <c r="M2" s="39">
        <v>24.5</v>
      </c>
      <c r="N2" s="39">
        <v>77.400000000000006</v>
      </c>
      <c r="O2" s="39">
        <v>51.5</v>
      </c>
      <c r="P2" s="39">
        <v>13.8</v>
      </c>
      <c r="Q2" s="39">
        <v>52.5</v>
      </c>
      <c r="R2" s="39">
        <v>56.8</v>
      </c>
      <c r="S2" s="39">
        <v>96.26</v>
      </c>
      <c r="T2" s="39">
        <v>55</v>
      </c>
    </row>
    <row r="3" spans="1:22" x14ac:dyDescent="0.3">
      <c r="A3" s="41">
        <v>2</v>
      </c>
      <c r="B3" s="42" t="s">
        <v>25</v>
      </c>
      <c r="C3" s="41">
        <v>29</v>
      </c>
      <c r="D3" s="41">
        <v>23</v>
      </c>
      <c r="E3" s="41">
        <v>6</v>
      </c>
      <c r="F3" s="41">
        <v>1397</v>
      </c>
      <c r="G3" s="41">
        <v>110.8</v>
      </c>
      <c r="H3" s="41">
        <v>102.7</v>
      </c>
      <c r="I3" s="41">
        <v>8.1</v>
      </c>
      <c r="J3" s="41">
        <v>69.5</v>
      </c>
      <c r="K3" s="41">
        <v>1.96</v>
      </c>
      <c r="L3" s="41">
        <v>20.6</v>
      </c>
      <c r="M3" s="41">
        <v>21</v>
      </c>
      <c r="N3" s="41">
        <v>75.099999999999994</v>
      </c>
      <c r="O3" s="41">
        <v>49.5</v>
      </c>
      <c r="P3" s="41">
        <v>14.4</v>
      </c>
      <c r="Q3" s="41">
        <v>54.9</v>
      </c>
      <c r="R3" s="41">
        <v>58.9</v>
      </c>
      <c r="S3" s="41">
        <v>103.47</v>
      </c>
      <c r="T3" s="41">
        <v>56.2</v>
      </c>
    </row>
    <row r="4" spans="1:22" x14ac:dyDescent="0.3">
      <c r="A4" s="39">
        <v>3</v>
      </c>
      <c r="B4" s="40" t="s">
        <v>16</v>
      </c>
      <c r="C4" s="39">
        <v>31</v>
      </c>
      <c r="D4" s="39">
        <v>20</v>
      </c>
      <c r="E4" s="39">
        <v>11</v>
      </c>
      <c r="F4" s="39">
        <v>1503</v>
      </c>
      <c r="G4" s="39">
        <v>110.5</v>
      </c>
      <c r="H4" s="39">
        <v>107.5</v>
      </c>
      <c r="I4" s="39">
        <v>3</v>
      </c>
      <c r="J4" s="39">
        <v>62.6</v>
      </c>
      <c r="K4" s="39">
        <v>1.54</v>
      </c>
      <c r="L4" s="39">
        <v>18.2</v>
      </c>
      <c r="M4" s="39">
        <v>23.8</v>
      </c>
      <c r="N4" s="39">
        <v>75.8</v>
      </c>
      <c r="O4" s="39">
        <v>49.8</v>
      </c>
      <c r="P4" s="39">
        <v>15.9</v>
      </c>
      <c r="Q4" s="39">
        <v>55.2</v>
      </c>
      <c r="R4" s="39">
        <v>58.8</v>
      </c>
      <c r="S4" s="39">
        <v>101.58</v>
      </c>
      <c r="T4" s="39">
        <v>50.6</v>
      </c>
    </row>
    <row r="5" spans="1:22" x14ac:dyDescent="0.3">
      <c r="A5" s="41">
        <v>4</v>
      </c>
      <c r="B5" s="42" t="s">
        <v>0</v>
      </c>
      <c r="C5" s="41">
        <v>30</v>
      </c>
      <c r="D5" s="41">
        <v>17</v>
      </c>
      <c r="E5" s="41">
        <v>13</v>
      </c>
      <c r="F5" s="41">
        <v>1450</v>
      </c>
      <c r="G5" s="41">
        <v>109</v>
      </c>
      <c r="H5" s="41">
        <v>107</v>
      </c>
      <c r="I5" s="41">
        <v>2</v>
      </c>
      <c r="J5" s="41">
        <v>60</v>
      </c>
      <c r="K5" s="41">
        <v>1.97</v>
      </c>
      <c r="L5" s="41">
        <v>18</v>
      </c>
      <c r="M5" s="41">
        <v>19.7</v>
      </c>
      <c r="N5" s="41">
        <v>74.7</v>
      </c>
      <c r="O5" s="41">
        <v>47</v>
      </c>
      <c r="P5" s="41">
        <v>12.1</v>
      </c>
      <c r="Q5" s="41">
        <v>52.5</v>
      </c>
      <c r="R5" s="41">
        <v>56.5</v>
      </c>
      <c r="S5" s="41">
        <v>97.51</v>
      </c>
      <c r="T5" s="41">
        <v>50.2</v>
      </c>
    </row>
    <row r="6" spans="1:22" x14ac:dyDescent="0.3">
      <c r="A6" s="39">
        <v>4</v>
      </c>
      <c r="B6" s="40" t="s">
        <v>118</v>
      </c>
      <c r="C6" s="39">
        <v>31</v>
      </c>
      <c r="D6" s="39">
        <v>17</v>
      </c>
      <c r="E6" s="39">
        <v>14</v>
      </c>
      <c r="F6" s="39">
        <v>1498</v>
      </c>
      <c r="G6" s="39">
        <v>108</v>
      </c>
      <c r="H6" s="39">
        <v>109.2</v>
      </c>
      <c r="I6" s="39">
        <v>-1.2</v>
      </c>
      <c r="J6" s="39">
        <v>56.3</v>
      </c>
      <c r="K6" s="39">
        <v>1.74</v>
      </c>
      <c r="L6" s="39">
        <v>16.7</v>
      </c>
      <c r="M6" s="39">
        <v>21.9</v>
      </c>
      <c r="N6" s="39">
        <v>77.3</v>
      </c>
      <c r="O6" s="39">
        <v>49.8</v>
      </c>
      <c r="P6" s="39">
        <v>12.6</v>
      </c>
      <c r="Q6" s="39">
        <v>51.9</v>
      </c>
      <c r="R6" s="39">
        <v>55.7</v>
      </c>
      <c r="S6" s="39">
        <v>98.9</v>
      </c>
      <c r="T6" s="39">
        <v>49.3</v>
      </c>
    </row>
    <row r="7" spans="1:22" x14ac:dyDescent="0.3">
      <c r="A7" s="41">
        <v>6</v>
      </c>
      <c r="B7" s="42" t="s">
        <v>10</v>
      </c>
      <c r="C7" s="41">
        <v>30</v>
      </c>
      <c r="D7" s="41">
        <v>16</v>
      </c>
      <c r="E7" s="41">
        <v>14</v>
      </c>
      <c r="F7" s="41">
        <v>1445</v>
      </c>
      <c r="G7" s="41">
        <v>100.1</v>
      </c>
      <c r="H7" s="41">
        <v>102.5</v>
      </c>
      <c r="I7" s="41">
        <v>-2.4</v>
      </c>
      <c r="J7" s="41">
        <v>59.6</v>
      </c>
      <c r="K7" s="41">
        <v>1.41</v>
      </c>
      <c r="L7" s="41">
        <v>16.8</v>
      </c>
      <c r="M7" s="41">
        <v>21.4</v>
      </c>
      <c r="N7" s="41">
        <v>76.3</v>
      </c>
      <c r="O7" s="41">
        <v>49.6</v>
      </c>
      <c r="P7" s="41">
        <v>15.7</v>
      </c>
      <c r="Q7" s="41">
        <v>49.9</v>
      </c>
      <c r="R7" s="41">
        <v>53.5</v>
      </c>
      <c r="S7" s="41">
        <v>100.25</v>
      </c>
      <c r="T7" s="41">
        <v>50.6</v>
      </c>
    </row>
    <row r="8" spans="1:22" x14ac:dyDescent="0.3">
      <c r="A8" s="39">
        <v>6</v>
      </c>
      <c r="B8" s="40" t="s">
        <v>24</v>
      </c>
      <c r="C8" s="39">
        <v>27</v>
      </c>
      <c r="D8" s="39">
        <v>16</v>
      </c>
      <c r="E8" s="39">
        <v>11</v>
      </c>
      <c r="F8" s="39">
        <v>1306</v>
      </c>
      <c r="G8" s="39">
        <v>107.2</v>
      </c>
      <c r="H8" s="39">
        <v>103.6</v>
      </c>
      <c r="I8" s="39">
        <v>3.6</v>
      </c>
      <c r="J8" s="39">
        <v>54</v>
      </c>
      <c r="K8" s="39">
        <v>1.47</v>
      </c>
      <c r="L8" s="39">
        <v>16.2</v>
      </c>
      <c r="M8" s="39">
        <v>23.8</v>
      </c>
      <c r="N8" s="39">
        <v>78</v>
      </c>
      <c r="O8" s="39">
        <v>51.4</v>
      </c>
      <c r="P8" s="39">
        <v>14.5</v>
      </c>
      <c r="Q8" s="39">
        <v>52.2</v>
      </c>
      <c r="R8" s="39">
        <v>55.9</v>
      </c>
      <c r="S8" s="39">
        <v>93.27</v>
      </c>
      <c r="T8" s="39">
        <v>51.8</v>
      </c>
    </row>
    <row r="9" spans="1:22" x14ac:dyDescent="0.3">
      <c r="A9" s="41">
        <v>6</v>
      </c>
      <c r="B9" s="42" t="s">
        <v>17</v>
      </c>
      <c r="C9" s="41">
        <v>30</v>
      </c>
      <c r="D9" s="41">
        <v>16</v>
      </c>
      <c r="E9" s="41">
        <v>14</v>
      </c>
      <c r="F9" s="41">
        <v>1465</v>
      </c>
      <c r="G9" s="41">
        <v>107.3</v>
      </c>
      <c r="H9" s="41">
        <v>107.7</v>
      </c>
      <c r="I9" s="41">
        <v>-0.4</v>
      </c>
      <c r="J9" s="41">
        <v>56.4</v>
      </c>
      <c r="K9" s="41">
        <v>1.73</v>
      </c>
      <c r="L9" s="41">
        <v>16.600000000000001</v>
      </c>
      <c r="M9" s="41">
        <v>22.3</v>
      </c>
      <c r="N9" s="41">
        <v>77.099999999999994</v>
      </c>
      <c r="O9" s="41">
        <v>48.9</v>
      </c>
      <c r="P9" s="41">
        <v>12.6</v>
      </c>
      <c r="Q9" s="41">
        <v>50.8</v>
      </c>
      <c r="R9" s="41">
        <v>55.2</v>
      </c>
      <c r="S9" s="41">
        <v>94.9</v>
      </c>
      <c r="T9" s="41">
        <v>49.2</v>
      </c>
    </row>
    <row r="10" spans="1:22" x14ac:dyDescent="0.3">
      <c r="A10" s="39">
        <v>9</v>
      </c>
      <c r="B10" s="40" t="s">
        <v>6</v>
      </c>
      <c r="C10" s="39">
        <v>26</v>
      </c>
      <c r="D10" s="39">
        <v>15</v>
      </c>
      <c r="E10" s="39">
        <v>11</v>
      </c>
      <c r="F10" s="39">
        <v>1258</v>
      </c>
      <c r="G10" s="39">
        <v>107.5</v>
      </c>
      <c r="H10" s="39">
        <v>108.6</v>
      </c>
      <c r="I10" s="39">
        <v>-1.1000000000000001</v>
      </c>
      <c r="J10" s="39">
        <v>51.9</v>
      </c>
      <c r="K10" s="39">
        <v>1.31</v>
      </c>
      <c r="L10" s="39">
        <v>15.1</v>
      </c>
      <c r="M10" s="39">
        <v>21.9</v>
      </c>
      <c r="N10" s="39">
        <v>75</v>
      </c>
      <c r="O10" s="39">
        <v>48.6</v>
      </c>
      <c r="P10" s="39">
        <v>14.9</v>
      </c>
      <c r="Q10" s="39">
        <v>52.7</v>
      </c>
      <c r="R10" s="39">
        <v>56.8</v>
      </c>
      <c r="S10" s="39">
        <v>99.44</v>
      </c>
      <c r="T10" s="39">
        <v>48</v>
      </c>
    </row>
    <row r="11" spans="1:22" x14ac:dyDescent="0.3">
      <c r="A11" s="41">
        <v>10</v>
      </c>
      <c r="B11" s="42" t="s">
        <v>4</v>
      </c>
      <c r="C11" s="41">
        <v>28</v>
      </c>
      <c r="D11" s="41">
        <v>14</v>
      </c>
      <c r="E11" s="41">
        <v>14</v>
      </c>
      <c r="F11" s="41">
        <v>1354</v>
      </c>
      <c r="G11" s="41">
        <v>107.4</v>
      </c>
      <c r="H11" s="41">
        <v>107.2</v>
      </c>
      <c r="I11" s="41">
        <v>0.1</v>
      </c>
      <c r="J11" s="41">
        <v>46.1</v>
      </c>
      <c r="K11" s="41">
        <v>1.49</v>
      </c>
      <c r="L11" s="41">
        <v>14.2</v>
      </c>
      <c r="M11" s="41">
        <v>22.3</v>
      </c>
      <c r="N11" s="41">
        <v>75.900000000000006</v>
      </c>
      <c r="O11" s="41">
        <v>48.1</v>
      </c>
      <c r="P11" s="41">
        <v>12.3</v>
      </c>
      <c r="Q11" s="41">
        <v>50.7</v>
      </c>
      <c r="R11" s="41">
        <v>54.9</v>
      </c>
      <c r="S11" s="41">
        <v>97.54</v>
      </c>
      <c r="T11" s="41">
        <v>48.1</v>
      </c>
    </row>
    <row r="12" spans="1:22" x14ac:dyDescent="0.3">
      <c r="A12" s="39">
        <v>11</v>
      </c>
      <c r="B12" s="40" t="s">
        <v>12</v>
      </c>
      <c r="C12" s="39">
        <v>31</v>
      </c>
      <c r="D12" s="39">
        <v>13</v>
      </c>
      <c r="E12" s="39">
        <v>18</v>
      </c>
      <c r="F12" s="39">
        <v>1488</v>
      </c>
      <c r="G12" s="39">
        <v>102.1</v>
      </c>
      <c r="H12" s="39">
        <v>105.4</v>
      </c>
      <c r="I12" s="39">
        <v>-3.4</v>
      </c>
      <c r="J12" s="39">
        <v>57.4</v>
      </c>
      <c r="K12" s="39">
        <v>1.64</v>
      </c>
      <c r="L12" s="39">
        <v>16.8</v>
      </c>
      <c r="M12" s="39">
        <v>25</v>
      </c>
      <c r="N12" s="39">
        <v>75.400000000000006</v>
      </c>
      <c r="O12" s="39">
        <v>49.7</v>
      </c>
      <c r="P12" s="39">
        <v>13.7</v>
      </c>
      <c r="Q12" s="39">
        <v>49.1</v>
      </c>
      <c r="R12" s="39">
        <v>52.1</v>
      </c>
      <c r="S12" s="39">
        <v>97.19</v>
      </c>
      <c r="T12" s="39">
        <v>47.4</v>
      </c>
    </row>
    <row r="13" spans="1:22" x14ac:dyDescent="0.3">
      <c r="A13" s="41">
        <v>12</v>
      </c>
      <c r="B13" s="42" t="s">
        <v>22</v>
      </c>
      <c r="C13" s="41">
        <v>29</v>
      </c>
      <c r="D13" s="41">
        <v>12</v>
      </c>
      <c r="E13" s="41">
        <v>17</v>
      </c>
      <c r="F13" s="41">
        <v>1397</v>
      </c>
      <c r="G13" s="41">
        <v>101.3</v>
      </c>
      <c r="H13" s="41">
        <v>106.8</v>
      </c>
      <c r="I13" s="41">
        <v>-5.5</v>
      </c>
      <c r="J13" s="41">
        <v>54</v>
      </c>
      <c r="K13" s="41">
        <v>1.35</v>
      </c>
      <c r="L13" s="41">
        <v>15.2</v>
      </c>
      <c r="M13" s="41">
        <v>27.6</v>
      </c>
      <c r="N13" s="41">
        <v>78.8</v>
      </c>
      <c r="O13" s="41">
        <v>52.4</v>
      </c>
      <c r="P13" s="41">
        <v>14.9</v>
      </c>
      <c r="Q13" s="41">
        <v>47.8</v>
      </c>
      <c r="R13" s="41">
        <v>52</v>
      </c>
      <c r="S13" s="41">
        <v>100.51</v>
      </c>
      <c r="T13" s="41">
        <v>45.8</v>
      </c>
    </row>
    <row r="14" spans="1:22" x14ac:dyDescent="0.3">
      <c r="A14" s="39">
        <v>12</v>
      </c>
      <c r="B14" s="40" t="s">
        <v>5</v>
      </c>
      <c r="C14" s="39">
        <v>30</v>
      </c>
      <c r="D14" s="39">
        <v>12</v>
      </c>
      <c r="E14" s="39">
        <v>18</v>
      </c>
      <c r="F14" s="39">
        <v>1445</v>
      </c>
      <c r="G14" s="39">
        <v>103.9</v>
      </c>
      <c r="H14" s="39">
        <v>106.6</v>
      </c>
      <c r="I14" s="39">
        <v>-2.8</v>
      </c>
      <c r="J14" s="39">
        <v>52.9</v>
      </c>
      <c r="K14" s="39">
        <v>1.46</v>
      </c>
      <c r="L14" s="39">
        <v>15.7</v>
      </c>
      <c r="M14" s="39">
        <v>26.3</v>
      </c>
      <c r="N14" s="39">
        <v>75.099999999999994</v>
      </c>
      <c r="O14" s="39">
        <v>50.7</v>
      </c>
      <c r="P14" s="39">
        <v>14.2</v>
      </c>
      <c r="Q14" s="39">
        <v>49</v>
      </c>
      <c r="R14" s="39">
        <v>53.1</v>
      </c>
      <c r="S14" s="39">
        <v>97.38</v>
      </c>
      <c r="T14" s="39">
        <v>48.6</v>
      </c>
    </row>
    <row r="15" spans="1:22" x14ac:dyDescent="0.3">
      <c r="A15" s="41">
        <v>12</v>
      </c>
      <c r="B15" s="42" t="s">
        <v>28</v>
      </c>
      <c r="C15" s="41">
        <v>30</v>
      </c>
      <c r="D15" s="41">
        <v>12</v>
      </c>
      <c r="E15" s="41">
        <v>18</v>
      </c>
      <c r="F15" s="41">
        <v>1465</v>
      </c>
      <c r="G15" s="41">
        <v>103.1</v>
      </c>
      <c r="H15" s="41">
        <v>108.4</v>
      </c>
      <c r="I15" s="41">
        <v>-5.3</v>
      </c>
      <c r="J15" s="41">
        <v>59.5</v>
      </c>
      <c r="K15" s="41">
        <v>1.6</v>
      </c>
      <c r="L15" s="41">
        <v>17</v>
      </c>
      <c r="M15" s="41">
        <v>22.4</v>
      </c>
      <c r="N15" s="41">
        <v>75.8</v>
      </c>
      <c r="O15" s="41">
        <v>48.6</v>
      </c>
      <c r="P15" s="41">
        <v>14.1</v>
      </c>
      <c r="Q15" s="41">
        <v>49.8</v>
      </c>
      <c r="R15" s="41">
        <v>53.8</v>
      </c>
      <c r="S15" s="41">
        <v>95.68</v>
      </c>
      <c r="T15" s="41">
        <v>47.1</v>
      </c>
    </row>
    <row r="16" spans="1:22" x14ac:dyDescent="0.3">
      <c r="A16" s="39">
        <v>12</v>
      </c>
      <c r="B16" s="40" t="s">
        <v>13</v>
      </c>
      <c r="C16" s="39">
        <v>31</v>
      </c>
      <c r="D16" s="39">
        <v>12</v>
      </c>
      <c r="E16" s="39">
        <v>19</v>
      </c>
      <c r="F16" s="39">
        <v>1503</v>
      </c>
      <c r="G16" s="39">
        <v>101.2</v>
      </c>
      <c r="H16" s="39">
        <v>108.4</v>
      </c>
      <c r="I16" s="39">
        <v>-7.2</v>
      </c>
      <c r="J16" s="39">
        <v>59.4</v>
      </c>
      <c r="K16" s="39">
        <v>1.68</v>
      </c>
      <c r="L16" s="39">
        <v>17.5</v>
      </c>
      <c r="M16" s="39">
        <v>20.2</v>
      </c>
      <c r="N16" s="39">
        <v>76.7</v>
      </c>
      <c r="O16" s="39">
        <v>48.2</v>
      </c>
      <c r="P16" s="39">
        <v>13.7</v>
      </c>
      <c r="Q16" s="39">
        <v>50</v>
      </c>
      <c r="R16" s="39">
        <v>53.1</v>
      </c>
      <c r="S16" s="39">
        <v>99.46</v>
      </c>
      <c r="T16" s="39">
        <v>46.1</v>
      </c>
    </row>
    <row r="17" spans="1:20" x14ac:dyDescent="0.3">
      <c r="A17" s="41">
        <v>16</v>
      </c>
      <c r="B17" s="42" t="s">
        <v>9</v>
      </c>
      <c r="C17" s="41">
        <v>27</v>
      </c>
      <c r="D17" s="41">
        <v>11</v>
      </c>
      <c r="E17" s="41">
        <v>16</v>
      </c>
      <c r="F17" s="41">
        <v>1301</v>
      </c>
      <c r="G17" s="41">
        <v>106.1</v>
      </c>
      <c r="H17" s="41">
        <v>107.8</v>
      </c>
      <c r="I17" s="41">
        <v>-1.7</v>
      </c>
      <c r="J17" s="41">
        <v>63</v>
      </c>
      <c r="K17" s="41">
        <v>1.72</v>
      </c>
      <c r="L17" s="41">
        <v>18.7</v>
      </c>
      <c r="M17" s="41">
        <v>23.5</v>
      </c>
      <c r="N17" s="41">
        <v>73.5</v>
      </c>
      <c r="O17" s="41">
        <v>49.1</v>
      </c>
      <c r="P17" s="41">
        <v>14.7</v>
      </c>
      <c r="Q17" s="41">
        <v>52.2</v>
      </c>
      <c r="R17" s="41">
        <v>55.6</v>
      </c>
      <c r="S17" s="41">
        <v>96.65</v>
      </c>
      <c r="T17" s="41">
        <v>49.6</v>
      </c>
    </row>
    <row r="18" spans="1:20" x14ac:dyDescent="0.3">
      <c r="A18" s="39">
        <v>17</v>
      </c>
      <c r="B18" s="40" t="s">
        <v>20</v>
      </c>
      <c r="C18" s="39">
        <v>29</v>
      </c>
      <c r="D18" s="39">
        <v>10</v>
      </c>
      <c r="E18" s="39">
        <v>19</v>
      </c>
      <c r="F18" s="39">
        <v>1392</v>
      </c>
      <c r="G18" s="39">
        <v>105.5</v>
      </c>
      <c r="H18" s="39">
        <v>110.9</v>
      </c>
      <c r="I18" s="39">
        <v>-5.4</v>
      </c>
      <c r="J18" s="39">
        <v>55.3</v>
      </c>
      <c r="K18" s="39">
        <v>1.35</v>
      </c>
      <c r="L18" s="39">
        <v>15.9</v>
      </c>
      <c r="M18" s="39">
        <v>29.4</v>
      </c>
      <c r="N18" s="39">
        <v>78.7</v>
      </c>
      <c r="O18" s="39">
        <v>53.3</v>
      </c>
      <c r="P18" s="39">
        <v>15.8</v>
      </c>
      <c r="Q18" s="39">
        <v>50.2</v>
      </c>
      <c r="R18" s="39">
        <v>54.2</v>
      </c>
      <c r="S18" s="39">
        <v>101.19</v>
      </c>
      <c r="T18" s="39">
        <v>46</v>
      </c>
    </row>
    <row r="19" spans="1:20" x14ac:dyDescent="0.3">
      <c r="A19" s="41">
        <v>17</v>
      </c>
      <c r="B19" s="42" t="s">
        <v>23</v>
      </c>
      <c r="C19" s="41">
        <v>30</v>
      </c>
      <c r="D19" s="41">
        <v>10</v>
      </c>
      <c r="E19" s="41">
        <v>20</v>
      </c>
      <c r="F19" s="41">
        <v>1455</v>
      </c>
      <c r="G19" s="41">
        <v>105.1</v>
      </c>
      <c r="H19" s="41">
        <v>110</v>
      </c>
      <c r="I19" s="41">
        <v>-4.9000000000000004</v>
      </c>
      <c r="J19" s="41">
        <v>53.8</v>
      </c>
      <c r="K19" s="41">
        <v>1.46</v>
      </c>
      <c r="L19" s="41">
        <v>15.7</v>
      </c>
      <c r="M19" s="41">
        <v>22.4</v>
      </c>
      <c r="N19" s="41">
        <v>75.900000000000006</v>
      </c>
      <c r="O19" s="41">
        <v>48.7</v>
      </c>
      <c r="P19" s="41">
        <v>14</v>
      </c>
      <c r="Q19" s="41">
        <v>50.3</v>
      </c>
      <c r="R19" s="41">
        <v>54.8</v>
      </c>
      <c r="S19" s="41">
        <v>100.21</v>
      </c>
      <c r="T19" s="41">
        <v>46.1</v>
      </c>
    </row>
    <row r="20" spans="1:20" x14ac:dyDescent="0.3">
      <c r="A20" s="39">
        <v>17</v>
      </c>
      <c r="B20" s="40" t="s">
        <v>14</v>
      </c>
      <c r="C20" s="39">
        <v>25</v>
      </c>
      <c r="D20" s="39">
        <v>10</v>
      </c>
      <c r="E20" s="39">
        <v>15</v>
      </c>
      <c r="F20" s="39">
        <v>1215</v>
      </c>
      <c r="G20" s="39">
        <v>104.1</v>
      </c>
      <c r="H20" s="39">
        <v>105.9</v>
      </c>
      <c r="I20" s="39">
        <v>-1.9</v>
      </c>
      <c r="J20" s="39">
        <v>56.1</v>
      </c>
      <c r="K20" s="39">
        <v>1.65</v>
      </c>
      <c r="L20" s="39">
        <v>17</v>
      </c>
      <c r="M20" s="39">
        <v>23.2</v>
      </c>
      <c r="N20" s="39">
        <v>76.3</v>
      </c>
      <c r="O20" s="39">
        <v>49.4</v>
      </c>
      <c r="P20" s="39">
        <v>13.7</v>
      </c>
      <c r="Q20" s="39">
        <v>50.5</v>
      </c>
      <c r="R20" s="39">
        <v>53.9</v>
      </c>
      <c r="S20" s="39">
        <v>99.59</v>
      </c>
      <c r="T20" s="39">
        <v>48.5</v>
      </c>
    </row>
    <row r="21" spans="1:20" x14ac:dyDescent="0.3">
      <c r="A21" s="41">
        <v>17</v>
      </c>
      <c r="B21" s="42" t="s">
        <v>7</v>
      </c>
      <c r="C21" s="41">
        <v>29</v>
      </c>
      <c r="D21" s="41">
        <v>10</v>
      </c>
      <c r="E21" s="41">
        <v>19</v>
      </c>
      <c r="F21" s="41">
        <v>1402</v>
      </c>
      <c r="G21" s="41">
        <v>102.3</v>
      </c>
      <c r="H21" s="41">
        <v>108.5</v>
      </c>
      <c r="I21" s="41">
        <v>-6.2</v>
      </c>
      <c r="J21" s="41">
        <v>48.9</v>
      </c>
      <c r="K21" s="41">
        <v>1.55</v>
      </c>
      <c r="L21" s="41">
        <v>15.1</v>
      </c>
      <c r="M21" s="41">
        <v>22</v>
      </c>
      <c r="N21" s="41">
        <v>80.7</v>
      </c>
      <c r="O21" s="41">
        <v>50.2</v>
      </c>
      <c r="P21" s="41">
        <v>12.6</v>
      </c>
      <c r="Q21" s="41">
        <v>49.2</v>
      </c>
      <c r="R21" s="41">
        <v>52.5</v>
      </c>
      <c r="S21" s="41">
        <v>95.76</v>
      </c>
      <c r="T21" s="41">
        <v>45.5</v>
      </c>
    </row>
    <row r="22" spans="1:20" x14ac:dyDescent="0.3">
      <c r="A22" s="39">
        <v>21</v>
      </c>
      <c r="B22" s="40" t="s">
        <v>2</v>
      </c>
      <c r="C22" s="39">
        <v>29</v>
      </c>
      <c r="D22" s="39">
        <v>9</v>
      </c>
      <c r="E22" s="39">
        <v>20</v>
      </c>
      <c r="F22" s="39">
        <v>1422</v>
      </c>
      <c r="G22" s="39">
        <v>102.2</v>
      </c>
      <c r="H22" s="39">
        <v>108.6</v>
      </c>
      <c r="I22" s="39">
        <v>-6.4</v>
      </c>
      <c r="J22" s="39">
        <v>55.6</v>
      </c>
      <c r="K22" s="39">
        <v>1.54</v>
      </c>
      <c r="L22" s="39">
        <v>15.9</v>
      </c>
      <c r="M22" s="39">
        <v>26.8</v>
      </c>
      <c r="N22" s="39">
        <v>75.3</v>
      </c>
      <c r="O22" s="39">
        <v>50.4</v>
      </c>
      <c r="P22" s="39">
        <v>13.8</v>
      </c>
      <c r="Q22" s="39">
        <v>47.8</v>
      </c>
      <c r="R22" s="39">
        <v>51.9</v>
      </c>
      <c r="S22" s="39">
        <v>100.55</v>
      </c>
      <c r="T22" s="39">
        <v>46.2</v>
      </c>
    </row>
    <row r="23" spans="1:20" x14ac:dyDescent="0.3">
      <c r="A23" s="41">
        <v>21</v>
      </c>
      <c r="B23" s="42" t="s">
        <v>18</v>
      </c>
      <c r="C23" s="41">
        <v>29</v>
      </c>
      <c r="D23" s="41">
        <v>9</v>
      </c>
      <c r="E23" s="41">
        <v>20</v>
      </c>
      <c r="F23" s="41">
        <v>1407</v>
      </c>
      <c r="G23" s="41">
        <v>99.2</v>
      </c>
      <c r="H23" s="41">
        <v>103.7</v>
      </c>
      <c r="I23" s="41">
        <v>-4.5</v>
      </c>
      <c r="J23" s="41">
        <v>57.5</v>
      </c>
      <c r="K23" s="41">
        <v>1.51</v>
      </c>
      <c r="L23" s="41">
        <v>16.5</v>
      </c>
      <c r="M23" s="41">
        <v>18.399999999999999</v>
      </c>
      <c r="N23" s="41">
        <v>76.7</v>
      </c>
      <c r="O23" s="41">
        <v>47.2</v>
      </c>
      <c r="P23" s="41">
        <v>14.2</v>
      </c>
      <c r="Q23" s="41">
        <v>49.2</v>
      </c>
      <c r="R23" s="41">
        <v>52.7</v>
      </c>
      <c r="S23" s="41">
        <v>99.26</v>
      </c>
      <c r="T23" s="41">
        <v>47</v>
      </c>
    </row>
    <row r="24" spans="1:20" x14ac:dyDescent="0.3">
      <c r="A24" s="39">
        <v>21</v>
      </c>
      <c r="B24" s="40" t="s">
        <v>11</v>
      </c>
      <c r="C24" s="39">
        <v>29</v>
      </c>
      <c r="D24" s="39">
        <v>9</v>
      </c>
      <c r="E24" s="39">
        <v>20</v>
      </c>
      <c r="F24" s="39">
        <v>1407</v>
      </c>
      <c r="G24" s="39">
        <v>103.7</v>
      </c>
      <c r="H24" s="39">
        <v>106.5</v>
      </c>
      <c r="I24" s="39">
        <v>-2.7</v>
      </c>
      <c r="J24" s="39">
        <v>60.9</v>
      </c>
      <c r="K24" s="39">
        <v>1.85</v>
      </c>
      <c r="L24" s="39">
        <v>17.399999999999999</v>
      </c>
      <c r="M24" s="39">
        <v>19.3</v>
      </c>
      <c r="N24" s="39">
        <v>79.2</v>
      </c>
      <c r="O24" s="39">
        <v>49.7</v>
      </c>
      <c r="P24" s="39">
        <v>12.3</v>
      </c>
      <c r="Q24" s="39">
        <v>49.1</v>
      </c>
      <c r="R24" s="39">
        <v>53.9</v>
      </c>
      <c r="S24" s="39">
        <v>98.7</v>
      </c>
      <c r="T24" s="39">
        <v>49.3</v>
      </c>
    </row>
    <row r="25" spans="1:20" x14ac:dyDescent="0.3">
      <c r="A25" s="41">
        <v>21</v>
      </c>
      <c r="B25" s="42" t="s">
        <v>8</v>
      </c>
      <c r="C25" s="41">
        <v>28</v>
      </c>
      <c r="D25" s="41">
        <v>9</v>
      </c>
      <c r="E25" s="41">
        <v>19</v>
      </c>
      <c r="F25" s="41">
        <v>1354</v>
      </c>
      <c r="G25" s="41">
        <v>103.7</v>
      </c>
      <c r="H25" s="41">
        <v>109.7</v>
      </c>
      <c r="I25" s="41">
        <v>-6</v>
      </c>
      <c r="J25" s="41">
        <v>60.4</v>
      </c>
      <c r="K25" s="41">
        <v>1.55</v>
      </c>
      <c r="L25" s="41">
        <v>17.399999999999999</v>
      </c>
      <c r="M25" s="41">
        <v>20.3</v>
      </c>
      <c r="N25" s="41">
        <v>73.7</v>
      </c>
      <c r="O25" s="41">
        <v>47.3</v>
      </c>
      <c r="P25" s="41">
        <v>14.8</v>
      </c>
      <c r="Q25" s="41">
        <v>50.3</v>
      </c>
      <c r="R25" s="41">
        <v>55.3</v>
      </c>
      <c r="S25" s="41">
        <v>99.24</v>
      </c>
      <c r="T25" s="41">
        <v>47.1</v>
      </c>
    </row>
    <row r="26" spans="1:20" x14ac:dyDescent="0.3">
      <c r="A26" s="39">
        <v>25</v>
      </c>
      <c r="B26" s="40" t="s">
        <v>3</v>
      </c>
      <c r="C26" s="39">
        <v>28</v>
      </c>
      <c r="D26" s="39">
        <v>8</v>
      </c>
      <c r="E26" s="39">
        <v>20</v>
      </c>
      <c r="F26" s="39">
        <v>1349</v>
      </c>
      <c r="G26" s="39">
        <v>99.2</v>
      </c>
      <c r="H26" s="39">
        <v>107.7</v>
      </c>
      <c r="I26" s="39">
        <v>-8.5</v>
      </c>
      <c r="J26" s="39">
        <v>60.8</v>
      </c>
      <c r="K26" s="39">
        <v>1.35</v>
      </c>
      <c r="L26" s="39">
        <v>16.8</v>
      </c>
      <c r="M26" s="39">
        <v>22.4</v>
      </c>
      <c r="N26" s="39">
        <v>74.8</v>
      </c>
      <c r="O26" s="39">
        <v>48.1</v>
      </c>
      <c r="P26" s="39">
        <v>16.5</v>
      </c>
      <c r="Q26" s="39">
        <v>49.5</v>
      </c>
      <c r="R26" s="39">
        <v>53.1</v>
      </c>
      <c r="S26" s="39">
        <v>101.12</v>
      </c>
      <c r="T26" s="39">
        <v>45.3</v>
      </c>
    </row>
    <row r="27" spans="1:20" x14ac:dyDescent="0.3">
      <c r="A27" s="41">
        <v>25</v>
      </c>
      <c r="B27" s="42" t="s">
        <v>27</v>
      </c>
      <c r="C27" s="41">
        <v>30</v>
      </c>
      <c r="D27" s="41">
        <v>8</v>
      </c>
      <c r="E27" s="41">
        <v>22</v>
      </c>
      <c r="F27" s="41">
        <v>1455</v>
      </c>
      <c r="G27" s="41">
        <v>102.8</v>
      </c>
      <c r="H27" s="41">
        <v>110.1</v>
      </c>
      <c r="I27" s="41">
        <v>-7.3</v>
      </c>
      <c r="J27" s="41">
        <v>47.5</v>
      </c>
      <c r="K27" s="41">
        <v>1.19</v>
      </c>
      <c r="L27" s="41">
        <v>14</v>
      </c>
      <c r="M27" s="41">
        <v>25.4</v>
      </c>
      <c r="N27" s="41">
        <v>75.900000000000006</v>
      </c>
      <c r="O27" s="41">
        <v>49.6</v>
      </c>
      <c r="P27" s="41">
        <v>15.2</v>
      </c>
      <c r="Q27" s="41">
        <v>49.1</v>
      </c>
      <c r="R27" s="41">
        <v>53.6</v>
      </c>
      <c r="S27" s="41">
        <v>102.55</v>
      </c>
      <c r="T27" s="41">
        <v>44.1</v>
      </c>
    </row>
    <row r="28" spans="1:20" x14ac:dyDescent="0.3">
      <c r="A28" s="39">
        <v>25</v>
      </c>
      <c r="B28" s="40" t="s">
        <v>21</v>
      </c>
      <c r="C28" s="39">
        <v>26</v>
      </c>
      <c r="D28" s="39">
        <v>8</v>
      </c>
      <c r="E28" s="39">
        <v>18</v>
      </c>
      <c r="F28" s="39">
        <v>1253</v>
      </c>
      <c r="G28" s="39">
        <v>105.7</v>
      </c>
      <c r="H28" s="39">
        <v>110.6</v>
      </c>
      <c r="I28" s="39">
        <v>-4.9000000000000004</v>
      </c>
      <c r="J28" s="39">
        <v>57.1</v>
      </c>
      <c r="K28" s="39">
        <v>1.57</v>
      </c>
      <c r="L28" s="39">
        <v>16.899999999999999</v>
      </c>
      <c r="M28" s="39">
        <v>27.5</v>
      </c>
      <c r="N28" s="39">
        <v>73.900000000000006</v>
      </c>
      <c r="O28" s="39">
        <v>50.3</v>
      </c>
      <c r="P28" s="39">
        <v>14.5</v>
      </c>
      <c r="Q28" s="39">
        <v>49.9</v>
      </c>
      <c r="R28" s="39">
        <v>54.1</v>
      </c>
      <c r="S28" s="39">
        <v>97.87</v>
      </c>
      <c r="T28" s="39">
        <v>47.2</v>
      </c>
    </row>
    <row r="29" spans="1:20" x14ac:dyDescent="0.3">
      <c r="A29" s="41">
        <v>25</v>
      </c>
      <c r="B29" s="42" t="s">
        <v>15</v>
      </c>
      <c r="C29" s="41">
        <v>29</v>
      </c>
      <c r="D29" s="41">
        <v>8</v>
      </c>
      <c r="E29" s="41">
        <v>21</v>
      </c>
      <c r="F29" s="41">
        <v>1397</v>
      </c>
      <c r="G29" s="41">
        <v>101.7</v>
      </c>
      <c r="H29" s="41">
        <v>108.8</v>
      </c>
      <c r="I29" s="41">
        <v>-7.2</v>
      </c>
      <c r="J29" s="41">
        <v>56.1</v>
      </c>
      <c r="K29" s="41">
        <v>1.77</v>
      </c>
      <c r="L29" s="41">
        <v>16.7</v>
      </c>
      <c r="M29" s="41">
        <v>17.600000000000001</v>
      </c>
      <c r="N29" s="41">
        <v>77.5</v>
      </c>
      <c r="O29" s="41">
        <v>45.2</v>
      </c>
      <c r="P29" s="41">
        <v>12.2</v>
      </c>
      <c r="Q29" s="41">
        <v>50</v>
      </c>
      <c r="R29" s="41">
        <v>53</v>
      </c>
      <c r="S29" s="41">
        <v>93.77</v>
      </c>
      <c r="T29" s="41">
        <v>45</v>
      </c>
    </row>
    <row r="30" spans="1:20" x14ac:dyDescent="0.3">
      <c r="A30" s="39">
        <v>29</v>
      </c>
      <c r="B30" s="40" t="s">
        <v>26</v>
      </c>
      <c r="C30" s="39">
        <v>33</v>
      </c>
      <c r="D30" s="39">
        <v>7</v>
      </c>
      <c r="E30" s="39">
        <v>26</v>
      </c>
      <c r="F30" s="39">
        <v>1584</v>
      </c>
      <c r="G30" s="39">
        <v>99.3</v>
      </c>
      <c r="H30" s="39">
        <v>112.1</v>
      </c>
      <c r="I30" s="39">
        <v>-12.9</v>
      </c>
      <c r="J30" s="39">
        <v>52.2</v>
      </c>
      <c r="K30" s="39">
        <v>1.22</v>
      </c>
      <c r="L30" s="39">
        <v>14.7</v>
      </c>
      <c r="M30" s="39">
        <v>23.6</v>
      </c>
      <c r="N30" s="39">
        <v>74.7</v>
      </c>
      <c r="O30" s="39">
        <v>48.1</v>
      </c>
      <c r="P30" s="39">
        <v>15.7</v>
      </c>
      <c r="Q30" s="39">
        <v>48.1</v>
      </c>
      <c r="R30" s="39">
        <v>52.2</v>
      </c>
      <c r="S30" s="39">
        <v>101.15</v>
      </c>
      <c r="T30" s="39">
        <v>41.1</v>
      </c>
    </row>
    <row r="31" spans="1:20" x14ac:dyDescent="0.3">
      <c r="A31" s="41">
        <v>30</v>
      </c>
      <c r="B31" s="42" t="s">
        <v>1</v>
      </c>
      <c r="C31" s="41">
        <v>27</v>
      </c>
      <c r="D31" s="41">
        <v>2</v>
      </c>
      <c r="E31" s="41">
        <v>25</v>
      </c>
      <c r="F31" s="41">
        <v>1296</v>
      </c>
      <c r="G31" s="41">
        <v>102.5</v>
      </c>
      <c r="H31" s="41">
        <v>111.9</v>
      </c>
      <c r="I31" s="41">
        <v>-9.4</v>
      </c>
      <c r="J31" s="41">
        <v>57.7</v>
      </c>
      <c r="K31" s="41">
        <v>1.34</v>
      </c>
      <c r="L31" s="41">
        <v>16.5</v>
      </c>
      <c r="M31" s="41">
        <v>18.2</v>
      </c>
      <c r="N31" s="41">
        <v>76.2</v>
      </c>
      <c r="O31" s="41">
        <v>47.5</v>
      </c>
      <c r="P31" s="41">
        <v>15.9</v>
      </c>
      <c r="Q31" s="41">
        <v>51.7</v>
      </c>
      <c r="R31" s="41">
        <v>55.8</v>
      </c>
      <c r="S31" s="41">
        <v>104.8</v>
      </c>
      <c r="T31" s="41">
        <v>44.1</v>
      </c>
    </row>
    <row r="33" spans="19:19" x14ac:dyDescent="0.3">
      <c r="S33" s="3">
        <f>SUMPRODUCT(C2:C31,S2:S31)/SUM(C2:C31)</f>
        <v>98.860526918671255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38/traditional/?" display="http://stats.nba.com/team/ - !/1610612738/traditional/?"/>
    <hyperlink ref="B6" r:id="rId5" location="!/1610612746/traditional/?" display="http://stats.nba.com/team/ - !/1610612746/traditional/?"/>
    <hyperlink ref="B7" r:id="rId6" location="!/1610612737/traditional/?" display="http://stats.nba.com/team/ - !/1610612737/traditional/?"/>
    <hyperlink ref="B8" r:id="rId7" location="!/1610612762/traditional/?" display="http://stats.nba.com/team/ - !/1610612762/traditional/?"/>
    <hyperlink ref="B9" r:id="rId8" location="!/1610612763/traditional/?" display="http://stats.nba.com/team/ - !/1610612763/traditional/?"/>
    <hyperlink ref="B10" r:id="rId9" location="!/1610612739/traditional/?" display="http://stats.nba.com/team/ - !/1610612739/traditional/?"/>
    <hyperlink ref="B11" r:id="rId10" location="!/1610612761/traditional/?" display="http://stats.nba.com/team/ - !/1610612761/traditional/?"/>
    <hyperlink ref="B12" r:id="rId11" location="!/1610612748/traditional/?" display="http://stats.nba.com/team/ - !/1610612748/traditional/?"/>
    <hyperlink ref="B13" r:id="rId12" location="!/1610612760/traditional/?" display="http://stats.nba.com/team/ - !/1610612760/traditional/?"/>
    <hyperlink ref="B14" r:id="rId13" location="!/1610612741/traditional/?" display="http://stats.nba.com/team/ - !/1610612741/traditional/?"/>
    <hyperlink ref="B15" r:id="rId14" location="!/1610612758/traditional/?" display="http://stats.nba.com/team/ - !/1610612758/traditional/?"/>
    <hyperlink ref="B16" r:id="rId15" location="!/1610612753/traditional/?" display="http://stats.nba.com/team/ - !/1610612753/traditional/?"/>
    <hyperlink ref="B17" r:id="rId16" location="!/1610612749/traditional/?" display="http://stats.nba.com/team/ - !/1610612749/traditional/?"/>
    <hyperlink ref="B18" r:id="rId17" location="!/1610612743/traditional/?" display="http://stats.nba.com/team/ - !/1610612743/traditional/?"/>
    <hyperlink ref="B19" r:id="rId18" location="!/1610612757/traditional/?" display="http://stats.nba.com/team/ - !/1610612757/traditional/?"/>
    <hyperlink ref="B20" r:id="rId19" location="!/1610612764/traditional/?" display="http://stats.nba.com/team/ - !/1610612764/traditional/?"/>
    <hyperlink ref="B21" r:id="rId20" location="!/1610612765/traditional/?" display="http://stats.nba.com/team/ - !/1610612765/traditional/?"/>
    <hyperlink ref="B22" r:id="rId21" location="!/1610612752/traditional/?" display="http://stats.nba.com/team/ - !/1610612752/traditional/?"/>
    <hyperlink ref="B23" r:id="rId22" location="!/1610612740/traditional/?" display="http://stats.nba.com/team/ - !/1610612740/traditional/?"/>
    <hyperlink ref="B24" r:id="rId23" location="!/1610612766/traditional/?" display="http://stats.nba.com/team/ - !/1610612766/traditional/?"/>
    <hyperlink ref="B25" r:id="rId24" location="!/1610612754/traditional/?" display="http://stats.nba.com/team/ - !/1610612754/traditional/?"/>
    <hyperlink ref="B26" r:id="rId25" location="!/1610612755/traditional/?" display="http://stats.nba.com/team/ - !/1610612755/traditional/?"/>
    <hyperlink ref="B27" r:id="rId26" location="!/1610612756/traditional/?" display="http://stats.nba.com/team/ - !/1610612756/traditional/?"/>
    <hyperlink ref="B28" r:id="rId27" location="!/1610612750/traditional/?" display="http://stats.nba.com/team/ - !/1610612750/traditional/?"/>
    <hyperlink ref="B29" r:id="rId28" location="!/1610612742/traditional/?" display="http://stats.nba.com/team/ - !/1610612742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1 N r S R L j G r + n A A A A + A A A A B I A H A B D b 2 5 m a W c v U G F j a 2 F n Z S 5 4 b W w g o h g A K K A U A A A A A A A A A A A A A A A A A A A A A A A A A A A A h Y / R C o I w G I V f R X b v N q d E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K 5 w k c Y I j F g F Z a i i 0 + S J s N s Y U y E 8 J m 7 F 1 4 6 C 4 M u G + B L J E I O 8 X / A l Q S w M E F A A C A A g A e 1 N r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T a 0 k o i k e 4 D g A A A B E A A A A T A B w A R m 9 y b X V s Y X M v U 2 V j d G l v b j E u b S C i G A A o o B Q A A A A A A A A A A A A A A A A A A A A A A A A A A A A r T k 0 u y c z P U w i G 0 I b W A F B L A Q I t A B Q A A g A I A H t T a 0 k S 4 x q / p w A A A P g A A A A S A A A A A A A A A A A A A A A A A A A A A A B D b 2 5 m a W c v U G F j a 2 F n Z S 5 4 b W x Q S w E C L Q A U A A I A C A B 7 U 2 t J D 8 r p q 6 Q A A A D p A A A A E w A A A A A A A A A A A A A A A A D z A A A A W 0 N v b n R l b n R f V H l w Z X N d L n h t b F B L A Q I t A B Q A A g A I A H t T a 0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0 A h 4 T n T 3 S p K b 6 v T B 3 z 2 E A A A A A A I A A A A A A B B m A A A A A Q A A I A A A A E 1 3 F S r 8 Q / C F t N 9 n w e d p O M O X b W q V f E n y v 6 E 7 n z a O 0 w P V A A A A A A 6 A A A A A A g A A I A A A A P 4 0 z f h Z N 4 v T B w G 4 y + c S V C D p d 6 F Z x s m D j d E H k U I U l w 5 l U A A A A H S m 2 1 T V g 8 I H 4 k S 5 U H E Y e J L m B F M 1 7 z U H 3 O e L p 5 d Q I Q k A j m r n 4 d e 1 4 8 r f 6 9 l 8 V / o D E y m d l 7 h B i + Y T C N k n U b q 0 3 C O S E X c R c F t q N h B r 0 E 0 U u / N d Q A A A A O d 1 M A x b W s 8 f b Q W 0 W q T R g N p B B l E X g T B e U B X n y b g K j e 3 m V B z N v C I Q k 1 C W v G e 9 Z L t z a I 3 5 b / l b e L n p H 5 y o s R s H 6 A 8 = < / D a t a M a s h u p > 
</file>

<file path=customXml/itemProps1.xml><?xml version="1.0" encoding="utf-8"?>
<ds:datastoreItem xmlns:ds="http://schemas.openxmlformats.org/officeDocument/2006/customXml" ds:itemID="{20C62872-4267-4EA0-ACB4-91DED16B00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Games</vt:lpstr>
      <vt:lpstr>Regression</vt:lpstr>
      <vt:lpstr>Team Lookup</vt:lpstr>
      <vt:lpstr>Four Factors - Home</vt:lpstr>
      <vt:lpstr>Four Factors - Road</vt:lpstr>
      <vt:lpstr>Advanced - Home</vt:lpstr>
      <vt:lpstr>Advanced -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Goldman</dc:creator>
  <cp:lastModifiedBy>Tom Goldman</cp:lastModifiedBy>
  <dcterms:created xsi:type="dcterms:W3CDTF">2016-09-15T23:51:14Z</dcterms:created>
  <dcterms:modified xsi:type="dcterms:W3CDTF">2017-02-26T21:04:38Z</dcterms:modified>
</cp:coreProperties>
</file>