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ederic.amblard\Desktop\Thèse\Models\Simulinkmodel\new_modelV2\"/>
    </mc:Choice>
  </mc:AlternateContent>
  <bookViews>
    <workbookView minimized="1" xWindow="0" yWindow="0" windowWidth="1197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3" i="1"/>
  <c r="H13" i="1"/>
  <c r="B19" i="1" l="1"/>
  <c r="D15" i="1"/>
  <c r="I13" i="1" s="1"/>
  <c r="I14" i="1" s="1"/>
  <c r="E13" i="1"/>
  <c r="F13" i="1"/>
  <c r="H14" i="1"/>
  <c r="G11" i="1"/>
  <c r="D13" i="1"/>
  <c r="F14" i="1"/>
  <c r="D14" i="1"/>
  <c r="H21" i="1"/>
  <c r="H23" i="1"/>
  <c r="I23" i="1"/>
  <c r="G17" i="1"/>
  <c r="F27" i="1"/>
  <c r="H24" i="1"/>
  <c r="H34" i="1"/>
  <c r="B29" i="1"/>
  <c r="I29" i="1"/>
  <c r="E8" i="1"/>
  <c r="F8" i="1" s="1"/>
  <c r="I8" i="1"/>
  <c r="H8" i="1"/>
  <c r="A3" i="1"/>
  <c r="I5" i="1"/>
  <c r="I4" i="1"/>
  <c r="J3" i="1"/>
  <c r="K3" i="1" s="1"/>
  <c r="I3" i="1"/>
  <c r="D9" i="1"/>
  <c r="D10" i="1"/>
  <c r="D8" i="1"/>
  <c r="H9" i="1" s="1"/>
  <c r="A4" i="1"/>
  <c r="F29" i="1" l="1"/>
  <c r="F30" i="1" s="1"/>
  <c r="J14" i="1"/>
</calcChain>
</file>

<file path=xl/sharedStrings.xml><?xml version="1.0" encoding="utf-8"?>
<sst xmlns="http://schemas.openxmlformats.org/spreadsheetml/2006/main" count="39" uniqueCount="27">
  <si>
    <t>Tr</t>
  </si>
  <si>
    <t>Text</t>
  </si>
  <si>
    <t>U</t>
  </si>
  <si>
    <t>ra</t>
  </si>
  <si>
    <t>fr</t>
  </si>
  <si>
    <t>wf</t>
  </si>
  <si>
    <t>A</t>
  </si>
  <si>
    <t>K</t>
  </si>
  <si>
    <t xml:space="preserve"> tau [s]</t>
  </si>
  <si>
    <t>Cf</t>
  </si>
  <si>
    <t xml:space="preserve">surface </t>
  </si>
  <si>
    <t>h</t>
  </si>
  <si>
    <t>l</t>
  </si>
  <si>
    <t>U [W/m2K]</t>
  </si>
  <si>
    <t>A [m2]</t>
  </si>
  <si>
    <t>C</t>
  </si>
  <si>
    <t>kg/s</t>
  </si>
  <si>
    <t>Tf</t>
  </si>
  <si>
    <t>Twr</t>
  </si>
  <si>
    <t>K [W/K]</t>
  </si>
  <si>
    <t>C [J/K]</t>
  </si>
  <si>
    <t>Cw</t>
  </si>
  <si>
    <t>Cws</t>
  </si>
  <si>
    <t>Cwr</t>
  </si>
  <si>
    <t>J/K</t>
  </si>
  <si>
    <t>°C/h</t>
  </si>
  <si>
    <t>h/°C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</si>
</sst>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workbookViewId="0">
      <selection activeCell="K17" sqref="K17"/>
    </sheetView>
  </sheetViews>
  <sheetFormatPr defaultRowHeight="15" x14ac:dyDescent="0.25"/>
  <cols>
    <col min="1" max="1" width="12" customWidth="1"/>
    <col min="2" max="2" width="11.85546875" customWidth="1"/>
    <col min="6" max="6" width="10" bestFit="1" customWidth="1"/>
  </cols>
  <sheetData>
    <row r="2" spans="1:11" x14ac:dyDescent="0.25">
      <c r="A2">
        <v>0.62</v>
      </c>
      <c r="B2">
        <v>1000</v>
      </c>
      <c r="G2" t="s">
        <v>2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f>4*(A2/1000)/((0.035^2)*3.14)</f>
        <v>0.64474197322240989</v>
      </c>
      <c r="F3" t="s">
        <v>3</v>
      </c>
      <c r="G3">
        <v>2.5</v>
      </c>
      <c r="H3">
        <v>366.4</v>
      </c>
      <c r="I3">
        <f>G3*H3</f>
        <v>916</v>
      </c>
      <c r="J3">
        <f>2.4*3600</f>
        <v>8640</v>
      </c>
      <c r="K3" s="1">
        <f>I3*J3</f>
        <v>7914240</v>
      </c>
    </row>
    <row r="4" spans="1:11" x14ac:dyDescent="0.25">
      <c r="A4">
        <f>22.9*((A2/B2) *3600)^0.4</f>
        <v>31.572804354988005</v>
      </c>
      <c r="C4" t="s">
        <v>0</v>
      </c>
      <c r="D4" t="s">
        <v>1</v>
      </c>
      <c r="F4" t="s">
        <v>4</v>
      </c>
      <c r="G4">
        <v>11.7</v>
      </c>
      <c r="H4">
        <v>380</v>
      </c>
      <c r="I4">
        <f>G4*H4</f>
        <v>4446</v>
      </c>
      <c r="K4" s="1">
        <v>42000000</v>
      </c>
    </row>
    <row r="5" spans="1:11" x14ac:dyDescent="0.25">
      <c r="C5">
        <v>20</v>
      </c>
      <c r="D5">
        <v>-10</v>
      </c>
      <c r="F5" t="s">
        <v>5</v>
      </c>
      <c r="G5">
        <v>10</v>
      </c>
      <c r="H5">
        <v>100</v>
      </c>
      <c r="I5">
        <f>G5*H5</f>
        <v>1000</v>
      </c>
    </row>
    <row r="7" spans="1:11" x14ac:dyDescent="0.25">
      <c r="B7" t="s">
        <v>13</v>
      </c>
      <c r="C7" t="s">
        <v>14</v>
      </c>
      <c r="D7" t="s">
        <v>7</v>
      </c>
      <c r="E7" t="s">
        <v>8</v>
      </c>
      <c r="F7" t="s">
        <v>15</v>
      </c>
      <c r="H7" t="s">
        <v>17</v>
      </c>
      <c r="I7" t="s">
        <v>18</v>
      </c>
    </row>
    <row r="8" spans="1:11" x14ac:dyDescent="0.25">
      <c r="A8" t="s">
        <v>3</v>
      </c>
      <c r="B8">
        <v>1.19</v>
      </c>
      <c r="C8">
        <v>106.4</v>
      </c>
      <c r="D8">
        <f>B8*C8</f>
        <v>126.616</v>
      </c>
      <c r="E8">
        <f>280*3600</f>
        <v>1008000</v>
      </c>
      <c r="F8" s="1">
        <f>D8*E8/1000</f>
        <v>127628.928</v>
      </c>
      <c r="H8" s="2">
        <f>(C5-D5)*(D8/D9)+C5</f>
        <v>26.763675213675214</v>
      </c>
      <c r="I8" s="3">
        <f>H9*(D9/D10)+H8</f>
        <v>27.99694794094794</v>
      </c>
    </row>
    <row r="9" spans="1:11" x14ac:dyDescent="0.25">
      <c r="A9" t="s">
        <v>4</v>
      </c>
      <c r="B9">
        <v>11.7</v>
      </c>
      <c r="C9">
        <v>48</v>
      </c>
      <c r="D9">
        <f>B9*C9</f>
        <v>561.59999999999991</v>
      </c>
      <c r="F9" s="1">
        <v>42000000</v>
      </c>
      <c r="H9" s="4">
        <f>H8-C5</f>
        <v>6.7636752136752136</v>
      </c>
      <c r="I9" s="5"/>
    </row>
    <row r="10" spans="1:11" x14ac:dyDescent="0.25">
      <c r="A10" t="s">
        <v>5</v>
      </c>
      <c r="B10">
        <v>88</v>
      </c>
      <c r="C10">
        <v>35</v>
      </c>
      <c r="D10">
        <f>B10*C10</f>
        <v>3080</v>
      </c>
    </row>
    <row r="11" spans="1:11" x14ac:dyDescent="0.25">
      <c r="G11">
        <f>D8*(C5-D5)/1000</f>
        <v>3.7984800000000001</v>
      </c>
    </row>
    <row r="12" spans="1:11" x14ac:dyDescent="0.25">
      <c r="B12" t="s">
        <v>13</v>
      </c>
      <c r="C12" t="s">
        <v>14</v>
      </c>
      <c r="D12" t="s">
        <v>19</v>
      </c>
      <c r="E12" t="s">
        <v>8</v>
      </c>
      <c r="F12" t="s">
        <v>20</v>
      </c>
      <c r="K12" t="s">
        <v>16</v>
      </c>
    </row>
    <row r="13" spans="1:11" x14ac:dyDescent="0.25">
      <c r="A13" t="s">
        <v>3</v>
      </c>
      <c r="B13">
        <v>0.8</v>
      </c>
      <c r="C13">
        <v>1080</v>
      </c>
      <c r="D13">
        <f>B13*C13</f>
        <v>864</v>
      </c>
      <c r="E13">
        <f>280*3600</f>
        <v>1008000</v>
      </c>
      <c r="F13" s="1">
        <f>D13*E13</f>
        <v>870912000</v>
      </c>
      <c r="H13" s="2">
        <f>(C5-D5)*(D13/D14)+C5</f>
        <v>26.329670329670328</v>
      </c>
      <c r="I13" s="3">
        <f>H14*(D14/D15)+H13</f>
        <v>27.991208791208791</v>
      </c>
      <c r="J13">
        <v>35</v>
      </c>
      <c r="K13">
        <f>(D15*I14)/(4185*(35-I13))</f>
        <v>0.88368282098746764</v>
      </c>
    </row>
    <row r="14" spans="1:11" x14ac:dyDescent="0.25">
      <c r="A14" t="s">
        <v>4</v>
      </c>
      <c r="B14">
        <v>11.7</v>
      </c>
      <c r="C14">
        <v>350</v>
      </c>
      <c r="D14">
        <f>B14*C14</f>
        <v>4094.9999999999995</v>
      </c>
      <c r="F14" s="1">
        <f>42000000</f>
        <v>42000000</v>
      </c>
      <c r="H14" s="4">
        <f>H13-C5</f>
        <v>6.3296703296703285</v>
      </c>
      <c r="I14" s="5">
        <f>I13-H13</f>
        <v>1.6615384615384627</v>
      </c>
      <c r="J14">
        <f>J13-I13</f>
        <v>7.0087912087912088</v>
      </c>
    </row>
    <row r="15" spans="1:11" x14ac:dyDescent="0.25">
      <c r="A15" t="s">
        <v>5</v>
      </c>
      <c r="B15">
        <v>65</v>
      </c>
      <c r="C15">
        <v>240</v>
      </c>
      <c r="D15">
        <f>B15*C15</f>
        <v>15600</v>
      </c>
    </row>
    <row r="16" spans="1:11" x14ac:dyDescent="0.25">
      <c r="K16">
        <f>K13*4185</f>
        <v>3698.2126058325521</v>
      </c>
    </row>
    <row r="17" spans="1:9" x14ac:dyDescent="0.25">
      <c r="G17">
        <f>D13*(C5-D5)/1000</f>
        <v>25.92</v>
      </c>
    </row>
    <row r="19" spans="1:9" x14ac:dyDescent="0.25">
      <c r="A19" t="s">
        <v>21</v>
      </c>
      <c r="B19" s="1">
        <f>4185*1000*2</f>
        <v>8370000</v>
      </c>
    </row>
    <row r="20" spans="1:9" x14ac:dyDescent="0.25">
      <c r="A20" t="s">
        <v>22</v>
      </c>
      <c r="B20" s="1">
        <v>716000</v>
      </c>
    </row>
    <row r="21" spans="1:9" x14ac:dyDescent="0.25">
      <c r="A21" t="s">
        <v>23</v>
      </c>
      <c r="B21" s="1">
        <v>70700</v>
      </c>
      <c r="G21" t="s">
        <v>10</v>
      </c>
      <c r="H21">
        <f>C13/4.3</f>
        <v>251.16279069767444</v>
      </c>
    </row>
    <row r="22" spans="1:9" x14ac:dyDescent="0.25">
      <c r="G22" t="s">
        <v>11</v>
      </c>
      <c r="H22">
        <v>10</v>
      </c>
    </row>
    <row r="23" spans="1:9" x14ac:dyDescent="0.25">
      <c r="G23" t="s">
        <v>12</v>
      </c>
      <c r="H23">
        <f>H21/H22</f>
        <v>25.116279069767444</v>
      </c>
      <c r="I23">
        <f>H23*H23*H22</f>
        <v>6308.2747431043827</v>
      </c>
    </row>
    <row r="24" spans="1:9" x14ac:dyDescent="0.25">
      <c r="H24">
        <f>2*H23*H23</f>
        <v>1261.6549486208764</v>
      </c>
    </row>
    <row r="27" spans="1:9" x14ac:dyDescent="0.25">
      <c r="F27">
        <f>(D13*10)/1000000*3600</f>
        <v>31.103999999999999</v>
      </c>
    </row>
    <row r="29" spans="1:9" x14ac:dyDescent="0.25">
      <c r="B29" s="1">
        <f>935000000/1000</f>
        <v>935000</v>
      </c>
      <c r="C29" t="s">
        <v>24</v>
      </c>
      <c r="F29" s="1">
        <f>(D13*10)/F13*3600</f>
        <v>3.5714285714285712E-2</v>
      </c>
      <c r="G29" t="s">
        <v>25</v>
      </c>
      <c r="I29">
        <f>224640000/(260*10)/3600</f>
        <v>24</v>
      </c>
    </row>
    <row r="30" spans="1:9" x14ac:dyDescent="0.25">
      <c r="B30" s="1">
        <v>27800</v>
      </c>
      <c r="F30" s="1">
        <f>1/F29</f>
        <v>28</v>
      </c>
      <c r="G30" t="s">
        <v>26</v>
      </c>
    </row>
    <row r="32" spans="1:9" x14ac:dyDescent="0.25">
      <c r="B32" s="1"/>
    </row>
    <row r="33" spans="2:9" x14ac:dyDescent="0.25">
      <c r="B33" s="1"/>
    </row>
    <row r="34" spans="2:9" x14ac:dyDescent="0.25">
      <c r="H34">
        <f>28000/(4185*1000*0.5)*3600</f>
        <v>48.172043010752688</v>
      </c>
      <c r="I34" t="s"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HES-SO Valais-Wallis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Amblard</dc:creator>
  <cp:lastModifiedBy>Frédéric Amblard</cp:lastModifiedBy>
  <dcterms:created xsi:type="dcterms:W3CDTF">2016-10-05T09:52:06Z</dcterms:created>
  <dcterms:modified xsi:type="dcterms:W3CDTF">2016-11-04T14:52:04Z</dcterms:modified>
</cp:coreProperties>
</file>