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530"/>
  </bookViews>
  <sheets>
    <sheet name="SUMMARY" sheetId="1" r:id="rId1"/>
    <sheet name="VM INFO" sheetId="2" r:id="rId2"/>
    <sheet name="VM DISK INFO" sheetId="3" r:id="rId3"/>
    <sheet name="VM NETWORK" sheetId="4" r:id="rId4"/>
    <sheet name="STORAGE CONTAINER" sheetId="5" r:id="rId5"/>
    <sheet name="HOST AHV" sheetId="6" r:id="rId6"/>
    <sheet name="VOLUME GROUP" sheetId="7" r:id="rId7"/>
    <sheet name="VDISK INFO" sheetId="8" r:id="rId8"/>
    <sheet name="PE IMAGE" sheetId="9" r:id="rId9"/>
    <sheet name="PC IMAGE" sheetId="10" r:id="rId10"/>
    <sheet name="PHYSICAL DISK" sheetId="11" r:id="rId11"/>
  </sheets>
  <definedNames>
    <definedName name="_xlnm._FilterDatabase" localSheetId="1" hidden="1">'VM INFO'!$A$1:$Y$72</definedName>
    <definedName name="_xlnm._FilterDatabase" localSheetId="2" hidden="1">'VM DISK INFO'!$A$1:$G$199</definedName>
    <definedName name="_xlnm._FilterDatabase" localSheetId="3" hidden="1">'VM NETWORK'!$A$1:$C$7</definedName>
    <definedName name="_xlnm._FilterDatabase" localSheetId="4" hidden="1">'STORAGE CONTAINER'!$A$1:$J$6</definedName>
    <definedName name="_xlnm._FilterDatabase" localSheetId="5" hidden="1">'HOST AHV'!$A$1:$G$5</definedName>
    <definedName name="_xlnm._FilterDatabase" localSheetId="6" hidden="1">'VOLUME GROUP'!$A$1:$D$41</definedName>
    <definedName name="_xlnm._FilterDatabase" localSheetId="7" hidden="1">'VDISK INFO'!$A$1:$D$151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M1" authorId="0">
      <text>
        <r>
          <rPr>
            <sz val="8"/>
            <rFont val="Tahoma"/>
            <charset val="134"/>
          </rPr>
          <t>IF CLUSTER IS FULL SSD THIS OPTION NOT´S APPLY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" authorId="0">
      <text>
        <r>
          <rPr>
            <sz val="8"/>
            <rFont val="Tahoma"/>
            <charset val="134"/>
          </rPr>
          <t>IF CLUSTER IS FULL SSD THIS OPTION NOT´S APPLY</t>
        </r>
      </text>
    </comment>
  </commentList>
</comments>
</file>

<file path=xl/sharedStrings.xml><?xml version="1.0" encoding="utf-8"?>
<sst xmlns="http://schemas.openxmlformats.org/spreadsheetml/2006/main" count="4631" uniqueCount="981">
  <si>
    <t>CLUSTER NAME</t>
  </si>
  <si>
    <t>EMTEC_SITE1</t>
  </si>
  <si>
    <t>CLUSTER VERSION</t>
  </si>
  <si>
    <t>5.10.2</t>
  </si>
  <si>
    <t>CLUSTER TIMEZONE</t>
  </si>
  <si>
    <t>America/Santiago</t>
  </si>
  <si>
    <t>CLUSTER DNS</t>
  </si>
  <si>
    <t>['10.26.1.41']</t>
  </si>
  <si>
    <t>CLUSTER NTP</t>
  </si>
  <si>
    <t>['10.26.1.210']</t>
  </si>
  <si>
    <t>CLUSTER N°NODES</t>
  </si>
  <si>
    <t>CLUSTER STORAGE TYPE</t>
  </si>
  <si>
    <t>all_flash</t>
  </si>
  <si>
    <t>CLUSTER IP</t>
  </si>
  <si>
    <t>10.26.1.14</t>
  </si>
  <si>
    <t>CLUSTER DATA SERVICE IP</t>
  </si>
  <si>
    <t>10.26.1.143</t>
  </si>
  <si>
    <t>CLUSTER REDUNDANCY FACTOR</t>
  </si>
  <si>
    <t>TOTAL VM</t>
  </si>
  <si>
    <t>HA ENABLED</t>
  </si>
  <si>
    <t>HA RESERVATION</t>
  </si>
  <si>
    <t>NoReservations</t>
  </si>
  <si>
    <t>HA HOST TOLERATE</t>
  </si>
  <si>
    <t>HA STATE</t>
  </si>
  <si>
    <t>BestEffort</t>
  </si>
  <si>
    <t>RESILIENCY STATUS LEVEL</t>
  </si>
  <si>
    <t>DISK</t>
  </si>
  <si>
    <t>N°DISK CAN BE FAIL ON METADATA</t>
  </si>
  <si>
    <t xml:space="preserve">DISK IS REBUILDING </t>
  </si>
  <si>
    <t>N°DISK CAN BE FAIL ON ERASURE_CODE_STRIP_SIZE</t>
  </si>
  <si>
    <t>N°DISK CAN BE FAIL ON EXTENT_GROUPS</t>
  </si>
  <si>
    <t>N°DISK CAN BE FAIL ON OPLOG</t>
  </si>
  <si>
    <t>DATE</t>
  </si>
  <si>
    <t>Running on 02, May 2019</t>
  </si>
  <si>
    <t>Cluster</t>
  </si>
  <si>
    <t>AOS version</t>
  </si>
  <si>
    <t>NCC version</t>
  </si>
  <si>
    <t>Subnet Cluster</t>
  </si>
  <si>
    <t>VM UUID</t>
  </si>
  <si>
    <t>VM Name</t>
  </si>
  <si>
    <t>Host_uuid</t>
  </si>
  <si>
    <t>Host_Name</t>
  </si>
  <si>
    <t>Power_state</t>
  </si>
  <si>
    <t>Ip_address</t>
  </si>
  <si>
    <t>Mac_address</t>
  </si>
  <si>
    <t>Is_connected</t>
  </si>
  <si>
    <t>Network_UUID</t>
  </si>
  <si>
    <t>VLAN NAME</t>
  </si>
  <si>
    <t>Num_cores_per_vcpu</t>
  </si>
  <si>
    <t>Num_vcpus</t>
  </si>
  <si>
    <t>Memory in MB</t>
  </si>
  <si>
    <t>Timezone</t>
  </si>
  <si>
    <t>Description</t>
  </si>
  <si>
    <t>Project</t>
  </si>
  <si>
    <t>NGT State</t>
  </si>
  <si>
    <t>NGT Install status</t>
  </si>
  <si>
    <t>NGT Version</t>
  </si>
  <si>
    <t>NGT Reachable</t>
  </si>
  <si>
    <t>NGT OS</t>
  </si>
  <si>
    <t>VM CREATION TIME</t>
  </si>
  <si>
    <t>ncc-3.7.0.1</t>
  </si>
  <si>
    <t>10.26.1.0/255.255.255.0</t>
  </si>
  <si>
    <t>f8d95f28-de31-46c9-9466-be8a4df6cf83</t>
  </si>
  <si>
    <t>PRUEBA1_43hrhq</t>
  </si>
  <si>
    <t>00bc13b3-188c-4297-a43a-fda9cbfef307</t>
  </si>
  <si>
    <t>on</t>
  </si>
  <si>
    <t>10.26.1.38</t>
  </si>
  <si>
    <t>50:6b:8d:ed:bc:ce</t>
  </si>
  <si>
    <t>7d394bf2-a707-4f36-a5cc-94d915f6eca7</t>
  </si>
  <si>
    <t>32768</t>
  </si>
  <si>
    <t>UTC</t>
  </si>
  <si>
    <t>DBServer for Postgres DB PRUEBA1 created by ERA</t>
  </si>
  <si>
    <t>default</t>
  </si>
  <si>
    <t>ENABLED</t>
  </si>
  <si>
    <t>UNINSTALLED</t>
  </si>
  <si>
    <t>2019-03-20T13:32:55Z</t>
  </si>
  <si>
    <t>d49a3a09-5b87-409a-9eb9-c2a76a87225f</t>
  </si>
  <si>
    <t>cluster3-51d3aa-etcd-3e29ed</t>
  </si>
  <si>
    <t>-</t>
  </si>
  <si>
    <t>50:6b:8d:62:75:68</t>
  </si>
  <si>
    <t>d2277c26-bf26-4db1-b35e-fe7820d12e98</t>
  </si>
  <si>
    <t>8192</t>
  </si>
  <si>
    <t>DISABLED</t>
  </si>
  <si>
    <t>Enable for check</t>
  </si>
  <si>
    <t>2019-03-06T19:37:18Z</t>
  </si>
  <si>
    <t>d925d737-c216-49c6-afbd-b422d8cd6372</t>
  </si>
  <si>
    <t>POC_RP_5</t>
  </si>
  <si>
    <t>off</t>
  </si>
  <si>
    <t>10.26.1.64</t>
  </si>
  <si>
    <t>50:6b:8d:9c:30:2a</t>
  </si>
  <si>
    <t>4096</t>
  </si>
  <si>
    <t>INSTALLED</t>
  </si>
  <si>
    <t>1.6</t>
  </si>
  <si>
    <t>windows:64:WindowsServer2008R2Datacenter</t>
  </si>
  <si>
    <t>2019-01-24T18:01:22Z</t>
  </si>
  <si>
    <t>db366c3d-60c9-4927-b956-5c8f11d028ae</t>
  </si>
  <si>
    <t>IOMETER_DYNAMO_02</t>
  </si>
  <si>
    <t>10.26.1.83</t>
  </si>
  <si>
    <t>50:6b:8d:91:b0:7a</t>
  </si>
  <si>
    <t>2048</t>
  </si>
  <si>
    <t>2018-12-19T19:15:26Z</t>
  </si>
  <si>
    <t>dc2f6374-7760-4a8a-8720-21e907c24e1f</t>
  </si>
  <si>
    <t>IOMETER_DYNAMO_1</t>
  </si>
  <si>
    <t>10.26.1.127</t>
  </si>
  <si>
    <t>50:6b:8d:85:19:43</t>
  </si>
  <si>
    <t>2018-12-19T19:03:26Z</t>
  </si>
  <si>
    <t>e4f0069c-4a31-4864-972b-7df70b4acc61</t>
  </si>
  <si>
    <t>POC_FLOW_WEB_SERVER</t>
  </si>
  <si>
    <t>10.26.1.17</t>
  </si>
  <si>
    <t>50:6b:8d:10:9e:a2</t>
  </si>
  <si>
    <t>2018-12-18T15:07:03Z</t>
  </si>
  <si>
    <t>192.168.30.147</t>
  </si>
  <si>
    <t>50:6b:8d:7c:5f:c0</t>
  </si>
  <si>
    <t>02e49fb8-a1cf-4e92-ac54-7e2d3d4b3807</t>
  </si>
  <si>
    <t>f36c8804-bdb0-485b-8975-bb799bc2ff1e</t>
  </si>
  <si>
    <t>WIN2012R2_SQL2014_01</t>
  </si>
  <si>
    <t>10.26.1.104</t>
  </si>
  <si>
    <t>50:6b:8d:32:ea:85</t>
  </si>
  <si>
    <t>2019-03-14T13:29:53Z</t>
  </si>
  <si>
    <t>f02facec-b152-4cea-ae03-86b6d85b8c86</t>
  </si>
  <si>
    <t>POC_FLOW_WEB_CLIENT</t>
  </si>
  <si>
    <t>10.26.1.16</t>
  </si>
  <si>
    <t>50:6b:8d:77:e1:ea</t>
  </si>
  <si>
    <t>f651981b-eac3-46fc-877e-9e9ad0ae02a8</t>
  </si>
  <si>
    <t>karbon-ce0d73-k8s-worker-2</t>
  </si>
  <si>
    <t>10.26.1.95</t>
  </si>
  <si>
    <t>50:6b:8d:8c:3e:70</t>
  </si>
  <si>
    <t>2019-01-31T19:08:58Z</t>
  </si>
  <si>
    <t>00bdef1a-88bd-4120-8642-eb56a4f569b9</t>
  </si>
  <si>
    <t>POC_PROJECT_00</t>
  </si>
  <si>
    <t>10.26.1.27</t>
  </si>
  <si>
    <t>50:6b:8d:05:a7:c7</t>
  </si>
  <si>
    <t>POC_PROJECT</t>
  </si>
  <si>
    <t>2019-03-06T19:13:02Z</t>
  </si>
  <si>
    <t>05569fa3-d176-4b91-9096-dbea689165de</t>
  </si>
  <si>
    <t>OLE_67_TEST</t>
  </si>
  <si>
    <t>10.26.1.21</t>
  </si>
  <si>
    <t>50:6b:8d:ee:02:ad</t>
  </si>
  <si>
    <t>2019-02-28T22:03:33Z</t>
  </si>
  <si>
    <t>0a75dc49-f892-44aa-834e-c2eff99115f6</t>
  </si>
  <si>
    <t>karbon-ce0d73-k8s-worker-1</t>
  </si>
  <si>
    <t>10.26.1.121</t>
  </si>
  <si>
    <t>50:6b:8d:e1:86:a6</t>
  </si>
  <si>
    <t>143dc4a3-c9c1-4d9f-aa4f-e9a6c637defc</t>
  </si>
  <si>
    <t>POC_PROXY</t>
  </si>
  <si>
    <t>b9c2a557-6f4a-4707-9f6f-9bf5175327ce</t>
  </si>
  <si>
    <t>192.168.30.48</t>
  </si>
  <si>
    <t>50:6b:8d:9d:be:9a</t>
  </si>
  <si>
    <t>1.6.2</t>
  </si>
  <si>
    <t>linux:64:CentOS Linux-7.3.1611</t>
  </si>
  <si>
    <t>2019-01-04T15:42:31Z</t>
  </si>
  <si>
    <t>10.26.1.59</t>
  </si>
  <si>
    <t>50:6b:8d:1c:2f:d6</t>
  </si>
  <si>
    <t>19af6bdb-7c33-4d95-8577-e370ddb2811c</t>
  </si>
  <si>
    <t>OLE_6.3_prueba1</t>
  </si>
  <si>
    <t>10.26.1.93</t>
  </si>
  <si>
    <t>50:6b:8d:77:7c:f9</t>
  </si>
  <si>
    <t>2019-02-20T00:18:30Z</t>
  </si>
  <si>
    <t>1f081297-1bfc-47ef-8a67-5faa92f72a5c</t>
  </si>
  <si>
    <t>karbon20190404-ce1bc3-etcd-2bd221</t>
  </si>
  <si>
    <t>eccc68bb-a8cc-4a3e-b897-8c15a880577f</t>
  </si>
  <si>
    <t>50:6b:8d:e2:2c:3f</t>
  </si>
  <si>
    <t>2019-04-04T15:43:12Z</t>
  </si>
  <si>
    <t>24806ab5-f3f8-4705-8bac-bd2b304f6af0</t>
  </si>
  <si>
    <t>karbon-b77c64-etcd-ecb390</t>
  </si>
  <si>
    <t>10.26.1.72</t>
  </si>
  <si>
    <t>50:6b:8d:09:00:08</t>
  </si>
  <si>
    <t>2019-01-31T19:02:01Z</t>
  </si>
  <si>
    <t>288d52ac-b3bf-4b53-b693-5c642ee2b9c7</t>
  </si>
  <si>
    <t>GVALERA_LINUX4</t>
  </si>
  <si>
    <t>10.26.1.77</t>
  </si>
  <si>
    <t>50:6b:8d:ad:e2:bb</t>
  </si>
  <si>
    <t>2019-03-06T17:50:40Z</t>
  </si>
  <si>
    <t>2f7d98f4-c78f-4dbf-933e-798aaa7c3bdd</t>
  </si>
  <si>
    <t>GVALERA_LINUX1</t>
  </si>
  <si>
    <t>10.26.1.122</t>
  </si>
  <si>
    <t>50:6b:8d:70:c1:64</t>
  </si>
  <si>
    <t>2cefffa4-9cff-482d-831b-a6474aa156b1</t>
  </si>
  <si>
    <t>HAPROXY</t>
  </si>
  <si>
    <t>10.26.1.115</t>
  </si>
  <si>
    <t>50:6b:8d:cd:50:8e</t>
  </si>
  <si>
    <t>2019-01-07T20:08:16Z</t>
  </si>
  <si>
    <t>374c89a6-46ce-41df-869d-39166f30d63c</t>
  </si>
  <si>
    <t>POC_RP_1</t>
  </si>
  <si>
    <t>10.26.1.116</t>
  </si>
  <si>
    <t>50:6b:8d:58:5c:72</t>
  </si>
  <si>
    <t>3480c267-6765-4e82-b8fd-0e078e796965</t>
  </si>
  <si>
    <t>W2K12</t>
  </si>
  <si>
    <t>10.26.1.110</t>
  </si>
  <si>
    <t>50:6b:8d:28:3b:8a</t>
  </si>
  <si>
    <t>4016</t>
  </si>
  <si>
    <t>Data mover VM</t>
  </si>
  <si>
    <t>2019-04-03T14:47:17Z</t>
  </si>
  <si>
    <t>3598ae3d-c573-40ce-b52a-548973325945</t>
  </si>
  <si>
    <t>GVALERA_LINUX2</t>
  </si>
  <si>
    <t>10.26.1.96</t>
  </si>
  <si>
    <t>50:6b:8d:11:93:77</t>
  </si>
  <si>
    <t>3626f9de-0df3-4a59-96a7-655507244f5f</t>
  </si>
  <si>
    <t>karbon-ce0d73-k8s-master-0</t>
  </si>
  <si>
    <t>10.26.1.34</t>
  </si>
  <si>
    <t>50:6b:8d:9b:e0:76</t>
  </si>
  <si>
    <t>2019-01-31T19:04:04Z</t>
  </si>
  <si>
    <t>38c7ac3f-fab4-4dc9-a365-46df081f4f75</t>
  </si>
  <si>
    <t>karbon-ce0d73-k8s-worker-0</t>
  </si>
  <si>
    <t>10.26.1.120</t>
  </si>
  <si>
    <t>50:6b:8d:5d:ac:af</t>
  </si>
  <si>
    <t>3b07c854-4809-4a1c-bc89-e77318c62852</t>
  </si>
  <si>
    <t>NTNX-POC-FS-1</t>
  </si>
  <si>
    <t>10.26.1.119</t>
  </si>
  <si>
    <t>50:6b:8d:81:5d:5f</t>
  </si>
  <si>
    <t>12288</t>
  </si>
  <si>
    <t>2018-12-21T13:21:26Z</t>
  </si>
  <si>
    <t>3b1cc19b-b3ee-4fcc-9b9f-ec7227a54f47</t>
  </si>
  <si>
    <t>ERA_NTNX</t>
  </si>
  <si>
    <t>10.26.1.129</t>
  </si>
  <si>
    <t>50:6b:8d:87:2e:9d</t>
  </si>
  <si>
    <t>16384</t>
  </si>
  <si>
    <t>2019-03-20T12:56:55Z</t>
  </si>
  <si>
    <t>42e4f972-7967-4964-8d61-a946a16a37ad</t>
  </si>
  <si>
    <t>cluster2-0a1e44-etcd-87c8e7</t>
  </si>
  <si>
    <t>50:6b:8d:59:80:5d</t>
  </si>
  <si>
    <t>2019-03-06T19:24:29Z</t>
  </si>
  <si>
    <t>4c3486e3-322d-476b-8fc9-a830843e88c8</t>
  </si>
  <si>
    <t>POC_AD_NTNX</t>
  </si>
  <si>
    <t>10.26.1.41</t>
  </si>
  <si>
    <t>50:6b:8d:15:28:c8</t>
  </si>
  <si>
    <t>2019-01-02T13:18:30Z</t>
  </si>
  <si>
    <t>4e56eb47-c49c-4bfe-ba44-df4e853fb054</t>
  </si>
  <si>
    <t>GVALERA_LINUX3</t>
  </si>
  <si>
    <t>10.26.1.128</t>
  </si>
  <si>
    <t>50:6b:8d:7a:a1:7a</t>
  </si>
  <si>
    <t>5600f691-7245-4635-9754-09fbb7ae41d0</t>
  </si>
  <si>
    <t>NTNX-POC-FS-3</t>
  </si>
  <si>
    <t>f6dd7c2f-ccf9-4063-b43c-a316f99273e1</t>
  </si>
  <si>
    <t>10.26.1.71</t>
  </si>
  <si>
    <t>50:6b:8d:c3:84:9c</t>
  </si>
  <si>
    <t>58ac77f2-4b90-4cd9-985d-5dcae1e23afc</t>
  </si>
  <si>
    <t>POC_RP_4</t>
  </si>
  <si>
    <t>10.26.1.85</t>
  </si>
  <si>
    <t>50:6b:8d:df:af:a7</t>
  </si>
  <si>
    <t>2019-01-24T18:01:12Z</t>
  </si>
  <si>
    <t>5f58d6c7-83c0-4385-b36f-3fca3a7d687f</t>
  </si>
  <si>
    <t>karbon20190404-ce1bc3-etcd-368dcd</t>
  </si>
  <si>
    <t>50:6b:8d:ff:ba:f6</t>
  </si>
  <si>
    <t>67e3db7f-8205-4840-8544-251e09cec761</t>
  </si>
  <si>
    <t>IOMETER_VM_CENTRAL</t>
  </si>
  <si>
    <t>10.26.1.92</t>
  </si>
  <si>
    <t>50:6b:8d:86:dd:10</t>
  </si>
  <si>
    <t>2018-12-19T17:36:26Z</t>
  </si>
  <si>
    <t>677b1e9e-725b-4763-bc26-fb76b4c48cb8</t>
  </si>
  <si>
    <t>Z_prueba_windows</t>
  </si>
  <si>
    <t>10.26.1.103</t>
  </si>
  <si>
    <t>50:6b:8d:de:c1:69</t>
  </si>
  <si>
    <t>1.2.0.3</t>
  </si>
  <si>
    <t>6994b375-59a1-4c40-a3be-5e90557aa29c</t>
  </si>
  <si>
    <t>NTNX-POC-FS-2</t>
  </si>
  <si>
    <t>10.26.1.32</t>
  </si>
  <si>
    <t>50:6b:8d:29:ce:4d</t>
  </si>
  <si>
    <t>6a8131ba-ff3f-4676-a1d9-e543ed954e52</t>
  </si>
  <si>
    <t>10.26.1.46</t>
  </si>
  <si>
    <t>50:6b:8d:54:2b:fb</t>
  </si>
  <si>
    <t>2019-01-07T19:43:08Z</t>
  </si>
  <si>
    <t>6a814e7c-3ea4-4c0d-9829-963f6547ae84</t>
  </si>
  <si>
    <t>karbon-b77c64-etcd-2e28d3</t>
  </si>
  <si>
    <t>10.26.1.126</t>
  </si>
  <si>
    <t>50:6b:8d:d3:4a:10</t>
  </si>
  <si>
    <t>6dcbdc24-76f5-4227-96f7-2cbee8473ea2</t>
  </si>
  <si>
    <t>Z_prueba-ubuntu</t>
  </si>
  <si>
    <t>50:6b:8d:b5:2d:b3</t>
  </si>
  <si>
    <t>10240</t>
  </si>
  <si>
    <t>6f33d4c5-7b9d-4aae-b907-50245f327700</t>
  </si>
  <si>
    <t>test</t>
  </si>
  <si>
    <t>10.26.1.125</t>
  </si>
  <si>
    <t>50:6b:8d:89:f6:bd</t>
  </si>
  <si>
    <t>2019-01-22T15:10:00Z</t>
  </si>
  <si>
    <t>70838a39-1e69-427c-a58c-41ac5599a1e8</t>
  </si>
  <si>
    <t>ORACLE_LINUX_6.7_PCI</t>
  </si>
  <si>
    <t>10.26.1.39</t>
  </si>
  <si>
    <t>50:6b:8d:ca:e9:4b</t>
  </si>
  <si>
    <t>2019-01-18T18:39:59Z</t>
  </si>
  <si>
    <t>7b28c569-e099-40f2-a79a-3295ed57f441</t>
  </si>
  <si>
    <t>Z_centos01</t>
  </si>
  <si>
    <t>50:6b:8d:21:57:ac</t>
  </si>
  <si>
    <t>81d01a79-9681-42e3-9219-77cfaeee2966</t>
  </si>
  <si>
    <t>cluster2-0a1e44-etcd-f16a35</t>
  </si>
  <si>
    <t>50:6b:8d:b9:6f:85</t>
  </si>
  <si>
    <t>87f972c0-71d9-43aa-ba5b-683fffe959a5</t>
  </si>
  <si>
    <t>GVALERA_LINUX</t>
  </si>
  <si>
    <t>10.26.1.50</t>
  </si>
  <si>
    <t>50:6b:8d:dd:0c:a1</t>
  </si>
  <si>
    <t>2019-01-02T14:21:30Z</t>
  </si>
  <si>
    <t>86279eb9-c924-4383-9f17-53e9477538b7</t>
  </si>
  <si>
    <t>PRISM_CENTRAL</t>
  </si>
  <si>
    <t>10.26.1.15</t>
  </si>
  <si>
    <t>50:6b:8d:b5:79:88</t>
  </si>
  <si>
    <t>41984</t>
  </si>
  <si>
    <t>NutanixPrismCentral</t>
  </si>
  <si>
    <t>889a0aed-dcc5-4aad-be1e-2cf406722a5b</t>
  </si>
  <si>
    <t>RHEL73_OracleDB_01</t>
  </si>
  <si>
    <t>10.26.1.28</t>
  </si>
  <si>
    <t>50:6b:8d:64:67:d2</t>
  </si>
  <si>
    <t>2019-03-14T14:44:53Z</t>
  </si>
  <si>
    <t>88e34612-b182-41bc-85d6-a028f01d59a0</t>
  </si>
  <si>
    <t>POC_RP_3</t>
  </si>
  <si>
    <t>10.26.1.48</t>
  </si>
  <si>
    <t>50:6b:8d:c8:7f:fb</t>
  </si>
  <si>
    <t>2019-01-24T18:01:01Z</t>
  </si>
  <si>
    <t>8a5edfc3-b14d-48cb-b966-84b0f396cf81</t>
  </si>
  <si>
    <t>IOMETER_DYNAMO_03</t>
  </si>
  <si>
    <t>10.26.1.35</t>
  </si>
  <si>
    <t>50:6b:8d:a3:3c:e3</t>
  </si>
  <si>
    <t>914477d1-e7b8-4d55-a30c-f5ac47520116</t>
  </si>
  <si>
    <t>Z_NCD_testing_clon0</t>
  </si>
  <si>
    <t>50:6b:8d:0e:9f:07</t>
  </si>
  <si>
    <t>VM Testing de Nelson Castillo - Administrator/Pass1010</t>
  </si>
  <si>
    <t>9218ad6d-a128-4523-a1d8-eef3de6a4849</t>
  </si>
  <si>
    <t>ORACLE_LINUX_6.7_FIX</t>
  </si>
  <si>
    <t>10.26.1.25</t>
  </si>
  <si>
    <t>50:6b:8d:7f:0f:79</t>
  </si>
  <si>
    <t>2019-01-18T18:45:59Z</t>
  </si>
  <si>
    <t>941540db-8599-409d-b01f-931168038fe0</t>
  </si>
  <si>
    <t>APACHE_PHP1</t>
  </si>
  <si>
    <t>10.26.1.18</t>
  </si>
  <si>
    <t>50:6b:8d:6c:ec:7a</t>
  </si>
  <si>
    <t>2019-01-07T19:41:41Z</t>
  </si>
  <si>
    <t>95571271-d5cd-42f5-9e46-177a58cd8b36</t>
  </si>
  <si>
    <t>cluster3-51d3aa-etcd-8941d8</t>
  </si>
  <si>
    <t>50:6b:8d:35:24:1e</t>
  </si>
  <si>
    <t>9b4a7abb-5628-44b4-9b0d-e73724b76918</t>
  </si>
  <si>
    <t>cluster3-51d3aa-etcd-f9e986</t>
  </si>
  <si>
    <t>50:6b:8d:a5:9a:38</t>
  </si>
  <si>
    <t>2019-03-06T19:37:17Z</t>
  </si>
  <si>
    <t>9a861fe1-fea3-4e1f-93fa-dac8439bcc6c</t>
  </si>
  <si>
    <t>Z_prueba-centos</t>
  </si>
  <si>
    <t>50:6b:8d:b3:a4:aa</t>
  </si>
  <si>
    <t>50:6b:8d:e1:26:52</t>
  </si>
  <si>
    <t>50:6b:8d:ee:5d:a2</t>
  </si>
  <si>
    <t>b3cd6ce6-4ab8-43ea-8e00-f5df63b6efc5</t>
  </si>
  <si>
    <t>a0b39943-46b6-4f42-8ea2-cc6d20da2ccb</t>
  </si>
  <si>
    <t>ORACLE_LINUX_6.7</t>
  </si>
  <si>
    <t>10.26.1.79</t>
  </si>
  <si>
    <t>50:6b:8d:82:c8:a4</t>
  </si>
  <si>
    <t>2019-01-18T18:27:59Z</t>
  </si>
  <si>
    <t>a234d1b0-d4d7-4e1a-9aaa-c9e07d9d1c99</t>
  </si>
  <si>
    <t>karbon-b77c64-etcd-b5a898</t>
  </si>
  <si>
    <t>10.26.1.37</t>
  </si>
  <si>
    <t>50:6b:8d:d0:9f:3a</t>
  </si>
  <si>
    <t>a5c3a98a-eb0a-47a6-8750-288d4542739e</t>
  </si>
  <si>
    <t>ORACLE_LINUX_6.71</t>
  </si>
  <si>
    <t>10.26.1.29</t>
  </si>
  <si>
    <t>50:6b:8d:8c:64:98</t>
  </si>
  <si>
    <t>2019-01-21T14:13:00Z</t>
  </si>
  <si>
    <t>ae3bd621-9699-40ca-9694-056a4ca5de3e</t>
  </si>
  <si>
    <t>GVALERA_LINUX5</t>
  </si>
  <si>
    <t>10.26.1.42</t>
  </si>
  <si>
    <t>50:6b:8d:06:fe:e9</t>
  </si>
  <si>
    <t>b2ae4c3a-ca39-4d1d-b5fd-2fa3ffa538b4</t>
  </si>
  <si>
    <t>cluster2-0a1e44-etcd-be4f04</t>
  </si>
  <si>
    <t>50:6b:8d:f8:a7:20</t>
  </si>
  <si>
    <t>b831d19b-7156-4385-b2c3-2cda0edd7d83</t>
  </si>
  <si>
    <t>POC_SSR_WIN</t>
  </si>
  <si>
    <t>10.26.1.109</t>
  </si>
  <si>
    <t>50:6b:8d:db:0f:45</t>
  </si>
  <si>
    <t>windows:64:WindowsServer2012R2StandardEvaluation</t>
  </si>
  <si>
    <t>b93d6afc-8010-4daf-a13e-e66b82c0deda</t>
  </si>
  <si>
    <t>POC_RP_2</t>
  </si>
  <si>
    <t>10.26.1.89</t>
  </si>
  <si>
    <t>50:6b:8d:78:e5:ca</t>
  </si>
  <si>
    <t>bd95f007-53b5-4aad-9478-e24104c91f44</t>
  </si>
  <si>
    <t>Z_NCD_testing</t>
  </si>
  <si>
    <t>50:6b:8d:c8:c8:93</t>
  </si>
  <si>
    <t>1.5.2</t>
  </si>
  <si>
    <t>windows:64:WindowsServer2016DatacenterEvaluation</t>
  </si>
  <si>
    <t>cb463d2d-c6f0-4c4f-bb6b-cd2fa21c0c29</t>
  </si>
  <si>
    <t>karbon20190404-ce1bc3-etcd-ab6342</t>
  </si>
  <si>
    <t>50:6b:8d:f2:87:52</t>
  </si>
  <si>
    <t>c9251a93-c51e-4b38-9566-920aafd4e52c</t>
  </si>
  <si>
    <t>NTNX_MOVE_301</t>
  </si>
  <si>
    <t>10.26.1.201</t>
  </si>
  <si>
    <t>50:6b:8d:20:eb:85</t>
  </si>
  <si>
    <t>2019-04-01T18:53:16Z</t>
  </si>
  <si>
    <t>ce9a0dfb-5fda-48a9-bb2c-9cbb427ba9d7</t>
  </si>
  <si>
    <t>WINSQL01</t>
  </si>
  <si>
    <t>10.26.1.36</t>
  </si>
  <si>
    <t>50:6b:8d:47:90:7a</t>
  </si>
  <si>
    <t>2019-03-08T18:05:41Z</t>
  </si>
  <si>
    <t>4d068357-218f-44b5-83d4-76d39be90ce5</t>
  </si>
  <si>
    <t>Z_NCD_win_test_0</t>
  </si>
  <si>
    <t>6797af11-0d19-49a8-a8c9-5ef0b2bc7639</t>
  </si>
  <si>
    <t>APACHE_PHP0</t>
  </si>
  <si>
    <t>2019-01-07T20:08:17Z</t>
  </si>
  <si>
    <t>c0fdca78-364e-45b9-8933-03036c511c97</t>
  </si>
  <si>
    <t>123</t>
  </si>
  <si>
    <t>1024</t>
  </si>
  <si>
    <t>2019-04-11T14:35:20Z</t>
  </si>
  <si>
    <t>VM NAME</t>
  </si>
  <si>
    <t>DISK INTERFACE</t>
  </si>
  <si>
    <t>DISK INTERFACE LABEL</t>
  </si>
  <si>
    <t>DISK INDEX</t>
  </si>
  <si>
    <t>DISK VMDISK/VOLUME GROUP</t>
  </si>
  <si>
    <t>VDISK UUID</t>
  </si>
  <si>
    <t>VDISK SIZE IN GB</t>
  </si>
  <si>
    <t>VDISK ON STORAGE CONTAINER UUID</t>
  </si>
  <si>
    <t>VDISK ON STORAGE NAME</t>
  </si>
  <si>
    <t>VOLUME GROUP UUID</t>
  </si>
  <si>
    <t>VOLUME GROUP NAME</t>
  </si>
  <si>
    <t>VM FLASH MODE</t>
  </si>
  <si>
    <t>CDROM</t>
  </si>
  <si>
    <t>CDROM ISO MOUNTED</t>
  </si>
  <si>
    <t>scsi</t>
  </si>
  <si>
    <t>scsi.0</t>
  </si>
  <si>
    <t>VDISK</t>
  </si>
  <si>
    <t>58087c57-5681-4ce8-a0af-f5a08a813d36</t>
  </si>
  <si>
    <t>96654e72-0854-4f04-8cef-d99820812615</t>
  </si>
  <si>
    <t>scsi.1</t>
  </si>
  <si>
    <t>546c5939-da39-42e0-b990-3cff9dea6dc2</t>
  </si>
  <si>
    <t>scsi.2</t>
  </si>
  <si>
    <t>VG</t>
  </si>
  <si>
    <t>4e9e8341-dd96-4d40-a2e0-4e5ddf3752bd</t>
  </si>
  <si>
    <t>scsi.3</t>
  </si>
  <si>
    <t>558fa343-a10c-41f1-9490-e726878f3ae9</t>
  </si>
  <si>
    <t>scsi.4</t>
  </si>
  <si>
    <t>8ed06868-bc03-4fe1-8c3a-b7dc49ccc232</t>
  </si>
  <si>
    <t>7f5067d4-cb17-41a8-bcf8-9d5afd041332</t>
  </si>
  <si>
    <t>797e4633-9842-4ecc-b879-2a0196e218aa</t>
  </si>
  <si>
    <t>ide</t>
  </si>
  <si>
    <t>ide.3</t>
  </si>
  <si>
    <t>5b4ea7bb-d3e2-4739-9b89-c535acf5df3b</t>
  </si>
  <si>
    <t>d0103d60-3514-4910-bf8e-9c3a773908be</t>
  </si>
  <si>
    <t>ide.0</t>
  </si>
  <si>
    <t>fe17d669-6f55-4d07-8cee-aaac9f26e7b9</t>
  </si>
  <si>
    <t>474e341a-66c6-410b-b692-ed09e3931abb</t>
  </si>
  <si>
    <t>1ce2f11a-aaae-46bb-9d54-e8db8fa58823</t>
  </si>
  <si>
    <t>ee0a1b1b-077d-4337-891f-4915ee1be955</t>
  </si>
  <si>
    <t>af30e1b4-3c49-4018-b979-8f5597713ebb</t>
  </si>
  <si>
    <t>192f2761-a85f-491c-8a7b-ef8b851d34d7</t>
  </si>
  <si>
    <t>9fc129dd-ddc8-42bc-9501-e918b72630e3</t>
  </si>
  <si>
    <t>319bbbe6-730e-4d62-9669-d175f2d00d6d</t>
  </si>
  <si>
    <t>55e5d53b-e580-4854-964a-d4cd987cab1b</t>
  </si>
  <si>
    <t>e1114e48-0ee6-4982-937c-dfaa7b7f7563</t>
  </si>
  <si>
    <t>898271e8-c14b-4788-8095-106c74ea6426</t>
  </si>
  <si>
    <t>6dadb433-d493-48d8-aaf4-2ba33be2f332</t>
  </si>
  <si>
    <t>db3ec588-b619-47eb-bcbc-4043689fd690</t>
  </si>
  <si>
    <t>023bcd88-01bf-41e3-9ca1-c7c1f7ea71b4</t>
  </si>
  <si>
    <t>03206eb3-dfc9-4098-a8cd-673d5e015c2d</t>
  </si>
  <si>
    <t>9d966fbd-14d5-413c-a9ec-b411593e264e</t>
  </si>
  <si>
    <t>71f6374c-bf68-4c46-bf65-c0e96a274f58</t>
  </si>
  <si>
    <t>3ff3aa0c-d226-4232-8306-b9e09d27c903</t>
  </si>
  <si>
    <t>scsi.5</t>
  </si>
  <si>
    <t>d5b3808c-7bc1-4c1d-83e9-2f540c66d6a6</t>
  </si>
  <si>
    <t>scsi.6</t>
  </si>
  <si>
    <t>0b2f36a8-ab14-4573-90a0-6ed2f01a126d</t>
  </si>
  <si>
    <t>scsi.7</t>
  </si>
  <si>
    <t>6568c0c8-eca5-41f6-9757-ea646c709869</t>
  </si>
  <si>
    <t>scsi.8</t>
  </si>
  <si>
    <t>29b3b8fb-e51d-4b43-ad6a-6c99cbd754f9</t>
  </si>
  <si>
    <t>scsi.9</t>
  </si>
  <si>
    <t>de597957-f379-4db6-a648-18fd5d2d2f23</t>
  </si>
  <si>
    <t>scsi.10</t>
  </si>
  <si>
    <t>6119cbc5-cda2-4391-9121-465bbb9f3d0f</t>
  </si>
  <si>
    <t>scsi.11</t>
  </si>
  <si>
    <t>55dc5a7b-d6ab-48d5-9e3c-decb0fffda95</t>
  </si>
  <si>
    <t>scsi.12</t>
  </si>
  <si>
    <t>c4833995-b3c5-4096-b597-6e71cf19c6ea</t>
  </si>
  <si>
    <t>scsi.13</t>
  </si>
  <si>
    <t>f7a1d460-45ea-4658-999a-d0a497acd926</t>
  </si>
  <si>
    <t>scsi.14</t>
  </si>
  <si>
    <t>622a745d-ba7c-427c-888c-92091a366a0f</t>
  </si>
  <si>
    <t>scsi.15</t>
  </si>
  <si>
    <t>0ab96b2b-50c2-44be-ac95-343f3e52327e</t>
  </si>
  <si>
    <t>scsi.16</t>
  </si>
  <si>
    <t>2c210ed1-ed75-4e14-b7dd-9643a706bb18</t>
  </si>
  <si>
    <t>scsi.17</t>
  </si>
  <si>
    <t>a02d209f-ef9a-4793-a0b2-54bf3d137dd8</t>
  </si>
  <si>
    <t>b615baf1-b1b7-45f3-9592-d271a8faadf7</t>
  </si>
  <si>
    <t>32bf735d-e426-4299-92d3-4d2e2429670a</t>
  </si>
  <si>
    <t>097cbcd8-c266-4430-9cf6-8aab607959e6</t>
  </si>
  <si>
    <t>4f802fc2-9968-48fd-93ac-9f85ba67c183</t>
  </si>
  <si>
    <t>pci</t>
  </si>
  <si>
    <t>pci.0</t>
  </si>
  <si>
    <t>bdc81ed4-b536-4757-9891-cb21174b43e8</t>
  </si>
  <si>
    <t>df3b4036-097e-4038-8745-49ea81177e0f</t>
  </si>
  <si>
    <t>a4bc0e4d-931a-45b4-839d-e1b3d5c906f1</t>
  </si>
  <si>
    <t>e00374dc-9f85-4a7b-b2cc-29b68e4b1e82</t>
  </si>
  <si>
    <t>pci.1</t>
  </si>
  <si>
    <t>94d27b92-eaa6-4a97-abac-4efff4b1bbd8</t>
  </si>
  <si>
    <t>pci.2</t>
  </si>
  <si>
    <t>fbeea561-8ad0-45f3-8376-060a06fa867b</t>
  </si>
  <si>
    <t>pci.3</t>
  </si>
  <si>
    <t>61868175-0e57-448a-85f5-0d9ae733cde8</t>
  </si>
  <si>
    <t>pci.4</t>
  </si>
  <si>
    <t>bb3877c0-8a14-47d6-9587-5396fe4d0551</t>
  </si>
  <si>
    <t>pci.5</t>
  </si>
  <si>
    <t>8f5a3c2d-2fe6-49f9-8d34-290528ec5425</t>
  </si>
  <si>
    <t>pci.6</t>
  </si>
  <si>
    <t>99205062-3523-413c-b4c0-0e665b748ae2</t>
  </si>
  <si>
    <t>sata</t>
  </si>
  <si>
    <t>sata.0</t>
  </si>
  <si>
    <t>f1468ba8-ed08-46f7-bf0f-bc1dd697010b</t>
  </si>
  <si>
    <t>sata.1</t>
  </si>
  <si>
    <t>88e0bec0-036b-4f9b-a40a-a09ee0e5e9f2</t>
  </si>
  <si>
    <t>sata.2</t>
  </si>
  <si>
    <t>73151067-fcc3-43e2-8b7e-e97830987999</t>
  </si>
  <si>
    <t>sata.3</t>
  </si>
  <si>
    <t>26325156-9b62-4465-a3a1-083f0812d63f</t>
  </si>
  <si>
    <t>sata.4</t>
  </si>
  <si>
    <t>3c2cac51-33b5-40f3-ad23-fc7a693df0d9</t>
  </si>
  <si>
    <t>sata.5</t>
  </si>
  <si>
    <t>94727ca7-9d29-43ec-8d8b-580b68b132be</t>
  </si>
  <si>
    <t>293c96cf-c43b-4b43-94b4-4b172491288a</t>
  </si>
  <si>
    <t>25be84ee-d8ab-4950-94d6-7a4db709ecc3</t>
  </si>
  <si>
    <t>25afa654-3f93-441f-8bba-c2102d8ad16f</t>
  </si>
  <si>
    <t>e0643151-4231-454c-9464-1ad2ddef4e21</t>
  </si>
  <si>
    <t>d90afbe3-843a-4ebf-b03e-0ad8e21b7873</t>
  </si>
  <si>
    <t>7cb6134b-5830-4904-8712-961b9acb09a5</t>
  </si>
  <si>
    <t>8dfba5bd-fe0b-496b-834a-83f6c82c6c64</t>
  </si>
  <si>
    <t>97b53fd2-5be6-4f9d-bbb2-88ec2cf3cc90</t>
  </si>
  <si>
    <t>4f22038c-8306-4481-9988-3d2c361125e7</t>
  </si>
  <si>
    <t>5022e092-efab-4f1b-b739-38466802f8e8</t>
  </si>
  <si>
    <t>37a2c76b-ff6f-49a7-9823-8e253b8cb9f1</t>
  </si>
  <si>
    <t>9babfe3a-1ae0-4a71-9b13-730292ae2b9a</t>
  </si>
  <si>
    <t>ide.1</t>
  </si>
  <si>
    <t>cb73e762-8e00-4e5a-af56-30e7a513eb96</t>
  </si>
  <si>
    <t>82b6029d-242f-425d-80d7-180f19ed78e1</t>
  </si>
  <si>
    <t>9f72d83e-74ee-4f1e-9e28-5248120b3b1b</t>
  </si>
  <si>
    <t>ba18d47b-5843-4e4c-8fa1-519a0794100e</t>
  </si>
  <si>
    <t>2a9740f9-8589-44a6-ab76-280d69e217c5</t>
  </si>
  <si>
    <t>4dcfdf9b-cfeb-4ebe-931d-b170c5563528</t>
  </si>
  <si>
    <t>4ac4273c-7ae0-4043-b1ed-7042612e82fa</t>
  </si>
  <si>
    <t>b593fefb-b005-40ca-a3b4-e5b464f285da</t>
  </si>
  <si>
    <t>7dd73497-e0b7-4796-b278-133346648c67</t>
  </si>
  <si>
    <t>7c4ae385-ba89-47b4-a48f-c4df9bee8c52</t>
  </si>
  <si>
    <t>8b89894c-3b62-4e0b-9290-efb75fb8aca3</t>
  </si>
  <si>
    <t>ef0bc465-ffe2-4e0b-838b-9edfc892d4af</t>
  </si>
  <si>
    <t>f16bd512-f08d-4197-85a3-2d254cf8f801</t>
  </si>
  <si>
    <t>07e6b839-e8e0-4727-8164-4216a57ebe92</t>
  </si>
  <si>
    <t>12a69898-f5fe-4fc8-8b06-614cb38f4c7a</t>
  </si>
  <si>
    <t>9271721a-b060-4a75-945d-c57c39280f4d</t>
  </si>
  <si>
    <t>cecd8538-b02f-4c66-9f3b-cc66204f185e</t>
  </si>
  <si>
    <t>a46bbdd0-caa3-4f02-96eb-f8634ecce89d</t>
  </si>
  <si>
    <t>36c4d8d2-3842-42a3-9b62-9a9d770c2ad7</t>
  </si>
  <si>
    <t>86369053-fc5f-42ab-8639-e1d00f005bdc</t>
  </si>
  <si>
    <t>28458d7c-0a4b-4704-8d0c-48a6f0cc27b4</t>
  </si>
  <si>
    <t>2f24584b-a0a0-4776-a3f4-331f7c6b3098</t>
  </si>
  <si>
    <t>d9f65671-a837-41e4-94cb-28712cfc7286</t>
  </si>
  <si>
    <t>83a88286-5056-4247-a7fa-746e9862fa3b</t>
  </si>
  <si>
    <t>d4af07e8-6e3a-4b59-ab4c-bfce698ced54</t>
  </si>
  <si>
    <t>50a7adb3-b307-4917-9c74-bce584ea05da</t>
  </si>
  <si>
    <t>d36b3768-cba8-49b9-8168-f58640a5ed07</t>
  </si>
  <si>
    <t>4477be46-b085-466b-b842-951294d0dc9b</t>
  </si>
  <si>
    <t>e2e20026-f227-4f8a-bd23-3d6c5c5f148b</t>
  </si>
  <si>
    <t>377013ff-f230-44b5-a4b5-df1255866cb7</t>
  </si>
  <si>
    <t>e33bc5bb-249e-4078-9714-c5cb8f354e91</t>
  </si>
  <si>
    <t>9b2c87f1-349d-4ef2-aafe-4aa55433c127</t>
  </si>
  <si>
    <t>29dcf0c6-9683-466f-ac19-9682582758d8</t>
  </si>
  <si>
    <t>8742e3ba-98c3-4278-950e-99b5b2ac1f5a</t>
  </si>
  <si>
    <t>08851990-1191-41ed-b703-30f09cb56e73</t>
  </si>
  <si>
    <t>3dbee953-c08d-4b33-b4aa-486233f5a455</t>
  </si>
  <si>
    <t>9e72be88-5cf8-4a0e-a3e3-4a9d1ef89180</t>
  </si>
  <si>
    <t>99df5d37-831c-4fe6-96f4-2e995602a365</t>
  </si>
  <si>
    <t>9e1de0de-568d-4d92-a745-98e6988f38f5</t>
  </si>
  <si>
    <t>d617e16d-b2d8-4a10-a10b-a2cdd943b03e</t>
  </si>
  <si>
    <t>ef3c83ee-7616-47a3-83ac-e5ccb841790f</t>
  </si>
  <si>
    <t>00ccb244-9904-4f86-8670-3bb529a50c16</t>
  </si>
  <si>
    <t>e5c8c85e-91a0-493f-b7ff-d9d71c2ded3b</t>
  </si>
  <si>
    <t>f17cd4fe-0483-4414-9229-330f1beef90e</t>
  </si>
  <si>
    <t>fe3c72db-ba26-4357-a4b4-90ae05ea7aeb</t>
  </si>
  <si>
    <t>77eba004-db3d-4010-9431-58142f82629f</t>
  </si>
  <si>
    <t>f15a9d73-24d6-4876-8e2a-5011afb4ab60</t>
  </si>
  <si>
    <t>56938fca-0274-4d58-a9c0-9aa38e90ecd2</t>
  </si>
  <si>
    <t>39def365-85ce-4f44-ae5f-425337ab4903</t>
  </si>
  <si>
    <t>757ee945-a135-4a82-9ecb-46e2d20757eb</t>
  </si>
  <si>
    <t>fe347010-4839-4801-bcc8-1883f26d383c</t>
  </si>
  <si>
    <t>fe60d095-5c24-4cc1-a5c2-69ff307c14ec</t>
  </si>
  <si>
    <t>75690721-c95d-4ed8-bcc3-8b1b9ab8dade</t>
  </si>
  <si>
    <t>5ce35d9c-69a1-4010-912e-55d8dcec5144</t>
  </si>
  <si>
    <t>a7a21ff8-2220-4f0e-949d-6bde5728ef43</t>
  </si>
  <si>
    <t>c5a03e98-5dd3-416a-8b30-c00ef2dd7885</t>
  </si>
  <si>
    <t>36fa5d2c-1010-49ab-8b75-a727f7a89cdb</t>
  </si>
  <si>
    <t>48c50fbf-8a98-40ed-afb6-e428eba2f59a</t>
  </si>
  <si>
    <t>3063177c-2fb5-4c33-a5ee-95b7f3730032</t>
  </si>
  <si>
    <t>718d58b8-f2a8-4eba-a9ae-04e4442c1f24</t>
  </si>
  <si>
    <t>f46462e5-90d0-47d3-ab06-8ab109414b2c</t>
  </si>
  <si>
    <t>7f85e086-87e5-4c50-b38a-e6fb4b9e1530</t>
  </si>
  <si>
    <t>f2c47063-eec1-4122-a7a9-c294c4da0a68</t>
  </si>
  <si>
    <t>bb746fa4-113f-4949-8fe1-8f04465d1d18</t>
  </si>
  <si>
    <t>062c03f6-a64b-446b-885e-fce9a3e1149d</t>
  </si>
  <si>
    <t>40a04e22-26c3-4fde-baf8-1b812aa6fcdc</t>
  </si>
  <si>
    <t>2c78894b-4301-4d57-9368-27010a03673e</t>
  </si>
  <si>
    <t>8bd73396-b685-48a5-a415-f1c05b3f4d96</t>
  </si>
  <si>
    <t>9427ef98-53f1-4b97-9608-2886bc0d10bc</t>
  </si>
  <si>
    <t>60bf7e5b-9aba-49bd-b28a-0abe553e8487</t>
  </si>
  <si>
    <t>1df0960a-264a-4b67-ace8-7c67ca27d6d3</t>
  </si>
  <si>
    <t>6437ac86-c3e2-421e-965b-f52fcf4ab19d</t>
  </si>
  <si>
    <t>f1e0c15c-9d12-484b-8fdd-2f0013f8f231</t>
  </si>
  <si>
    <t>e1b26c97-912d-4221-8bc8-222babb138a9</t>
  </si>
  <si>
    <t>55884bc0-7824-45fd-9053-8339881da844</t>
  </si>
  <si>
    <t>52ac3320-d253-45f4-a34d-a5feeb72af1d</t>
  </si>
  <si>
    <t>0f9c371a-243c-41a6-a032-bfba9f688267</t>
  </si>
  <si>
    <t>4d1cea7a-abee-4e07-8a1a-6165ae546ae1</t>
  </si>
  <si>
    <t>306f45ba-2198-4e3e-b075-928b172108fe</t>
  </si>
  <si>
    <t>53454198-4f92-4b48-955d-731e3dbd8b7c</t>
  </si>
  <si>
    <t>667f96e6-5947-4d98-8a6d-185262141808</t>
  </si>
  <si>
    <t>34549b31-f020-4b5a-b311-ace5de136bfe</t>
  </si>
  <si>
    <t>ad33de63-e774-4a52-87f6-0e4ac7c3e214</t>
  </si>
  <si>
    <t>6b8f5339-2f17-4cef-8206-0be2692ed77c</t>
  </si>
  <si>
    <t>04609431-52e6-4990-bab4-21ca5ba14522</t>
  </si>
  <si>
    <t>91bf4ee6-b447-4d0c-8ded-14c635d9b561</t>
  </si>
  <si>
    <t>7f96fae9-f234-41a3-bcbb-ea7e673ba76e</t>
  </si>
  <si>
    <t>UUID</t>
  </si>
  <si>
    <t>Network Name</t>
  </si>
  <si>
    <t>Vlan ID</t>
  </si>
  <si>
    <t>VLAN_NUTANIX</t>
  </si>
  <si>
    <t>VLAN_SERVIDORES_30</t>
  </si>
  <si>
    <t>371af662-0433-4066-a585-d99539ea1b72</t>
  </si>
  <si>
    <t>VLAN_TEST</t>
  </si>
  <si>
    <t>4df71937-7f88-48d7-86f5-b4032a685244</t>
  </si>
  <si>
    <t>VLAN_DMZ_100</t>
  </si>
  <si>
    <t>VLAN_110_DHCP</t>
  </si>
  <si>
    <t>VLAN_EXADATA_BKP_130</t>
  </si>
  <si>
    <t>Name</t>
  </si>
  <si>
    <t>Used Space Bytes</t>
  </si>
  <si>
    <t>Used Space GB</t>
  </si>
  <si>
    <t>Max_capacity_in_Bytes</t>
  </si>
  <si>
    <t>Max_capacity_in_GB</t>
  </si>
  <si>
    <t>Replication_factor</t>
  </si>
  <si>
    <t>erasure_code</t>
  </si>
  <si>
    <t>on_disk_dedup</t>
  </si>
  <si>
    <t>compression_enabled</t>
  </si>
  <si>
    <t>SelfServiceContainer</t>
  </si>
  <si>
    <t>1021964517376</t>
  </si>
  <si>
    <t>OFF</t>
  </si>
  <si>
    <t>Nutanix_POC-FS_ctr</t>
  </si>
  <si>
    <t>171452952576</t>
  </si>
  <si>
    <t>cb67a8ec-62b6-4838-8ee9-2f2e230b9eda</t>
  </si>
  <si>
    <t>kafka_data</t>
  </si>
  <si>
    <t>0</t>
  </si>
  <si>
    <t>default-container-20507328152854</t>
  </si>
  <si>
    <t>84027539456</t>
  </si>
  <si>
    <t>2a535d76-eddb-438c-b1cc-6abff210170b</t>
  </si>
  <si>
    <t>NutanixManagementShare</t>
  </si>
  <si>
    <t>67649355776</t>
  </si>
  <si>
    <t>NAME</t>
  </si>
  <si>
    <t>HYPERVISOR IP</t>
  </si>
  <si>
    <t>SERIAL NODE</t>
  </si>
  <si>
    <t>CVM IP</t>
  </si>
  <si>
    <t>SERIAL BLOCK</t>
  </si>
  <si>
    <t>BLOCK MODEL</t>
  </si>
  <si>
    <t>CPU MODEL</t>
  </si>
  <si>
    <t>Nro CPU</t>
  </si>
  <si>
    <t>Nro Threads</t>
  </si>
  <si>
    <t>Nro SOCKET</t>
  </si>
  <si>
    <t>Memory in GB</t>
  </si>
  <si>
    <t>HYPERVISOR VERSION</t>
  </si>
  <si>
    <t>Nro VM</t>
  </si>
  <si>
    <t>DEGRADED</t>
  </si>
  <si>
    <t>MAINTENANCE MODE</t>
  </si>
  <si>
    <t>IPMI IP</t>
  </si>
  <si>
    <t>NODE STATE</t>
  </si>
  <si>
    <t>NTNX-CDC1BAF612E6-2</t>
  </si>
  <si>
    <t>10.26.1.7</t>
  </si>
  <si>
    <t>J1007H8A</t>
  </si>
  <si>
    <t>10.26.1.2</t>
  </si>
  <si>
    <t>CDC1BAF612E6</t>
  </si>
  <si>
    <t>HX3720</t>
  </si>
  <si>
    <t>Intel(R) Xeon(R) Gold 6126 CPU @ 2.60GHz</t>
  </si>
  <si>
    <t>Nutanix 20170830.200</t>
  </si>
  <si>
    <t>10.26.1.11</t>
  </si>
  <si>
    <t>NORMAL</t>
  </si>
  <si>
    <t>NTNX-CDC1BAF612E6-4</t>
  </si>
  <si>
    <t>10.26.1.9</t>
  </si>
  <si>
    <t>J1007H87</t>
  </si>
  <si>
    <t>10.26.1.4</t>
  </si>
  <si>
    <t>10.26.1.13</t>
  </si>
  <si>
    <t>NTNX-CDC1BAF612E6-1</t>
  </si>
  <si>
    <t>10.26.1.6</t>
  </si>
  <si>
    <t>J1007H89</t>
  </si>
  <si>
    <t>10.26.1.5</t>
  </si>
  <si>
    <t>10.26.1.10</t>
  </si>
  <si>
    <t>NTNX-CDC1BAF612E6-3</t>
  </si>
  <si>
    <t>10.26.1.8</t>
  </si>
  <si>
    <t>J1007H88</t>
  </si>
  <si>
    <t>10.26.1.3</t>
  </si>
  <si>
    <t>10.26.1.12</t>
  </si>
  <si>
    <t>VMDISK UUID</t>
  </si>
  <si>
    <t>VMDISK SIZE GB</t>
  </si>
  <si>
    <t>FLASH MODE</t>
  </si>
  <si>
    <t>1733bf4e-36f7-486a-afbd-685a5a9405ab</t>
  </si>
  <si>
    <t>pvc-fa9948aa-0f90-11e9-91fc-506b8d83ee3d</t>
  </si>
  <si>
    <t>2bb3452b-8b72-4de5-a2f6-a079eba5484b</t>
  </si>
  <si>
    <t>1fb4e32a-cef9-4157-a7fd-c520dca335c5</t>
  </si>
  <si>
    <t>calm-cc923eb8</t>
  </si>
  <si>
    <t>d0cba656-77cf-40a1-bcb2-84618a307391</t>
  </si>
  <si>
    <t>FALSE</t>
  </si>
  <si>
    <t>2b53c580-e6e2-4893-97ec-e2c7b73b0843</t>
  </si>
  <si>
    <t>pvc-29cb6a87-4b3b-11e9-a225-506b8dc1f357</t>
  </si>
  <si>
    <t>e8052712-586c-4857-ade5-ac66e6625b8f</t>
  </si>
  <si>
    <t>win2016</t>
  </si>
  <si>
    <t>c3462c9b-b6e2-44d2-a9b2-3af0c4050a2b</t>
  </si>
  <si>
    <t>38f16b0f-0e04-451e-9349-2e300900df49</t>
  </si>
  <si>
    <t>calm-c44daf31</t>
  </si>
  <si>
    <t>2f9cece9-ad92-4ce0-8a6c-c5466c56f907</t>
  </si>
  <si>
    <t>496d27ba-e0bf-4596-b848-f1741352daf8</t>
  </si>
  <si>
    <t>NTNX-POC-FS-92cbe6fc-ff70-42ee-be62-f4a0dd01d805-496d27ba-e0bf-4596-b848-f1741352daf8</t>
  </si>
  <si>
    <t>799c81ce-bd22-4c48-ba08-9722e34dde06</t>
  </si>
  <si>
    <t>a59ca932-3ef4-419f-9521-2ad135e2ee80</t>
  </si>
  <si>
    <t>a554c86e-8d41-4ce1-b7d7-97a746a9424a</t>
  </si>
  <si>
    <t>3275d1c4-e841-468f-90d8-e6c669895aa4</t>
  </si>
  <si>
    <t>7eba2670-30f6-4930-a957-ada504cfcfe6</t>
  </si>
  <si>
    <t>31bff613-c3a1-47af-9f48-f67f117f3301</t>
  </si>
  <si>
    <t>c507a267-3742-4a48-be41-010e4897ad05</t>
  </si>
  <si>
    <t>12cc9f98-9ef1-4dde-bde1-b8a94fa8e40d</t>
  </si>
  <si>
    <t>9820ec11-7e2e-4df2-bc11-44b5c92a3ac2</t>
  </si>
  <si>
    <t>84b6dc4b-9558-4bb6-96a3-08d4b78db431</t>
  </si>
  <si>
    <t>33f9fb8a-ac05-4069-b627-ad1074ad0d48</t>
  </si>
  <si>
    <t>d17d7f03-d303-4940-b8b9-11f83a7c9a37</t>
  </si>
  <si>
    <t>ace40608-adec-4b82-acff-2744498dd97a</t>
  </si>
  <si>
    <t>f9742c1e-76ce-4e09-82d3-e94f1930f899</t>
  </si>
  <si>
    <t>fa30853c-56f0-48cf-8818-645d3e140a39</t>
  </si>
  <si>
    <t>5eff8005-6476-4a5a-89c6-f1fe321d802f</t>
  </si>
  <si>
    <t>97wwwk19ka_DATADG_VG_2019-03-20-10-31-50</t>
  </si>
  <si>
    <t>bea6c162-bf32-4fe3-b449-0abe617809c9</t>
  </si>
  <si>
    <t>bfec5436-3967-4848-a0a2-954eff55e89b</t>
  </si>
  <si>
    <t>97wwwk19ka_LOGDG_VG_2019-03-20-10-31-49</t>
  </si>
  <si>
    <t>c9f248b1-70fa-4408-92ff-022bfcad606d</t>
  </si>
  <si>
    <t>0cc6264a-4896-4ee0-b972-99a285617c75</t>
  </si>
  <si>
    <t>67c84e54-385b-49da-b99e-0e98762bbb05</t>
  </si>
  <si>
    <t>pvc-66ba0305-2582-11e9-82e7-506b8d8dc18f</t>
  </si>
  <si>
    <t>bff9ada7-9bad-4322-8242-92f28ae24e62</t>
  </si>
  <si>
    <t>ERA_DRIVE_82fd3f54-4bc9-11e9-b0cc-506b8d872e9d</t>
  </si>
  <si>
    <t>6955ec0a-0833-4ca1-b0ec-5c5bad90d7e3</t>
  </si>
  <si>
    <t>ERA_LOG_DRIVE_VG_21eedadc-0805-470b-967c-29d2204d21ce</t>
  </si>
  <si>
    <t>ea8781b5-dd70-49e0-8efd-5a89d7827fbc</t>
  </si>
  <si>
    <t>88e6d588-10a4-4df2-bc3b-7852ed311d56</t>
  </si>
  <si>
    <t>pvc-c844eb2a-1448-11e9-8d24-506b8d83ee3d</t>
  </si>
  <si>
    <t>90215009-fa8c-418f-8847-82ac28af3d6e</t>
  </si>
  <si>
    <t>8cda6247-53cf-42d6-a668-518cf3296825</t>
  </si>
  <si>
    <t>pvc-0f998122-258d-11e9-bdcd-506b8d9be076</t>
  </si>
  <si>
    <t>cd9faa04-f70f-41a1-896f-b678d9e776ab</t>
  </si>
  <si>
    <t>ERA_DRIVE_a8d7f8d2-4afb-11e9-acef-506b8d872e9d</t>
  </si>
  <si>
    <t>63481a04-f81a-428c-9be9-f8cd511c20e7</t>
  </si>
  <si>
    <t>0af3ef87-4c32-4126-b850-7ea7ced44102</t>
  </si>
  <si>
    <t>9911c7d1-a168-462d-992d-39403fa3e5df</t>
  </si>
  <si>
    <t>pvc-694419c4-0f97-11e9-a0fd-506b8d4883f1</t>
  </si>
  <si>
    <t>8052563a-fbe6-4852-b697-cb237199b186</t>
  </si>
  <si>
    <t>ORACLERAC</t>
  </si>
  <si>
    <t>1ebcd94e-d911-4132-ac7b-10a9c5800620</t>
  </si>
  <si>
    <t>bf18d2a2-4af3-42a1-8249-c69a949dd611</t>
  </si>
  <si>
    <t>pvc-98667205-18cd-11e9-9ba5-506b8d6a08c1</t>
  </si>
  <si>
    <t>9ae377c1-0050-4364-90d9-5e10efe4a112</t>
  </si>
  <si>
    <t>c00c9fff-cd34-41b9-b8e3-d197872ef320</t>
  </si>
  <si>
    <t>calm-5aa5ef18</t>
  </si>
  <si>
    <t>c1a95435-e52b-4001-adb6-69a9c09342c3</t>
  </si>
  <si>
    <t>cc8b8448-03f5-46be-a048-820279114795</t>
  </si>
  <si>
    <t>Prueba</t>
  </si>
  <si>
    <t>c409de83-7852-47d1-9868-1ed7a43623b5</t>
  </si>
  <si>
    <t>604e3b18-22a5-4d6f-aa1d-a175e59a7416</t>
  </si>
  <si>
    <t>3fdbe50d-5eda-4f6c-ac05-ab90caf64584</t>
  </si>
  <si>
    <t>cd3f9937-5827-4a23-bbae-4e573ebbfc5b</t>
  </si>
  <si>
    <t>calm-613ca879</t>
  </si>
  <si>
    <t>31d6b784-6232-47bb-adfd-4f7a1296a0f4</t>
  </si>
  <si>
    <t>DEVICE ADDRESS</t>
  </si>
  <si>
    <t>DEVICE IN GB</t>
  </si>
  <si>
    <t>StorateCont UUID</t>
  </si>
  <si>
    <t>StorateCont Name</t>
  </si>
  <si>
    <t>Ndfs_filepath</t>
  </si>
  <si>
    <t>/SelfServiceContainer/.acropolis/vmdisk/00ccb244-9904-4f86-8670-3bb529a50c16</t>
  </si>
  <si>
    <t>/SelfServiceContainer/.acropolis/vmdisk/023bcd88-01bf-41e3-9ca1-c7c1f7ea71b4</t>
  </si>
  <si>
    <t>/SelfServiceContainer/.acropolis/vmdisk/03206eb3-dfc9-4098-a8cd-673d5e015c2d</t>
  </si>
  <si>
    <t>/SelfServiceContainer/.acropolis/vmdisk/04609431-52e6-4990-bab4-21ca5ba14522</t>
  </si>
  <si>
    <t>/SelfServiceContainer/.acropolis/vmdisk/062c03f6-a64b-446b-885e-fce9a3e1149d</t>
  </si>
  <si>
    <t>/Nutanix_POC-FS_ctr/.acropolis/vmdisk/07e6b839-e8e0-4727-8164-4216a57ebe92</t>
  </si>
  <si>
    <t>/SelfServiceContainer/.acropolis/vmdisk/08851990-1191-41ed-b703-30f09cb56e73</t>
  </si>
  <si>
    <t>/default-container-20507328152854/.acropolis/vmdisk/097cbcd8-c266-4430-9cf6-8aab607959e6</t>
  </si>
  <si>
    <t>/SelfServiceContainer/.acropolis/vmdisk/0ab96b2b-50c2-44be-ac95-343f3e52327e</t>
  </si>
  <si>
    <t>/SelfServiceContainer/.acropolis/vmdisk/0b2f36a8-ab14-4573-90a0-6ed2f01a126d</t>
  </si>
  <si>
    <t>/default-container-20507328152854/.acropolis/vmdisk/0f9c371a-243c-41a6-a032-bfba9f688267</t>
  </si>
  <si>
    <t>/SelfServiceContainer/.acropolis/vmdisk/12a69898-f5fe-4fc8-8b06-614cb38f4c7a</t>
  </si>
  <si>
    <t>/SelfServiceContainer/.acropolis/vmdisk/192f2761-a85f-491c-8a7b-ef8b851d34d7</t>
  </si>
  <si>
    <t>/default-container-20507328152854/.acropolis/vmdisk/1ce2f11a-aaae-46bb-9d54-e8db8fa58823</t>
  </si>
  <si>
    <t>/SelfServiceContainer/.acropolis/vmdisk/1df0960a-264a-4b67-ace8-7c67ca27d6d3</t>
  </si>
  <si>
    <t>/Nutanix_POC-FS_ctr/.acropolis/vmdisk/25afa654-3f93-441f-8bba-c2102d8ad16f</t>
  </si>
  <si>
    <t>/SelfServiceContainer/.acropolis/vmdisk/25be84ee-d8ab-4950-94d6-7a4db709ecc3</t>
  </si>
  <si>
    <t>/SelfServiceContainer/.acropolis/vmdisk/26325156-9b62-4465-a3a1-083f0812d63f</t>
  </si>
  <si>
    <t>/Nutanix_POC-FS_ctr/.acropolis/vmdisk/28458d7c-0a4b-4704-8d0c-48a6f0cc27b4</t>
  </si>
  <si>
    <t>/SelfServiceContainer/.acropolis/vmdisk/293c96cf-c43b-4b43-94b4-4b172491288a</t>
  </si>
  <si>
    <t>/SelfServiceContainer/.acropolis/vmdisk/29b3b8fb-e51d-4b43-ad6a-6c99cbd754f9</t>
  </si>
  <si>
    <t>/SelfServiceContainer/.acropolis/vmdisk/29dcf0c6-9683-466f-ac19-9682582758d8</t>
  </si>
  <si>
    <t>/Nutanix_POC-FS_ctr/.acropolis/vmdisk/2a9740f9-8589-44a6-ab76-280d69e217c5</t>
  </si>
  <si>
    <t>/SelfServiceContainer/.acropolis/vmdisk/2c210ed1-ed75-4e14-b7dd-9643a706bb18</t>
  </si>
  <si>
    <t>/SelfServiceContainer/.acropolis/vmdisk/2c78894b-4301-4d57-9368-27010a03673e</t>
  </si>
  <si>
    <t>/default-container-20507328152854/.acropolis/vmdisk/2f24584b-a0a0-4776-a3f4-331f7c6b3098</t>
  </si>
  <si>
    <t>/SelfServiceContainer/.acropolis/vmdisk/3063177c-2fb5-4c33-a5ee-95b7f3730032</t>
  </si>
  <si>
    <t>/SelfServiceContainer/.acropolis/vmdisk/319bbbe6-730e-4d62-9669-d175f2d00d6d</t>
  </si>
  <si>
    <t>/Nutanix_POC-FS_ctr/.acropolis/vmdisk/32bf735d-e426-4299-92d3-4d2e2429670a</t>
  </si>
  <si>
    <t>/Nutanix_POC-FS_ctr/.acropolis/vmdisk/34549b31-f020-4b5a-b311-ace5de136bfe</t>
  </si>
  <si>
    <t>/Nutanix_POC-FS_ctr/.acropolis/vmdisk/36c4d8d2-3842-42a3-9b62-9a9d770c2ad7</t>
  </si>
  <si>
    <t>/SelfServiceContainer/.acropolis/vmdisk/36fa5d2c-1010-49ab-8b75-a727f7a89cdb</t>
  </si>
  <si>
    <t>/Nutanix_POC-FS_ctr/.acropolis/vmdisk/377013ff-f230-44b5-a4b5-df1255866cb7</t>
  </si>
  <si>
    <t>/default-container-20507328152854/.acropolis/vmdisk/37a2c76b-ff6f-49a7-9823-8e253b8cb9f1</t>
  </si>
  <si>
    <t>/SelfServiceContainer/.acropolis/vmdisk/39def365-85ce-4f44-ae5f-425337ab4903</t>
  </si>
  <si>
    <t>/SelfServiceContainer/.acropolis/vmdisk/3c2cac51-33b5-40f3-ad23-fc7a693df0d9</t>
  </si>
  <si>
    <t>/Nutanix_POC-FS_ctr/.acropolis/vmdisk/3dbee953-c08d-4b33-b4aa-486233f5a455</t>
  </si>
  <si>
    <t>/SelfServiceContainer/.acropolis/vmdisk/3ff3aa0c-d226-4232-8306-b9e09d27c903</t>
  </si>
  <si>
    <t>/default-container-20507328152854/.acropolis/vmdisk/40a04e22-26c3-4fde-baf8-1b812aa6fcdc</t>
  </si>
  <si>
    <t>/SelfServiceContainer/.acropolis/vmdisk/4477be46-b085-466b-b842-951294d0dc9b</t>
  </si>
  <si>
    <t>/Nutanix_POC-FS_ctr/.acropolis/vmdisk/48c50fbf-8a98-40ed-afb6-e428eba2f59a</t>
  </si>
  <si>
    <t>/Nutanix_POC-FS_ctr/.acropolis/vmdisk/4ac4273c-7ae0-4043-b1ed-7042612e82fa</t>
  </si>
  <si>
    <t>/SelfServiceContainer/.acropolis/vmdisk/4d1cea7a-abee-4e07-8a1a-6165ae546ae1</t>
  </si>
  <si>
    <t>/Nutanix_POC-FS_ctr/.acropolis/vmdisk/4dcfdf9b-cfeb-4ebe-931d-b170c5563528</t>
  </si>
  <si>
    <t>/SelfServiceContainer/.acropolis/vmdisk/4f22038c-8306-4481-9988-3d2c361125e7</t>
  </si>
  <si>
    <t>/SelfServiceContainer/.acropolis/vmdisk/4f802fc2-9968-48fd-93ac-9f85ba67c183</t>
  </si>
  <si>
    <t>/Nutanix_POC-FS_ctr/.acropolis/vmdisk/5022e092-efab-4f1b-b739-38466802f8e8</t>
  </si>
  <si>
    <t>/SelfServiceContainer/.acropolis/vmdisk/50a7adb3-b307-4917-9c74-bce584ea05da</t>
  </si>
  <si>
    <t>/SelfServiceContainer/.acropolis/vmdisk/52ac3320-d253-45f4-a34d-a5feeb72af1d</t>
  </si>
  <si>
    <t>/SelfServiceContainer/.acropolis/vmdisk/53454198-4f92-4b48-955d-731e3dbd8b7c</t>
  </si>
  <si>
    <t>/SelfServiceContainer/.acropolis/vmdisk/546c5939-da39-42e0-b990-3cff9dea6dc2</t>
  </si>
  <si>
    <t>/Nutanix_POC-FS_ctr/.acropolis/vmdisk/55884bc0-7824-45fd-9053-8339881da844</t>
  </si>
  <si>
    <t>/SelfServiceContainer/.acropolis/vmdisk/55dc5a7b-d6ab-48d5-9e3c-decb0fffda95</t>
  </si>
  <si>
    <t>/SelfServiceContainer/.acropolis/vmdisk/55e5d53b-e580-4854-964a-d4cd987cab1b</t>
  </si>
  <si>
    <t>/SelfServiceContainer/.acropolis/vmdisk/56938fca-0274-4d58-a9c0-9aa38e90ecd2</t>
  </si>
  <si>
    <t>/SelfServiceContainer/.acropolis/vmdisk/58087c57-5681-4ce8-a0af-f5a08a813d36</t>
  </si>
  <si>
    <t>/Nutanix_POC-FS_ctr/.acropolis/vmdisk/5b4ea7bb-d3e2-4739-9b89-c535acf5df3b</t>
  </si>
  <si>
    <t>/SelfServiceContainer/.acropolis/vmdisk/5ce35d9c-69a1-4010-912e-55d8dcec5144</t>
  </si>
  <si>
    <t>/Nutanix_POC-FS_ctr/.acropolis/vmdisk/60bf7e5b-9aba-49bd-b28a-0abe553e8487</t>
  </si>
  <si>
    <t>/SelfServiceContainer/.acropolis/vmdisk/6119cbc5-cda2-4391-9121-465bbb9f3d0f</t>
  </si>
  <si>
    <t>/SelfServiceContainer/.acropolis/vmdisk/61868175-0e57-448a-85f5-0d9ae733cde8</t>
  </si>
  <si>
    <t>/SelfServiceContainer/.acropolis/vmdisk/622a745d-ba7c-427c-888c-92091a366a0f</t>
  </si>
  <si>
    <t>/SelfServiceContainer/.acropolis/vmdisk/6437ac86-c3e2-421e-965b-f52fcf4ab19d</t>
  </si>
  <si>
    <t>/SelfServiceContainer/.acropolis/vmdisk/6568c0c8-eca5-41f6-9757-ea646c709869</t>
  </si>
  <si>
    <t>/SelfServiceContainer/.acropolis/vmdisk/667f96e6-5947-4d98-8a6d-185262141808</t>
  </si>
  <si>
    <t>/SelfServiceContainer/.acropolis/vmdisk/6b8f5339-2f17-4cef-8206-0be2692ed77c</t>
  </si>
  <si>
    <t>/SelfServiceContainer/.acropolis/vmdisk/6dadb433-d493-48d8-aaf4-2ba33be2f332</t>
  </si>
  <si>
    <t>/SelfServiceContainer/.acropolis/vmdisk/718d58b8-f2a8-4eba-a9ae-04e4442c1f24</t>
  </si>
  <si>
    <t>/SelfServiceContainer/.acropolis/vmdisk/71f6374c-bf68-4c46-bf65-c0e96a274f58</t>
  </si>
  <si>
    <t>/SelfServiceContainer/.acropolis/vmdisk/73151067-fcc3-43e2-8b7e-e97830987999</t>
  </si>
  <si>
    <t>/default-container-20507328152854/.acropolis/vmdisk/75690721-c95d-4ed8-bcc3-8b1b9ab8dade</t>
  </si>
  <si>
    <t>/SelfServiceContainer/.acropolis/vmdisk/757ee945-a135-4a82-9ecb-46e2d20757eb</t>
  </si>
  <si>
    <t>/SelfServiceContainer/.acropolis/vmdisk/77eba004-db3d-4010-9431-58142f82629f</t>
  </si>
  <si>
    <t>/SelfServiceContainer/.acropolis/vmdisk/797e4633-9842-4ecc-b879-2a0196e218aa</t>
  </si>
  <si>
    <t>/SelfServiceContainer/.acropolis/vmdisk/7c4ae385-ba89-47b4-a48f-c4df9bee8c52</t>
  </si>
  <si>
    <t>/Nutanix_POC-FS_ctr/.acropolis/vmdisk/7cb6134b-5830-4904-8712-961b9acb09a5</t>
  </si>
  <si>
    <t>/Nutanix_POC-FS_ctr/.acropolis/vmdisk/7dd73497-e0b7-4796-b278-133346648c67</t>
  </si>
  <si>
    <t>/SelfServiceContainer/.acropolis/vmdisk/7f5067d4-cb17-41a8-bcf8-9d5afd041332</t>
  </si>
  <si>
    <t>/SelfServiceContainer/.acropolis/vmdisk/7f85e086-87e5-4c50-b38a-e6fb4b9e1530</t>
  </si>
  <si>
    <t>/SelfServiceContainer/.acropolis/vmdisk/82b6029d-242f-425d-80d7-180f19ed78e1</t>
  </si>
  <si>
    <t>/SelfServiceContainer/.acropolis/vmdisk/83a88286-5056-4247-a7fa-746e9862fa3b</t>
  </si>
  <si>
    <t>/Nutanix_POC-FS_ctr/.acropolis/vmdisk/86369053-fc5f-42ab-8639-e1d00f005bdc</t>
  </si>
  <si>
    <t>/SelfServiceContainer/.acropolis/vmdisk/8742e3ba-98c3-4278-950e-99b5b2ac1f5a</t>
  </si>
  <si>
    <t>/SelfServiceContainer/.acropolis/vmdisk/88e0bec0-036b-4f9b-a40a-a09ee0e5e9f2</t>
  </si>
  <si>
    <t>/Nutanix_POC-FS_ctr/.acropolis/vmdisk/898271e8-c14b-4788-8095-106c74ea6426</t>
  </si>
  <si>
    <t>/SelfServiceContainer/.acropolis/vmdisk/8bd73396-b685-48a5-a415-f1c05b3f4d96</t>
  </si>
  <si>
    <t>/SelfServiceContainer/.acropolis/vmdisk/8dfba5bd-fe0b-496b-834a-83f6c82c6c64</t>
  </si>
  <si>
    <t>/SelfServiceContainer/.acropolis/vmdisk/8f5a3c2d-2fe6-49f9-8d34-290528ec5425</t>
  </si>
  <si>
    <t>/SelfServiceContainer/.acropolis/vmdisk/91bf4ee6-b447-4d0c-8ded-14c635d9b561</t>
  </si>
  <si>
    <t>/SelfServiceContainer/.acropolis/vmdisk/9271721a-b060-4a75-945d-c57c39280f4d</t>
  </si>
  <si>
    <t>/SelfServiceContainer/.acropolis/vmdisk/9427ef98-53f1-4b97-9608-2886bc0d10bc</t>
  </si>
  <si>
    <t>/SelfServiceContainer/.acropolis/vmdisk/94727ca7-9d29-43ec-8d8b-580b68b132be</t>
  </si>
  <si>
    <t>/SelfServiceContainer/.acropolis/vmdisk/94d27b92-eaa6-4a97-abac-4efff4b1bbd8</t>
  </si>
  <si>
    <t>/SelfServiceContainer/.acropolis/vmdisk/97b53fd2-5be6-4f9d-bbb2-88ec2cf3cc90</t>
  </si>
  <si>
    <t>/SelfServiceContainer/.acropolis/vmdisk/99205062-3523-413c-b4c0-0e665b748ae2</t>
  </si>
  <si>
    <t>/SelfServiceContainer/.acropolis/vmdisk/99df5d37-831c-4fe6-96f4-2e995602a365</t>
  </si>
  <si>
    <t>/Nutanix_POC-FS_ctr/.acropolis/vmdisk/9b2c87f1-349d-4ef2-aafe-4aa55433c127</t>
  </si>
  <si>
    <t>/SelfServiceContainer/.acropolis/vmdisk/9babfe3a-1ae0-4a71-9b13-730292ae2b9a</t>
  </si>
  <si>
    <t>/SelfServiceContainer/.acropolis/vmdisk/9d966fbd-14d5-413c-a9ec-b411593e264e</t>
  </si>
  <si>
    <t>/SelfServiceContainer/.acropolis/vmdisk/9e1de0de-568d-4d92-a745-98e6988f38f5</t>
  </si>
  <si>
    <t>/default-container-20507328152854/.acropolis/vmdisk/9e72be88-5cf8-4a0e-a3e3-4a9d1ef89180</t>
  </si>
  <si>
    <t>/Nutanix_POC-FS_ctr/.acropolis/vmdisk/9f72d83e-74ee-4f1e-9e28-5248120b3b1b</t>
  </si>
  <si>
    <t>/SelfServiceContainer/.acropolis/vmdisk/9fc129dd-ddc8-42bc-9501-e918b72630e3</t>
  </si>
  <si>
    <t>/Nutanix_POC-FS_ctr/.acropolis/vmdisk/a46bbdd0-caa3-4f02-96eb-f8634ecce89d</t>
  </si>
  <si>
    <t>/SelfServiceContainer/.acropolis/vmdisk/a4bc0e4d-931a-45b4-839d-e1b3d5c906f1</t>
  </si>
  <si>
    <t>/SelfServiceContainer/.acropolis/vmdisk/a7a21ff8-2220-4f0e-949d-6bde5728ef43</t>
  </si>
  <si>
    <t>/SelfServiceContainer/.acropolis/vmdisk/ad33de63-e774-4a52-87f6-0e4ac7c3e214</t>
  </si>
  <si>
    <t>/default-container-20507328152854/.acropolis/vmdisk/af30e1b4-3c49-4018-b979-8f5597713ebb</t>
  </si>
  <si>
    <t>/Nutanix_POC-FS_ctr/.acropolis/vmdisk/b593fefb-b005-40ca-a3b4-e5b464f285da</t>
  </si>
  <si>
    <t>/SelfServiceContainer/.acropolis/vmdisk/b615baf1-b1b7-45f3-9592-d271a8faadf7</t>
  </si>
  <si>
    <t>/SelfServiceContainer/.acropolis/vmdisk/ba18d47b-5843-4e4c-8fa1-519a0794100e</t>
  </si>
  <si>
    <t>/SelfServiceContainer/.acropolis/vmdisk/bb3877c0-8a14-47d6-9587-5396fe4d0551</t>
  </si>
  <si>
    <t>/Nutanix_POC-FS_ctr/.acropolis/vmdisk/bb746fa4-113f-4949-8fe1-8f04465d1d18</t>
  </si>
  <si>
    <t>/SelfServiceContainer/.acropolis/vmdisk/bdc81ed4-b536-4757-9891-cb21174b43e8</t>
  </si>
  <si>
    <t>/SelfServiceContainer/.acropolis/vmdisk/c4833995-b3c5-4096-b597-6e71cf19c6ea</t>
  </si>
  <si>
    <t>/SelfServiceContainer/.acropolis/vmdisk/c5a03e98-5dd3-416a-8b30-c00ef2dd7885</t>
  </si>
  <si>
    <t>/SelfServiceContainer/.acropolis/vmdisk/cb73e762-8e00-4e5a-af56-30e7a513eb96</t>
  </si>
  <si>
    <t>/SelfServiceContainer/.acropolis/vmdisk/cecd8538-b02f-4c66-9f3b-cc66204f185e</t>
  </si>
  <si>
    <t>/default-container-20507328152854/.acropolis/vmdisk/d36b3768-cba8-49b9-8168-f58640a5ed07</t>
  </si>
  <si>
    <t>/Nutanix_POC-FS_ctr/.acropolis/vmdisk/d4af07e8-6e3a-4b59-ab4c-bfce698ced54</t>
  </si>
  <si>
    <t>/SelfServiceContainer/.acropolis/vmdisk/d5b3808c-7bc1-4c1d-83e9-2f540c66d6a6</t>
  </si>
  <si>
    <t>/default-container-20507328152854/.acropolis/vmdisk/d617e16d-b2d8-4a10-a10b-a2cdd943b03e</t>
  </si>
  <si>
    <t>/SelfServiceContainer/.acropolis/vmdisk/d90afbe3-843a-4ebf-b03e-0ad8e21b7873</t>
  </si>
  <si>
    <t>/SelfServiceContainer/.acropolis/vmdisk/d9f65671-a837-41e4-94cb-28712cfc7286</t>
  </si>
  <si>
    <t>/SelfServiceContainer/.acropolis/vmdisk/db3ec588-b619-47eb-bcbc-4043689fd690</t>
  </si>
  <si>
    <t>/SelfServiceContainer/.acropolis/vmdisk/de597957-f379-4db6-a648-18fd5d2d2f23</t>
  </si>
  <si>
    <t>/SelfServiceContainer/.acropolis/vmdisk/df3b4036-097e-4038-8745-49ea81177e0f</t>
  </si>
  <si>
    <t>/SelfServiceContainer/.acropolis/vmdisk/e00374dc-9f85-4a7b-b2cc-29b68e4b1e82</t>
  </si>
  <si>
    <t>/SelfServiceContainer/.acropolis/vmdisk/e0643151-4231-454c-9464-1ad2ddef4e21</t>
  </si>
  <si>
    <t>/SelfServiceContainer/.acropolis/vmdisk/e1114e48-0ee6-4982-937c-dfaa7b7f7563</t>
  </si>
  <si>
    <t>/SelfServiceContainer/.acropolis/vmdisk/e1b26c97-912d-4221-8bc8-222babb138a9</t>
  </si>
  <si>
    <t>/Nutanix_POC-FS_ctr/.acropolis/vmdisk/e2e20026-f227-4f8a-bd23-3d6c5c5f148b</t>
  </si>
  <si>
    <t>/Nutanix_POC-FS_ctr/.acropolis/vmdisk/e33bc5bb-249e-4078-9714-c5cb8f354e91</t>
  </si>
  <si>
    <t>/Nutanix_POC-FS_ctr/.acropolis/vmdisk/e5c8c85e-91a0-493f-b7ff-d9d71c2ded3b</t>
  </si>
  <si>
    <t>/SelfServiceContainer/.acropolis/vmdisk/ee0a1b1b-077d-4337-891f-4915ee1be955</t>
  </si>
  <si>
    <t>/SelfServiceContainer/.acropolis/vmdisk/ef0bc465-ffe2-4e0b-838b-9edfc892d4af</t>
  </si>
  <si>
    <t>/SelfServiceContainer/.acropolis/vmdisk/ef3c83ee-7616-47a3-83ac-e5ccb841790f</t>
  </si>
  <si>
    <t>/SelfServiceContainer/.acropolis/vmdisk/f1468ba8-ed08-46f7-bf0f-bc1dd697010b</t>
  </si>
  <si>
    <t>/SelfServiceContainer/.acropolis/vmdisk/f15a9d73-24d6-4876-8e2a-5011afb4ab60</t>
  </si>
  <si>
    <t>/SelfServiceContainer/.acropolis/vmdisk/f16bd512-f08d-4197-85a3-2d254cf8f801</t>
  </si>
  <si>
    <t>/SelfServiceContainer/.acropolis/vmdisk/f17cd4fe-0483-4414-9229-330f1beef90e</t>
  </si>
  <si>
    <t>/SelfServiceContainer/.acropolis/vmdisk/f1e0c15c-9d12-484b-8fdd-2f0013f8f231</t>
  </si>
  <si>
    <t>/SelfServiceContainer/.acropolis/vmdisk/f2c47063-eec1-4122-a7a9-c294c4da0a68</t>
  </si>
  <si>
    <t>/Nutanix_POC-FS_ctr/.acropolis/vmdisk/f46462e5-90d0-47d3-ab06-8ab109414b2c</t>
  </si>
  <si>
    <t>/SelfServiceContainer/.acropolis/vmdisk/f7a1d460-45ea-4658-999a-d0a497acd926</t>
  </si>
  <si>
    <t>/SelfServiceContainer/.acropolis/vmdisk/fbeea561-8ad0-45f3-8376-060a06fa867b</t>
  </si>
  <si>
    <t>/default-container-20507328152854/.acropolis/vmdisk/fe17d669-6f55-4d07-8cee-aaac9f26e7b9</t>
  </si>
  <si>
    <t>/SelfServiceContainer/.acropolis/vmdisk/fe347010-4839-4801-bcc8-1883f26d383c</t>
  </si>
  <si>
    <t>/SelfServiceContainer/.acropolis/vmdisk/fe3c72db-ba26-4357-a4b4-90ae05ea7aeb</t>
  </si>
  <si>
    <t>/default-container-20507328152854/.acropolis/vmdisk/fe60d095-5c24-4cc1-a5c2-69ff307c14ec</t>
  </si>
  <si>
    <t>Image Type</t>
  </si>
  <si>
    <t>Image Size in GB</t>
  </si>
  <si>
    <t>Image State</t>
  </si>
  <si>
    <t>created_time_in_usecs</t>
  </si>
  <si>
    <t>WIN2012R2</t>
  </si>
  <si>
    <t>ISO_IMAGE</t>
  </si>
  <si>
    <t>INACTIVE</t>
  </si>
  <si>
    <t>Nutanix-VirtIO-1.1.3.iso</t>
  </si>
  <si>
    <t>acs-centos</t>
  </si>
  <si>
    <t>DISK_IMAGE</t>
  </si>
  <si>
    <t>ACTIVE</t>
  </si>
  <si>
    <t>xClarity GA</t>
  </si>
  <si>
    <t>OLE_6_3</t>
  </si>
  <si>
    <t>Xclarity</t>
  </si>
  <si>
    <t>VirtIO_ISO</t>
  </si>
  <si>
    <t>centos 7 1801</t>
  </si>
  <si>
    <t>CENTOS-7.4</t>
  </si>
  <si>
    <t>ERA</t>
  </si>
  <si>
    <t>CentOS-7-x86_64-DVD-1511.iso</t>
  </si>
  <si>
    <t>nutanix_move301</t>
  </si>
  <si>
    <t>xClarity</t>
  </si>
  <si>
    <t>OLE_6_7</t>
  </si>
  <si>
    <t>RHEL_73</t>
  </si>
  <si>
    <t>Win2016</t>
  </si>
  <si>
    <t>SQL2014</t>
  </si>
  <si>
    <t>xclarity_image_final</t>
  </si>
  <si>
    <t>CENTOS_7_1805</t>
  </si>
  <si>
    <t>HOST IP</t>
  </si>
  <si>
    <t>HOST NAME</t>
  </si>
  <si>
    <t>TIER</t>
  </si>
  <si>
    <t>LOCATION</t>
  </si>
  <si>
    <t>DISK SIZE</t>
  </si>
  <si>
    <t>DISK ONLINE</t>
  </si>
  <si>
    <t>DISK STATUS</t>
  </si>
  <si>
    <t>DISK MODEL</t>
  </si>
  <si>
    <t>DISK FIRMWARE</t>
  </si>
  <si>
    <t>DISK SERIAL</t>
  </si>
  <si>
    <t>DISK HEALTH</t>
  </si>
  <si>
    <t>SSD</t>
  </si>
  <si>
    <t>SSDSC2KG960G7L       01GT779D7A09363LEN</t>
  </si>
  <si>
    <t>LU45</t>
  </si>
  <si>
    <t>PHYM834001EZ960CGN</t>
  </si>
  <si>
    <t>PHYM834001HE960CGN</t>
  </si>
  <si>
    <t>PHYM834001JK960CGN</t>
  </si>
  <si>
    <t>PHYM833601UV960CGN</t>
  </si>
  <si>
    <t>PHYM834001KE960CGN</t>
  </si>
  <si>
    <t>PHYM833600UZ960CGN</t>
  </si>
  <si>
    <t>PHYM83400251960CGN</t>
  </si>
  <si>
    <t>PHYM834001HA960CGN</t>
  </si>
  <si>
    <t>PHYM8340024Z960CGN</t>
  </si>
  <si>
    <t>PHYM834001KF960CGN</t>
  </si>
  <si>
    <t>PHYM834001JT960CGN</t>
  </si>
  <si>
    <t>PHYM834001KN960CGN</t>
  </si>
  <si>
    <t>PHYM834001GL960CGN</t>
  </si>
  <si>
    <t>PHYM8340024Y960CGN</t>
  </si>
  <si>
    <t>PHYM83400264960CGN</t>
  </si>
  <si>
    <t>PHYM834001HC960CGN</t>
  </si>
  <si>
    <t>PHYM833601RG960CGN</t>
  </si>
  <si>
    <t>PHYM834001GK960CGN</t>
  </si>
  <si>
    <t>PHYM834002C6960CGN</t>
  </si>
  <si>
    <t>PHYM834001F2960CGN</t>
  </si>
  <si>
    <t>PHYM833600VB960CGN</t>
  </si>
  <si>
    <t>PHYM834001GP960CGN</t>
  </si>
  <si>
    <t>PHYM834000PX960CGN</t>
  </si>
  <si>
    <t>PHYM834001JZ960CGN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</si>
</sst>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5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0" borderId="6" applyNumberFormat="0" applyFon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A4A4A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D37" sqref="D37"/>
    </sheetView>
  </sheetViews>
  <sheetFormatPr defaultColWidth="9" defaultRowHeight="12.75" outlineLevelCol="1"/>
  <cols>
    <col min="1" max="1" width="49" customWidth="1"/>
    <col min="2" max="2" width="22.3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  <row r="6" spans="1:2">
      <c r="A6" s="1" t="s">
        <v>10</v>
      </c>
      <c r="B6" s="2">
        <v>4</v>
      </c>
    </row>
    <row r="7" spans="1:2">
      <c r="A7" s="1" t="s">
        <v>11</v>
      </c>
      <c r="B7" s="2" t="s">
        <v>12</v>
      </c>
    </row>
    <row r="8" spans="1:2">
      <c r="A8" s="1" t="s">
        <v>13</v>
      </c>
      <c r="B8" s="2" t="s">
        <v>14</v>
      </c>
    </row>
    <row r="9" spans="1:2">
      <c r="A9" s="1" t="s">
        <v>15</v>
      </c>
      <c r="B9" s="2" t="s">
        <v>16</v>
      </c>
    </row>
    <row r="10" spans="1:2">
      <c r="A10" s="1" t="s">
        <v>17</v>
      </c>
      <c r="B10" s="2">
        <v>2</v>
      </c>
    </row>
    <row r="11" spans="1:2">
      <c r="A11" s="1" t="s">
        <v>18</v>
      </c>
      <c r="B11" s="2">
        <v>67</v>
      </c>
    </row>
    <row r="12" spans="1:2">
      <c r="A12" s="1" t="s">
        <v>19</v>
      </c>
      <c r="B12" s="2" t="b">
        <v>1</v>
      </c>
    </row>
    <row r="13" spans="1:2">
      <c r="A13" s="1" t="s">
        <v>20</v>
      </c>
      <c r="B13" s="2" t="s">
        <v>21</v>
      </c>
    </row>
    <row r="14" spans="1:2">
      <c r="A14" s="1" t="s">
        <v>22</v>
      </c>
      <c r="B14" s="2">
        <v>0</v>
      </c>
    </row>
    <row r="15" spans="1:2">
      <c r="A15" s="1" t="s">
        <v>23</v>
      </c>
      <c r="B15" s="2" t="s">
        <v>24</v>
      </c>
    </row>
    <row r="16" spans="1:2">
      <c r="A16" s="1" t="s">
        <v>25</v>
      </c>
      <c r="B16" s="2" t="s">
        <v>26</v>
      </c>
    </row>
    <row r="17" spans="1:2">
      <c r="A17" s="1" t="s">
        <v>27</v>
      </c>
      <c r="B17" s="2">
        <v>1</v>
      </c>
    </row>
    <row r="18" spans="1:2">
      <c r="A18" s="1" t="s">
        <v>28</v>
      </c>
      <c r="B18" s="2" t="b">
        <v>0</v>
      </c>
    </row>
    <row r="19" spans="1:2">
      <c r="A19" s="1" t="s">
        <v>29</v>
      </c>
      <c r="B19" s="2">
        <v>1</v>
      </c>
    </row>
    <row r="20" spans="1:2">
      <c r="A20" s="1" t="s">
        <v>28</v>
      </c>
      <c r="B20" s="2" t="b">
        <v>0</v>
      </c>
    </row>
    <row r="21" spans="1:2">
      <c r="A21" s="1" t="s">
        <v>30</v>
      </c>
      <c r="B21" s="2">
        <v>1</v>
      </c>
    </row>
    <row r="22" spans="1:2">
      <c r="A22" s="1" t="s">
        <v>28</v>
      </c>
      <c r="B22" s="2" t="b">
        <v>0</v>
      </c>
    </row>
    <row r="23" spans="1:2">
      <c r="A23" s="1" t="s">
        <v>31</v>
      </c>
      <c r="B23" s="2">
        <v>1</v>
      </c>
    </row>
    <row r="24" spans="1:2">
      <c r="A24" s="1" t="s">
        <v>28</v>
      </c>
      <c r="B24" s="2" t="b">
        <v>0</v>
      </c>
    </row>
    <row r="25" spans="1:2">
      <c r="A25" s="1" t="s">
        <v>32</v>
      </c>
      <c r="B25" s="2" t="s">
        <v>33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9" sqref="E19"/>
    </sheetView>
  </sheetViews>
  <sheetFormatPr defaultColWidth="9" defaultRowHeight="12.75" outlineLevelCol="4"/>
  <cols>
    <col min="2" max="2" width="11.4" customWidth="1"/>
    <col min="3" max="3" width="16" customWidth="1"/>
    <col min="4" max="4" width="11.8" customWidth="1"/>
    <col min="5" max="5" width="21.3" customWidth="1"/>
  </cols>
  <sheetData>
    <row r="1" spans="1:5">
      <c r="A1" s="1" t="s">
        <v>620</v>
      </c>
      <c r="B1" s="1" t="s">
        <v>916</v>
      </c>
      <c r="C1" s="1" t="s">
        <v>917</v>
      </c>
      <c r="D1" s="1" t="s">
        <v>918</v>
      </c>
      <c r="E1" s="1" t="s">
        <v>919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F8" sqref="F8"/>
    </sheetView>
  </sheetViews>
  <sheetFormatPr defaultColWidth="9" defaultRowHeight="12.75"/>
  <cols>
    <col min="1" max="1" width="8.8" customWidth="1"/>
    <col min="2" max="2" width="20.3" customWidth="1"/>
    <col min="3" max="3" width="8.8" customWidth="1"/>
    <col min="8" max="8" width="12.8" customWidth="1"/>
    <col min="9" max="9" width="39.8" customWidth="1"/>
    <col min="11" max="11" width="21" customWidth="1"/>
  </cols>
  <sheetData>
    <row r="1" spans="1:12">
      <c r="A1" s="1" t="s">
        <v>943</v>
      </c>
      <c r="B1" s="1" t="s">
        <v>944</v>
      </c>
      <c r="C1" s="1" t="s">
        <v>645</v>
      </c>
      <c r="D1" s="1" t="s">
        <v>945</v>
      </c>
      <c r="E1" s="1" t="s">
        <v>946</v>
      </c>
      <c r="F1" s="1" t="s">
        <v>947</v>
      </c>
      <c r="G1" s="1" t="s">
        <v>948</v>
      </c>
      <c r="H1" s="1" t="s">
        <v>949</v>
      </c>
      <c r="I1" s="1" t="s">
        <v>950</v>
      </c>
      <c r="J1" s="1" t="s">
        <v>951</v>
      </c>
      <c r="K1" s="1" t="s">
        <v>952</v>
      </c>
      <c r="L1" s="1" t="s">
        <v>953</v>
      </c>
    </row>
    <row r="2" spans="1:12">
      <c r="A2" t="s">
        <v>660</v>
      </c>
      <c r="B2" t="s">
        <v>659</v>
      </c>
      <c r="C2" t="s">
        <v>662</v>
      </c>
      <c r="D2" t="s">
        <v>954</v>
      </c>
      <c r="E2">
        <v>6</v>
      </c>
      <c r="F2">
        <f>787111696316/1024/1024/1024</f>
        <v>733.054891522974</v>
      </c>
      <c r="G2" t="b">
        <v>1</v>
      </c>
      <c r="H2" t="s">
        <v>668</v>
      </c>
      <c r="I2" t="s">
        <v>955</v>
      </c>
      <c r="J2" t="s">
        <v>956</v>
      </c>
      <c r="K2" t="s">
        <v>957</v>
      </c>
      <c r="L2" t="b">
        <v>0</v>
      </c>
    </row>
    <row r="3" spans="1:12">
      <c r="A3" t="s">
        <v>660</v>
      </c>
      <c r="B3" t="s">
        <v>659</v>
      </c>
      <c r="C3" t="s">
        <v>662</v>
      </c>
      <c r="D3" t="s">
        <v>954</v>
      </c>
      <c r="E3">
        <v>4</v>
      </c>
      <c r="F3">
        <f>830061369276/1024/1024/1024</f>
        <v>773.054891522974</v>
      </c>
      <c r="G3" t="b">
        <v>1</v>
      </c>
      <c r="H3" t="s">
        <v>668</v>
      </c>
      <c r="I3" t="s">
        <v>955</v>
      </c>
      <c r="J3" t="s">
        <v>956</v>
      </c>
      <c r="K3" t="s">
        <v>958</v>
      </c>
      <c r="L3" t="b">
        <v>0</v>
      </c>
    </row>
    <row r="4" spans="1:12">
      <c r="A4" t="s">
        <v>660</v>
      </c>
      <c r="B4" t="s">
        <v>659</v>
      </c>
      <c r="C4" t="s">
        <v>662</v>
      </c>
      <c r="D4" t="s">
        <v>954</v>
      </c>
      <c r="E4">
        <v>1</v>
      </c>
      <c r="F4">
        <f>734998766729/1024/1024/1024</f>
        <v>684.520943769254</v>
      </c>
      <c r="G4" t="b">
        <v>1</v>
      </c>
      <c r="H4" t="s">
        <v>668</v>
      </c>
      <c r="I4" t="s">
        <v>955</v>
      </c>
      <c r="J4" t="s">
        <v>956</v>
      </c>
      <c r="K4" t="s">
        <v>959</v>
      </c>
      <c r="L4" t="b">
        <v>0</v>
      </c>
    </row>
    <row r="5" spans="1:12">
      <c r="A5" t="s">
        <v>660</v>
      </c>
      <c r="B5" t="s">
        <v>659</v>
      </c>
      <c r="C5" t="s">
        <v>662</v>
      </c>
      <c r="D5" t="s">
        <v>954</v>
      </c>
      <c r="E5">
        <v>5</v>
      </c>
      <c r="F5">
        <f>830061369276/1024/1024/1024</f>
        <v>773.054891522974</v>
      </c>
      <c r="G5" t="b">
        <v>1</v>
      </c>
      <c r="H5" t="s">
        <v>668</v>
      </c>
      <c r="I5" t="s">
        <v>955</v>
      </c>
      <c r="J5" t="s">
        <v>956</v>
      </c>
      <c r="K5" t="s">
        <v>960</v>
      </c>
      <c r="L5" t="b">
        <v>0</v>
      </c>
    </row>
    <row r="6" spans="1:12">
      <c r="A6" t="s">
        <v>660</v>
      </c>
      <c r="B6" t="s">
        <v>659</v>
      </c>
      <c r="C6" t="s">
        <v>662</v>
      </c>
      <c r="D6" t="s">
        <v>954</v>
      </c>
      <c r="E6">
        <v>3</v>
      </c>
      <c r="F6">
        <f>830061369276/1024/1024/1024</f>
        <v>773.054891522974</v>
      </c>
      <c r="G6" t="b">
        <v>1</v>
      </c>
      <c r="H6" t="s">
        <v>668</v>
      </c>
      <c r="I6" t="s">
        <v>955</v>
      </c>
      <c r="J6" t="s">
        <v>956</v>
      </c>
      <c r="K6" t="s">
        <v>961</v>
      </c>
      <c r="L6" t="b">
        <v>0</v>
      </c>
    </row>
    <row r="7" spans="1:12">
      <c r="A7" t="s">
        <v>660</v>
      </c>
      <c r="B7" t="s">
        <v>659</v>
      </c>
      <c r="C7" t="s">
        <v>662</v>
      </c>
      <c r="D7" t="s">
        <v>954</v>
      </c>
      <c r="E7">
        <v>2</v>
      </c>
      <c r="F7">
        <f>734998766729/1024/1024/1024</f>
        <v>684.520943769254</v>
      </c>
      <c r="G7" t="b">
        <v>1</v>
      </c>
      <c r="H7" t="s">
        <v>668</v>
      </c>
      <c r="I7" t="s">
        <v>955</v>
      </c>
      <c r="J7" t="s">
        <v>956</v>
      </c>
      <c r="K7" t="s">
        <v>962</v>
      </c>
      <c r="L7" t="b">
        <v>0</v>
      </c>
    </row>
    <row r="8" spans="1:12">
      <c r="A8" t="s">
        <v>670</v>
      </c>
      <c r="B8" t="s">
        <v>669</v>
      </c>
      <c r="C8" t="s">
        <v>672</v>
      </c>
      <c r="D8" t="s">
        <v>954</v>
      </c>
      <c r="E8">
        <v>5</v>
      </c>
      <c r="F8">
        <f>829880175343/1024/1024/1024</f>
        <v>772.886141522788</v>
      </c>
      <c r="G8" t="b">
        <v>1</v>
      </c>
      <c r="H8" t="s">
        <v>668</v>
      </c>
      <c r="I8" t="s">
        <v>955</v>
      </c>
      <c r="J8" t="s">
        <v>956</v>
      </c>
      <c r="K8" t="s">
        <v>963</v>
      </c>
      <c r="L8" t="b">
        <v>0</v>
      </c>
    </row>
    <row r="9" spans="1:12">
      <c r="A9" t="s">
        <v>670</v>
      </c>
      <c r="B9" t="s">
        <v>669</v>
      </c>
      <c r="C9" t="s">
        <v>672</v>
      </c>
      <c r="D9" t="s">
        <v>954</v>
      </c>
      <c r="E9">
        <v>4</v>
      </c>
      <c r="F9">
        <f>786930502383/1024/1024/1024</f>
        <v>732.886141522788</v>
      </c>
      <c r="G9" t="b">
        <v>1</v>
      </c>
      <c r="H9" t="s">
        <v>668</v>
      </c>
      <c r="I9" t="s">
        <v>955</v>
      </c>
      <c r="J9" t="s">
        <v>956</v>
      </c>
      <c r="K9" t="s">
        <v>964</v>
      </c>
      <c r="L9" t="b">
        <v>0</v>
      </c>
    </row>
    <row r="10" spans="1:12">
      <c r="A10" t="s">
        <v>670</v>
      </c>
      <c r="B10" t="s">
        <v>669</v>
      </c>
      <c r="C10" t="s">
        <v>672</v>
      </c>
      <c r="D10" t="s">
        <v>954</v>
      </c>
      <c r="E10">
        <v>1</v>
      </c>
      <c r="F10">
        <f>735891314620/1024/1024/1024</f>
        <v>685.352193769068</v>
      </c>
      <c r="G10" t="b">
        <v>1</v>
      </c>
      <c r="H10" t="s">
        <v>668</v>
      </c>
      <c r="I10" t="s">
        <v>955</v>
      </c>
      <c r="J10" t="s">
        <v>956</v>
      </c>
      <c r="K10" t="s">
        <v>965</v>
      </c>
      <c r="L10" t="b">
        <v>0</v>
      </c>
    </row>
    <row r="11" spans="1:12">
      <c r="A11" t="s">
        <v>670</v>
      </c>
      <c r="B11" t="s">
        <v>669</v>
      </c>
      <c r="C11" t="s">
        <v>672</v>
      </c>
      <c r="D11" t="s">
        <v>954</v>
      </c>
      <c r="E11">
        <v>6</v>
      </c>
      <c r="F11">
        <f>829880175343/1024/1024/1024</f>
        <v>772.886141522788</v>
      </c>
      <c r="G11" t="b">
        <v>1</v>
      </c>
      <c r="H11" t="s">
        <v>668</v>
      </c>
      <c r="I11" t="s">
        <v>955</v>
      </c>
      <c r="J11" t="s">
        <v>956</v>
      </c>
      <c r="K11" t="s">
        <v>966</v>
      </c>
      <c r="L11" t="b">
        <v>0</v>
      </c>
    </row>
    <row r="12" spans="1:12">
      <c r="A12" t="s">
        <v>670</v>
      </c>
      <c r="B12" t="s">
        <v>669</v>
      </c>
      <c r="C12" t="s">
        <v>672</v>
      </c>
      <c r="D12" t="s">
        <v>954</v>
      </c>
      <c r="E12">
        <v>3</v>
      </c>
      <c r="F12">
        <f>829880175343/1024/1024/1024</f>
        <v>772.886141522788</v>
      </c>
      <c r="G12" t="b">
        <v>1</v>
      </c>
      <c r="H12" t="s">
        <v>668</v>
      </c>
      <c r="I12" t="s">
        <v>955</v>
      </c>
      <c r="J12" t="s">
        <v>956</v>
      </c>
      <c r="K12" t="s">
        <v>967</v>
      </c>
      <c r="L12" t="b">
        <v>0</v>
      </c>
    </row>
    <row r="13" spans="1:12">
      <c r="A13" t="s">
        <v>670</v>
      </c>
      <c r="B13" t="s">
        <v>669</v>
      </c>
      <c r="C13" t="s">
        <v>672</v>
      </c>
      <c r="D13" t="s">
        <v>954</v>
      </c>
      <c r="E13">
        <v>2</v>
      </c>
      <c r="F13">
        <f>735891314620/1024/1024/1024</f>
        <v>685.352193769068</v>
      </c>
      <c r="G13" t="b">
        <v>1</v>
      </c>
      <c r="H13" t="s">
        <v>668</v>
      </c>
      <c r="I13" t="s">
        <v>955</v>
      </c>
      <c r="J13" t="s">
        <v>956</v>
      </c>
      <c r="K13" t="s">
        <v>968</v>
      </c>
      <c r="L13" t="b">
        <v>0</v>
      </c>
    </row>
    <row r="14" spans="1:12">
      <c r="A14" t="s">
        <v>675</v>
      </c>
      <c r="B14" t="s">
        <v>674</v>
      </c>
      <c r="C14" t="s">
        <v>677</v>
      </c>
      <c r="D14" t="s">
        <v>954</v>
      </c>
      <c r="E14">
        <v>6</v>
      </c>
      <c r="F14">
        <f>828987627452/1024/1024/1024</f>
        <v>772.054891522974</v>
      </c>
      <c r="G14" t="b">
        <v>1</v>
      </c>
      <c r="H14" t="s">
        <v>668</v>
      </c>
      <c r="I14" t="s">
        <v>955</v>
      </c>
      <c r="J14" t="s">
        <v>956</v>
      </c>
      <c r="K14" t="s">
        <v>969</v>
      </c>
      <c r="L14" t="b">
        <v>0</v>
      </c>
    </row>
    <row r="15" spans="1:12">
      <c r="A15" t="s">
        <v>675</v>
      </c>
      <c r="B15" t="s">
        <v>674</v>
      </c>
      <c r="C15" t="s">
        <v>677</v>
      </c>
      <c r="D15" t="s">
        <v>954</v>
      </c>
      <c r="E15">
        <v>5</v>
      </c>
      <c r="F15">
        <f>786037954492/1024/1024/1024</f>
        <v>732.054891522974</v>
      </c>
      <c r="G15" t="b">
        <v>1</v>
      </c>
      <c r="H15" t="s">
        <v>668</v>
      </c>
      <c r="I15" t="s">
        <v>955</v>
      </c>
      <c r="J15" t="s">
        <v>956</v>
      </c>
      <c r="K15" t="s">
        <v>970</v>
      </c>
      <c r="L15" t="b">
        <v>0</v>
      </c>
    </row>
    <row r="16" spans="1:12">
      <c r="A16" t="s">
        <v>675</v>
      </c>
      <c r="B16" t="s">
        <v>674</v>
      </c>
      <c r="C16" t="s">
        <v>677</v>
      </c>
      <c r="D16" t="s">
        <v>954</v>
      </c>
      <c r="E16">
        <v>4</v>
      </c>
      <c r="F16">
        <f>828987627452/1024/1024/1024</f>
        <v>772.054891522974</v>
      </c>
      <c r="G16" t="b">
        <v>1</v>
      </c>
      <c r="H16" t="s">
        <v>668</v>
      </c>
      <c r="I16" t="s">
        <v>955</v>
      </c>
      <c r="J16" t="s">
        <v>956</v>
      </c>
      <c r="K16" t="s">
        <v>971</v>
      </c>
      <c r="L16" t="b">
        <v>0</v>
      </c>
    </row>
    <row r="17" spans="1:12">
      <c r="A17" t="s">
        <v>675</v>
      </c>
      <c r="B17" t="s">
        <v>674</v>
      </c>
      <c r="C17" t="s">
        <v>677</v>
      </c>
      <c r="D17" t="s">
        <v>954</v>
      </c>
      <c r="E17">
        <v>2</v>
      </c>
      <c r="F17">
        <f>734998766729/1024/1024/1024</f>
        <v>684.520943769254</v>
      </c>
      <c r="G17" t="b">
        <v>1</v>
      </c>
      <c r="H17" t="s">
        <v>668</v>
      </c>
      <c r="I17" t="s">
        <v>955</v>
      </c>
      <c r="J17" t="s">
        <v>956</v>
      </c>
      <c r="K17" t="s">
        <v>972</v>
      </c>
      <c r="L17" t="b">
        <v>0</v>
      </c>
    </row>
    <row r="18" spans="1:12">
      <c r="A18" t="s">
        <v>675</v>
      </c>
      <c r="B18" t="s">
        <v>674</v>
      </c>
      <c r="C18" t="s">
        <v>677</v>
      </c>
      <c r="D18" t="s">
        <v>954</v>
      </c>
      <c r="E18">
        <v>3</v>
      </c>
      <c r="F18">
        <f>828987627452/1024/1024/1024</f>
        <v>772.054891522974</v>
      </c>
      <c r="G18" t="b">
        <v>1</v>
      </c>
      <c r="H18" t="s">
        <v>668</v>
      </c>
      <c r="I18" t="s">
        <v>955</v>
      </c>
      <c r="J18" t="s">
        <v>956</v>
      </c>
      <c r="K18" t="s">
        <v>973</v>
      </c>
      <c r="L18" t="b">
        <v>0</v>
      </c>
    </row>
    <row r="19" spans="1:12">
      <c r="A19" t="s">
        <v>675</v>
      </c>
      <c r="B19" t="s">
        <v>674</v>
      </c>
      <c r="C19" t="s">
        <v>677</v>
      </c>
      <c r="D19" t="s">
        <v>954</v>
      </c>
      <c r="E19">
        <v>1</v>
      </c>
      <c r="F19">
        <f>734998766729/1024/1024/1024</f>
        <v>684.520943769254</v>
      </c>
      <c r="G19" t="b">
        <v>1</v>
      </c>
      <c r="H19" t="s">
        <v>668</v>
      </c>
      <c r="I19" t="s">
        <v>955</v>
      </c>
      <c r="J19" t="s">
        <v>956</v>
      </c>
      <c r="K19" t="s">
        <v>974</v>
      </c>
      <c r="L19" t="b">
        <v>0</v>
      </c>
    </row>
    <row r="20" spans="1:12">
      <c r="A20" t="s">
        <v>680</v>
      </c>
      <c r="B20" t="s">
        <v>679</v>
      </c>
      <c r="C20" t="s">
        <v>682</v>
      </c>
      <c r="D20" t="s">
        <v>954</v>
      </c>
      <c r="E20">
        <v>3</v>
      </c>
      <c r="F20">
        <f>829880175343/1024/1024/1024</f>
        <v>772.886141522788</v>
      </c>
      <c r="G20" t="b">
        <v>1</v>
      </c>
      <c r="H20" t="s">
        <v>668</v>
      </c>
      <c r="I20" t="s">
        <v>955</v>
      </c>
      <c r="J20" t="s">
        <v>956</v>
      </c>
      <c r="K20" t="s">
        <v>975</v>
      </c>
      <c r="L20" t="b">
        <v>0</v>
      </c>
    </row>
    <row r="21" spans="1:12">
      <c r="A21" t="s">
        <v>680</v>
      </c>
      <c r="B21" t="s">
        <v>679</v>
      </c>
      <c r="C21" t="s">
        <v>682</v>
      </c>
      <c r="D21" t="s">
        <v>954</v>
      </c>
      <c r="E21">
        <v>6</v>
      </c>
      <c r="F21">
        <f>829880175343/1024/1024/1024</f>
        <v>772.886141522788</v>
      </c>
      <c r="G21" t="b">
        <v>1</v>
      </c>
      <c r="H21" t="s">
        <v>668</v>
      </c>
      <c r="I21" t="s">
        <v>955</v>
      </c>
      <c r="J21" t="s">
        <v>956</v>
      </c>
      <c r="K21" t="s">
        <v>976</v>
      </c>
      <c r="L21" t="b">
        <v>0</v>
      </c>
    </row>
    <row r="22" spans="1:12">
      <c r="A22" t="s">
        <v>680</v>
      </c>
      <c r="B22" t="s">
        <v>679</v>
      </c>
      <c r="C22" t="s">
        <v>682</v>
      </c>
      <c r="D22" t="s">
        <v>954</v>
      </c>
      <c r="E22">
        <v>4</v>
      </c>
      <c r="F22">
        <f>786930502383/1024/1024/1024</f>
        <v>732.886141522788</v>
      </c>
      <c r="G22" t="b">
        <v>1</v>
      </c>
      <c r="H22" t="s">
        <v>668</v>
      </c>
      <c r="I22" t="s">
        <v>955</v>
      </c>
      <c r="J22" t="s">
        <v>956</v>
      </c>
      <c r="K22" t="s">
        <v>977</v>
      </c>
      <c r="L22" t="b">
        <v>0</v>
      </c>
    </row>
    <row r="23" spans="1:12">
      <c r="A23" t="s">
        <v>680</v>
      </c>
      <c r="B23" t="s">
        <v>679</v>
      </c>
      <c r="C23" t="s">
        <v>682</v>
      </c>
      <c r="D23" t="s">
        <v>954</v>
      </c>
      <c r="E23">
        <v>5</v>
      </c>
      <c r="F23">
        <f>829880175343/1024/1024/1024</f>
        <v>772.886141522788</v>
      </c>
      <c r="G23" t="b">
        <v>1</v>
      </c>
      <c r="H23" t="s">
        <v>668</v>
      </c>
      <c r="I23" t="s">
        <v>955</v>
      </c>
      <c r="J23" t="s">
        <v>956</v>
      </c>
      <c r="K23" t="s">
        <v>978</v>
      </c>
      <c r="L23" t="b">
        <v>0</v>
      </c>
    </row>
    <row r="24" spans="1:12">
      <c r="A24" t="s">
        <v>680</v>
      </c>
      <c r="B24" t="s">
        <v>679</v>
      </c>
      <c r="C24" t="s">
        <v>682</v>
      </c>
      <c r="D24" t="s">
        <v>954</v>
      </c>
      <c r="E24">
        <v>2</v>
      </c>
      <c r="F24">
        <f>735891314620/1024/1024/1024</f>
        <v>685.352193769068</v>
      </c>
      <c r="G24" t="b">
        <v>1</v>
      </c>
      <c r="H24" t="s">
        <v>668</v>
      </c>
      <c r="I24" t="s">
        <v>955</v>
      </c>
      <c r="J24" t="s">
        <v>956</v>
      </c>
      <c r="K24" t="s">
        <v>979</v>
      </c>
      <c r="L24" t="b">
        <v>0</v>
      </c>
    </row>
    <row r="25" spans="1:12">
      <c r="A25" t="s">
        <v>680</v>
      </c>
      <c r="B25" t="s">
        <v>679</v>
      </c>
      <c r="C25" t="s">
        <v>682</v>
      </c>
      <c r="D25" t="s">
        <v>954</v>
      </c>
      <c r="E25">
        <v>1</v>
      </c>
      <c r="F25">
        <f>735891314620/1024/1024/1024</f>
        <v>685.352193769068</v>
      </c>
      <c r="G25" t="b">
        <v>1</v>
      </c>
      <c r="H25" t="s">
        <v>668</v>
      </c>
      <c r="I25" t="s">
        <v>955</v>
      </c>
      <c r="J25" t="s">
        <v>956</v>
      </c>
      <c r="K25" t="s">
        <v>980</v>
      </c>
      <c r="L25" t="b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2"/>
  <sheetViews>
    <sheetView workbookViewId="0">
      <selection activeCell="A1" sqref="A1"/>
    </sheetView>
  </sheetViews>
  <sheetFormatPr defaultColWidth="9" defaultRowHeight="12.75"/>
  <sheetData>
    <row r="1" spans="1:26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</row>
    <row r="2" spans="1:26">
      <c r="A2" t="s">
        <v>1</v>
      </c>
      <c r="B2" t="s">
        <v>3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tr">
        <f>IF(G2="-","-",VLOOKUP(G2,'HOST AHV'!$A$2:$B$1000000,COLUMN('HOST AHV'!B:B)-COLUMN('HOST AHV'!$A$2:$B$1000000)+1,0))</f>
        <v>NTNX-CDC1BAF612E6-4</v>
      </c>
      <c r="I2" t="s">
        <v>65</v>
      </c>
      <c r="J2" t="s">
        <v>66</v>
      </c>
      <c r="K2" t="s">
        <v>67</v>
      </c>
      <c r="L2" t="b">
        <v>1</v>
      </c>
      <c r="M2" t="s">
        <v>68</v>
      </c>
      <c r="N2" t="str">
        <f>VLOOKUP(M2,'VM NETWORK'!$A$2:$B$1000000,COLUMN('VM NETWORK'!B:B)-COLUMN('VM NETWORK'!$A$2:$B$1000000)+1,0)</f>
        <v>VLAN_110_DHCP</v>
      </c>
      <c r="O2">
        <v>4</v>
      </c>
      <c r="P2">
        <v>1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X2" t="b">
        <v>0</v>
      </c>
      <c r="Z2" t="s">
        <v>75</v>
      </c>
    </row>
    <row r="3" spans="1:26">
      <c r="A3" t="s">
        <v>1</v>
      </c>
      <c r="B3" t="s">
        <v>3</v>
      </c>
      <c r="C3" t="s">
        <v>60</v>
      </c>
      <c r="D3" t="s">
        <v>61</v>
      </c>
      <c r="E3" t="s">
        <v>76</v>
      </c>
      <c r="F3" t="s">
        <v>77</v>
      </c>
      <c r="G3" t="s">
        <v>64</v>
      </c>
      <c r="H3" t="str">
        <f>IF(G3="-","-",VLOOKUP(G3,'HOST AHV'!$A$2:$B$1000000,COLUMN('HOST AHV'!B:B)-COLUMN('HOST AHV'!$A$2:$B$1000000)+1,0))</f>
        <v>NTNX-CDC1BAF612E6-4</v>
      </c>
      <c r="I3" t="s">
        <v>65</v>
      </c>
      <c r="J3" t="s">
        <v>78</v>
      </c>
      <c r="K3" t="s">
        <v>79</v>
      </c>
      <c r="L3" t="b">
        <v>1</v>
      </c>
      <c r="M3" t="s">
        <v>80</v>
      </c>
      <c r="N3" t="str">
        <f>VLOOKUP(M3,'VM NETWORK'!$A$2:$B$1000000,COLUMN('VM NETWORK'!B:B)-COLUMN('VM NETWORK'!$A$2:$B$1000000)+1,0)</f>
        <v>VLAN_NUTANIX</v>
      </c>
      <c r="O3">
        <v>2</v>
      </c>
      <c r="P3">
        <v>2</v>
      </c>
      <c r="Q3" t="s">
        <v>81</v>
      </c>
      <c r="R3" t="s">
        <v>70</v>
      </c>
      <c r="S3" t="s">
        <v>78</v>
      </c>
      <c r="T3" t="s">
        <v>72</v>
      </c>
      <c r="U3" t="s">
        <v>82</v>
      </c>
      <c r="V3" t="s">
        <v>83</v>
      </c>
      <c r="W3" t="s">
        <v>78</v>
      </c>
      <c r="X3" t="s">
        <v>78</v>
      </c>
      <c r="Y3" t="s">
        <v>78</v>
      </c>
      <c r="Z3" t="s">
        <v>84</v>
      </c>
    </row>
    <row r="4" spans="1:26">
      <c r="A4" t="s">
        <v>1</v>
      </c>
      <c r="B4" t="s">
        <v>3</v>
      </c>
      <c r="C4" t="s">
        <v>60</v>
      </c>
      <c r="D4" t="s">
        <v>61</v>
      </c>
      <c r="E4" t="s">
        <v>85</v>
      </c>
      <c r="F4" t="s">
        <v>86</v>
      </c>
      <c r="G4" t="s">
        <v>78</v>
      </c>
      <c r="H4" t="str">
        <f>IF(G4="-","-",VLOOKUP(G4,'HOST AHV'!$A$2:$B$1000000,COLUMN('HOST AHV'!B:B)-COLUMN('HOST AHV'!$A$2:$B$1000000)+1,0))</f>
        <v>-</v>
      </c>
      <c r="I4" t="s">
        <v>87</v>
      </c>
      <c r="J4" t="s">
        <v>88</v>
      </c>
      <c r="K4" t="s">
        <v>89</v>
      </c>
      <c r="L4" t="b">
        <v>1</v>
      </c>
      <c r="M4" t="s">
        <v>68</v>
      </c>
      <c r="N4" t="str">
        <f>VLOOKUP(M4,'VM NETWORK'!$A$2:$B$1000000,COLUMN('VM NETWORK'!B:B)-COLUMN('VM NETWORK'!$A$2:$B$1000000)+1,0)</f>
        <v>VLAN_110_DHCP</v>
      </c>
      <c r="O4">
        <v>1</v>
      </c>
      <c r="P4">
        <v>1</v>
      </c>
      <c r="Q4" t="s">
        <v>90</v>
      </c>
      <c r="R4" t="s">
        <v>5</v>
      </c>
      <c r="S4" t="s">
        <v>78</v>
      </c>
      <c r="T4" t="s">
        <v>72</v>
      </c>
      <c r="U4" t="s">
        <v>73</v>
      </c>
      <c r="V4" t="s">
        <v>91</v>
      </c>
      <c r="W4" t="s">
        <v>92</v>
      </c>
      <c r="X4" t="b">
        <v>0</v>
      </c>
      <c r="Y4" t="s">
        <v>93</v>
      </c>
      <c r="Z4" t="s">
        <v>94</v>
      </c>
    </row>
    <row r="5" spans="1:26">
      <c r="A5" t="s">
        <v>1</v>
      </c>
      <c r="B5" t="s">
        <v>3</v>
      </c>
      <c r="C5" t="s">
        <v>60</v>
      </c>
      <c r="D5" t="s">
        <v>61</v>
      </c>
      <c r="E5" t="s">
        <v>95</v>
      </c>
      <c r="F5" t="s">
        <v>96</v>
      </c>
      <c r="G5" t="s">
        <v>78</v>
      </c>
      <c r="H5" t="str">
        <f>IF(G5="-","-",VLOOKUP(G5,'HOST AHV'!$A$2:$B$1000000,COLUMN('HOST AHV'!B:B)-COLUMN('HOST AHV'!$A$2:$B$1000000)+1,0))</f>
        <v>-</v>
      </c>
      <c r="I5" t="s">
        <v>87</v>
      </c>
      <c r="J5" t="s">
        <v>97</v>
      </c>
      <c r="K5" t="s">
        <v>98</v>
      </c>
      <c r="L5" t="b">
        <v>1</v>
      </c>
      <c r="M5" t="s">
        <v>68</v>
      </c>
      <c r="N5" t="str">
        <f>VLOOKUP(M5,'VM NETWORK'!$A$2:$B$1000000,COLUMN('VM NETWORK'!B:B)-COLUMN('VM NETWORK'!$A$2:$B$1000000)+1,0)</f>
        <v>VLAN_110_DHCP</v>
      </c>
      <c r="O5">
        <v>1</v>
      </c>
      <c r="P5">
        <v>1</v>
      </c>
      <c r="Q5" t="s">
        <v>99</v>
      </c>
      <c r="R5" t="s">
        <v>70</v>
      </c>
      <c r="S5" t="s">
        <v>78</v>
      </c>
      <c r="T5" t="s">
        <v>72</v>
      </c>
      <c r="U5" t="s">
        <v>82</v>
      </c>
      <c r="V5" t="s">
        <v>83</v>
      </c>
      <c r="W5" t="s">
        <v>78</v>
      </c>
      <c r="X5" t="s">
        <v>78</v>
      </c>
      <c r="Y5" t="s">
        <v>78</v>
      </c>
      <c r="Z5" t="s">
        <v>100</v>
      </c>
    </row>
    <row r="6" spans="1:26">
      <c r="A6" t="s">
        <v>1</v>
      </c>
      <c r="B6" t="s">
        <v>3</v>
      </c>
      <c r="C6" t="s">
        <v>60</v>
      </c>
      <c r="D6" t="s">
        <v>61</v>
      </c>
      <c r="E6" t="s">
        <v>101</v>
      </c>
      <c r="F6" t="s">
        <v>102</v>
      </c>
      <c r="G6" t="s">
        <v>78</v>
      </c>
      <c r="H6" t="str">
        <f>IF(G6="-","-",VLOOKUP(G6,'HOST AHV'!$A$2:$B$1000000,COLUMN('HOST AHV'!B:B)-COLUMN('HOST AHV'!$A$2:$B$1000000)+1,0))</f>
        <v>-</v>
      </c>
      <c r="I6" t="s">
        <v>87</v>
      </c>
      <c r="J6" t="s">
        <v>103</v>
      </c>
      <c r="K6" t="s">
        <v>104</v>
      </c>
      <c r="L6" t="b">
        <v>1</v>
      </c>
      <c r="M6" t="s">
        <v>68</v>
      </c>
      <c r="N6" t="str">
        <f>VLOOKUP(M6,'VM NETWORK'!$A$2:$B$1000000,COLUMN('VM NETWORK'!B:B)-COLUMN('VM NETWORK'!$A$2:$B$1000000)+1,0)</f>
        <v>VLAN_110_DHCP</v>
      </c>
      <c r="O6">
        <v>1</v>
      </c>
      <c r="P6">
        <v>1</v>
      </c>
      <c r="Q6" t="s">
        <v>99</v>
      </c>
      <c r="R6" t="s">
        <v>70</v>
      </c>
      <c r="S6" t="s">
        <v>78</v>
      </c>
      <c r="T6" t="s">
        <v>72</v>
      </c>
      <c r="U6" t="s">
        <v>82</v>
      </c>
      <c r="V6" t="s">
        <v>83</v>
      </c>
      <c r="W6" t="s">
        <v>78</v>
      </c>
      <c r="X6" t="s">
        <v>78</v>
      </c>
      <c r="Y6" t="s">
        <v>78</v>
      </c>
      <c r="Z6" t="s">
        <v>105</v>
      </c>
    </row>
    <row r="7" spans="1:26">
      <c r="A7" t="s">
        <v>1</v>
      </c>
      <c r="B7" t="s">
        <v>3</v>
      </c>
      <c r="C7" t="s">
        <v>60</v>
      </c>
      <c r="D7" t="s">
        <v>61</v>
      </c>
      <c r="E7" t="s">
        <v>106</v>
      </c>
      <c r="F7" t="s">
        <v>107</v>
      </c>
      <c r="G7" t="s">
        <v>64</v>
      </c>
      <c r="H7" t="str">
        <f>IF(G7="-","-",VLOOKUP(G7,'HOST AHV'!$A$2:$B$1000000,COLUMN('HOST AHV'!B:B)-COLUMN('HOST AHV'!$A$2:$B$1000000)+1,0))</f>
        <v>NTNX-CDC1BAF612E6-4</v>
      </c>
      <c r="I7" t="s">
        <v>65</v>
      </c>
      <c r="J7" t="s">
        <v>108</v>
      </c>
      <c r="K7" t="s">
        <v>109</v>
      </c>
      <c r="L7" t="b">
        <v>1</v>
      </c>
      <c r="M7" t="s">
        <v>68</v>
      </c>
      <c r="N7" t="str">
        <f>VLOOKUP(M7,'VM NETWORK'!$A$2:$B$1000000,COLUMN('VM NETWORK'!B:B)-COLUMN('VM NETWORK'!$A$2:$B$1000000)+1,0)</f>
        <v>VLAN_110_DHCP</v>
      </c>
      <c r="O7">
        <v>2</v>
      </c>
      <c r="P7">
        <v>2</v>
      </c>
      <c r="Q7" t="s">
        <v>81</v>
      </c>
      <c r="R7" t="s">
        <v>5</v>
      </c>
      <c r="S7" t="s">
        <v>78</v>
      </c>
      <c r="T7" t="s">
        <v>72</v>
      </c>
      <c r="U7" t="s">
        <v>82</v>
      </c>
      <c r="V7" t="s">
        <v>83</v>
      </c>
      <c r="W7" t="s">
        <v>78</v>
      </c>
      <c r="X7" t="s">
        <v>78</v>
      </c>
      <c r="Y7" t="s">
        <v>78</v>
      </c>
      <c r="Z7" t="s">
        <v>110</v>
      </c>
    </row>
    <row r="8" spans="1:26">
      <c r="A8" t="s">
        <v>1</v>
      </c>
      <c r="B8" t="s">
        <v>3</v>
      </c>
      <c r="C8" t="s">
        <v>60</v>
      </c>
      <c r="D8" t="s">
        <v>61</v>
      </c>
      <c r="E8" t="s">
        <v>106</v>
      </c>
      <c r="F8" t="s">
        <v>107</v>
      </c>
      <c r="G8" t="s">
        <v>64</v>
      </c>
      <c r="H8" t="str">
        <f>IF(G8="-","-",VLOOKUP(G8,'HOST AHV'!$A$2:$B$1000000,COLUMN('HOST AHV'!B:B)-COLUMN('HOST AHV'!$A$2:$B$1000000)+1,0))</f>
        <v>NTNX-CDC1BAF612E6-4</v>
      </c>
      <c r="I8" t="s">
        <v>65</v>
      </c>
      <c r="J8" t="s">
        <v>111</v>
      </c>
      <c r="K8" t="s">
        <v>112</v>
      </c>
      <c r="L8" t="b">
        <v>1</v>
      </c>
      <c r="M8" t="s">
        <v>113</v>
      </c>
      <c r="N8" t="str">
        <f>VLOOKUP(M8,'VM NETWORK'!$A$2:$B$1000000,COLUMN('VM NETWORK'!B:B)-COLUMN('VM NETWORK'!$A$2:$B$1000000)+1,0)</f>
        <v>VLAN_SERVIDORES_30</v>
      </c>
      <c r="O8">
        <v>2</v>
      </c>
      <c r="P8">
        <v>2</v>
      </c>
      <c r="Q8" t="s">
        <v>81</v>
      </c>
      <c r="R8" t="s">
        <v>5</v>
      </c>
      <c r="S8" t="s">
        <v>78</v>
      </c>
      <c r="T8" t="s">
        <v>72</v>
      </c>
      <c r="U8" t="s">
        <v>82</v>
      </c>
      <c r="V8" t="s">
        <v>83</v>
      </c>
      <c r="W8" t="s">
        <v>78</v>
      </c>
      <c r="X8" t="s">
        <v>78</v>
      </c>
      <c r="Y8" t="s">
        <v>78</v>
      </c>
      <c r="Z8" t="s">
        <v>110</v>
      </c>
    </row>
    <row r="9" spans="1:26">
      <c r="A9" t="s">
        <v>1</v>
      </c>
      <c r="B9" t="s">
        <v>3</v>
      </c>
      <c r="C9" t="s">
        <v>60</v>
      </c>
      <c r="D9" t="s">
        <v>61</v>
      </c>
      <c r="E9" t="s">
        <v>114</v>
      </c>
      <c r="F9" t="s">
        <v>115</v>
      </c>
      <c r="G9" t="s">
        <v>78</v>
      </c>
      <c r="H9" t="str">
        <f>IF(G9="-","-",VLOOKUP(G9,'HOST AHV'!$A$2:$B$1000000,COLUMN('HOST AHV'!B:B)-COLUMN('HOST AHV'!$A$2:$B$1000000)+1,0))</f>
        <v>-</v>
      </c>
      <c r="I9" t="s">
        <v>87</v>
      </c>
      <c r="J9" t="s">
        <v>116</v>
      </c>
      <c r="K9" t="s">
        <v>117</v>
      </c>
      <c r="L9" t="b">
        <v>1</v>
      </c>
      <c r="M9" t="s">
        <v>68</v>
      </c>
      <c r="N9" t="str">
        <f>VLOOKUP(M9,'VM NETWORK'!$A$2:$B$1000000,COLUMN('VM NETWORK'!B:B)-COLUMN('VM NETWORK'!$A$2:$B$1000000)+1,0)</f>
        <v>VLAN_110_DHCP</v>
      </c>
      <c r="O9">
        <v>2</v>
      </c>
      <c r="P9">
        <v>2</v>
      </c>
      <c r="Q9" t="s">
        <v>81</v>
      </c>
      <c r="R9" t="s">
        <v>5</v>
      </c>
      <c r="S9" t="s">
        <v>78</v>
      </c>
      <c r="T9" t="s">
        <v>72</v>
      </c>
      <c r="U9" t="s">
        <v>82</v>
      </c>
      <c r="V9" t="s">
        <v>83</v>
      </c>
      <c r="W9" t="s">
        <v>78</v>
      </c>
      <c r="X9" t="s">
        <v>78</v>
      </c>
      <c r="Y9" t="s">
        <v>78</v>
      </c>
      <c r="Z9" t="s">
        <v>118</v>
      </c>
    </row>
    <row r="10" spans="1:26">
      <c r="A10" t="s">
        <v>1</v>
      </c>
      <c r="B10" t="s">
        <v>3</v>
      </c>
      <c r="C10" t="s">
        <v>60</v>
      </c>
      <c r="D10" t="s">
        <v>61</v>
      </c>
      <c r="E10" t="s">
        <v>119</v>
      </c>
      <c r="F10" t="s">
        <v>120</v>
      </c>
      <c r="G10" t="s">
        <v>78</v>
      </c>
      <c r="H10" t="str">
        <f>IF(G10="-","-",VLOOKUP(G10,'HOST AHV'!$A$2:$B$1000000,COLUMN('HOST AHV'!B:B)-COLUMN('HOST AHV'!$A$2:$B$1000000)+1,0))</f>
        <v>-</v>
      </c>
      <c r="I10" t="s">
        <v>87</v>
      </c>
      <c r="J10" t="s">
        <v>121</v>
      </c>
      <c r="K10" t="s">
        <v>122</v>
      </c>
      <c r="L10" t="b">
        <v>1</v>
      </c>
      <c r="M10" t="s">
        <v>68</v>
      </c>
      <c r="N10" t="str">
        <f>VLOOKUP(M10,'VM NETWORK'!$A$2:$B$1000000,COLUMN('VM NETWORK'!B:B)-COLUMN('VM NETWORK'!$A$2:$B$1000000)+1,0)</f>
        <v>VLAN_110_DHCP</v>
      </c>
      <c r="O10">
        <v>2</v>
      </c>
      <c r="P10">
        <v>2</v>
      </c>
      <c r="Q10" t="s">
        <v>81</v>
      </c>
      <c r="R10" t="s">
        <v>5</v>
      </c>
      <c r="S10" t="s">
        <v>78</v>
      </c>
      <c r="T10" t="s">
        <v>72</v>
      </c>
      <c r="U10" t="s">
        <v>82</v>
      </c>
      <c r="V10" t="s">
        <v>83</v>
      </c>
      <c r="W10" t="s">
        <v>78</v>
      </c>
      <c r="X10" t="s">
        <v>78</v>
      </c>
      <c r="Y10" t="s">
        <v>78</v>
      </c>
      <c r="Z10" t="s">
        <v>110</v>
      </c>
    </row>
    <row r="11" spans="1:26">
      <c r="A11" t="s">
        <v>1</v>
      </c>
      <c r="B11" t="s">
        <v>3</v>
      </c>
      <c r="C11" t="s">
        <v>60</v>
      </c>
      <c r="D11" t="s">
        <v>61</v>
      </c>
      <c r="E11" t="s">
        <v>123</v>
      </c>
      <c r="F11" t="s">
        <v>124</v>
      </c>
      <c r="G11" t="s">
        <v>78</v>
      </c>
      <c r="H11" t="str">
        <f>IF(G11="-","-",VLOOKUP(G11,'HOST AHV'!$A$2:$B$1000000,COLUMN('HOST AHV'!B:B)-COLUMN('HOST AHV'!$A$2:$B$1000000)+1,0))</f>
        <v>-</v>
      </c>
      <c r="I11" t="s">
        <v>87</v>
      </c>
      <c r="J11" t="s">
        <v>125</v>
      </c>
      <c r="K11" t="s">
        <v>126</v>
      </c>
      <c r="L11" t="b">
        <v>1</v>
      </c>
      <c r="M11" t="s">
        <v>68</v>
      </c>
      <c r="N11" t="str">
        <f>VLOOKUP(M11,'VM NETWORK'!$A$2:$B$1000000,COLUMN('VM NETWORK'!B:B)-COLUMN('VM NETWORK'!$A$2:$B$1000000)+1,0)</f>
        <v>VLAN_110_DHCP</v>
      </c>
      <c r="O11">
        <v>2</v>
      </c>
      <c r="P11">
        <v>4</v>
      </c>
      <c r="Q11" t="s">
        <v>81</v>
      </c>
      <c r="R11" t="s">
        <v>70</v>
      </c>
      <c r="S11" t="s">
        <v>78</v>
      </c>
      <c r="T11" t="s">
        <v>72</v>
      </c>
      <c r="U11" t="s">
        <v>82</v>
      </c>
      <c r="V11" t="s">
        <v>83</v>
      </c>
      <c r="W11" t="s">
        <v>78</v>
      </c>
      <c r="X11" t="s">
        <v>78</v>
      </c>
      <c r="Y11" t="s">
        <v>78</v>
      </c>
      <c r="Z11" t="s">
        <v>127</v>
      </c>
    </row>
    <row r="12" spans="1:26">
      <c r="A12" t="s">
        <v>1</v>
      </c>
      <c r="B12" t="s">
        <v>3</v>
      </c>
      <c r="C12" t="s">
        <v>60</v>
      </c>
      <c r="D12" t="s">
        <v>61</v>
      </c>
      <c r="E12" t="s">
        <v>128</v>
      </c>
      <c r="F12" t="s">
        <v>129</v>
      </c>
      <c r="G12" t="s">
        <v>64</v>
      </c>
      <c r="H12" t="str">
        <f>IF(G12="-","-",VLOOKUP(G12,'HOST AHV'!$A$2:$B$1000000,COLUMN('HOST AHV'!B:B)-COLUMN('HOST AHV'!$A$2:$B$1000000)+1,0))</f>
        <v>NTNX-CDC1BAF612E6-4</v>
      </c>
      <c r="I12" t="s">
        <v>65</v>
      </c>
      <c r="J12" t="s">
        <v>130</v>
      </c>
      <c r="K12" t="s">
        <v>131</v>
      </c>
      <c r="L12" t="b">
        <v>1</v>
      </c>
      <c r="M12" t="s">
        <v>68</v>
      </c>
      <c r="N12" t="str">
        <f>VLOOKUP(M12,'VM NETWORK'!$A$2:$B$1000000,COLUMN('VM NETWORK'!B:B)-COLUMN('VM NETWORK'!$A$2:$B$1000000)+1,0)</f>
        <v>VLAN_110_DHCP</v>
      </c>
      <c r="O12">
        <v>1</v>
      </c>
      <c r="P12">
        <v>2</v>
      </c>
      <c r="Q12" t="s">
        <v>81</v>
      </c>
      <c r="R12" t="s">
        <v>5</v>
      </c>
      <c r="S12" t="s">
        <v>78</v>
      </c>
      <c r="T12" t="s">
        <v>132</v>
      </c>
      <c r="U12" t="s">
        <v>82</v>
      </c>
      <c r="V12" t="s">
        <v>83</v>
      </c>
      <c r="W12" t="s">
        <v>78</v>
      </c>
      <c r="X12" t="s">
        <v>78</v>
      </c>
      <c r="Y12" t="s">
        <v>78</v>
      </c>
      <c r="Z12" t="s">
        <v>133</v>
      </c>
    </row>
    <row r="13" spans="1:26">
      <c r="A13" t="s">
        <v>1</v>
      </c>
      <c r="B13" t="s">
        <v>3</v>
      </c>
      <c r="C13" t="s">
        <v>60</v>
      </c>
      <c r="D13" t="s">
        <v>61</v>
      </c>
      <c r="E13" t="s">
        <v>134</v>
      </c>
      <c r="F13" t="s">
        <v>135</v>
      </c>
      <c r="G13" t="s">
        <v>78</v>
      </c>
      <c r="H13" t="str">
        <f>IF(G13="-","-",VLOOKUP(G13,'HOST AHV'!$A$2:$B$1000000,COLUMN('HOST AHV'!B:B)-COLUMN('HOST AHV'!$A$2:$B$1000000)+1,0))</f>
        <v>-</v>
      </c>
      <c r="I13" t="s">
        <v>87</v>
      </c>
      <c r="J13" t="s">
        <v>136</v>
      </c>
      <c r="K13" t="s">
        <v>137</v>
      </c>
      <c r="L13" t="b">
        <v>1</v>
      </c>
      <c r="M13" t="s">
        <v>68</v>
      </c>
      <c r="N13" t="str">
        <f>VLOOKUP(M13,'VM NETWORK'!$A$2:$B$1000000,COLUMN('VM NETWORK'!B:B)-COLUMN('VM NETWORK'!$A$2:$B$1000000)+1,0)</f>
        <v>VLAN_110_DHCP</v>
      </c>
      <c r="O13">
        <v>2</v>
      </c>
      <c r="P13">
        <v>2</v>
      </c>
      <c r="Q13" t="s">
        <v>81</v>
      </c>
      <c r="R13" t="s">
        <v>5</v>
      </c>
      <c r="S13" t="s">
        <v>78</v>
      </c>
      <c r="T13" t="s">
        <v>72</v>
      </c>
      <c r="U13" t="s">
        <v>82</v>
      </c>
      <c r="V13" t="s">
        <v>83</v>
      </c>
      <c r="W13" t="s">
        <v>78</v>
      </c>
      <c r="X13" t="s">
        <v>78</v>
      </c>
      <c r="Y13" t="s">
        <v>78</v>
      </c>
      <c r="Z13" t="s">
        <v>138</v>
      </c>
    </row>
    <row r="14" spans="1:26">
      <c r="A14" t="s">
        <v>1</v>
      </c>
      <c r="B14" t="s">
        <v>3</v>
      </c>
      <c r="C14" t="s">
        <v>60</v>
      </c>
      <c r="D14" t="s">
        <v>61</v>
      </c>
      <c r="E14" t="s">
        <v>139</v>
      </c>
      <c r="F14" t="s">
        <v>140</v>
      </c>
      <c r="G14" t="s">
        <v>78</v>
      </c>
      <c r="H14" t="str">
        <f>IF(G14="-","-",VLOOKUP(G14,'HOST AHV'!$A$2:$B$1000000,COLUMN('HOST AHV'!B:B)-COLUMN('HOST AHV'!$A$2:$B$1000000)+1,0))</f>
        <v>-</v>
      </c>
      <c r="I14" t="s">
        <v>87</v>
      </c>
      <c r="J14" t="s">
        <v>141</v>
      </c>
      <c r="K14" t="s">
        <v>142</v>
      </c>
      <c r="L14" t="b">
        <v>1</v>
      </c>
      <c r="M14" t="s">
        <v>68</v>
      </c>
      <c r="N14" t="str">
        <f>VLOOKUP(M14,'VM NETWORK'!$A$2:$B$1000000,COLUMN('VM NETWORK'!B:B)-COLUMN('VM NETWORK'!$A$2:$B$1000000)+1,0)</f>
        <v>VLAN_110_DHCP</v>
      </c>
      <c r="O14">
        <v>2</v>
      </c>
      <c r="P14">
        <v>4</v>
      </c>
      <c r="Q14" t="s">
        <v>81</v>
      </c>
      <c r="R14" t="s">
        <v>70</v>
      </c>
      <c r="S14" t="s">
        <v>78</v>
      </c>
      <c r="T14" t="s">
        <v>72</v>
      </c>
      <c r="U14" t="s">
        <v>82</v>
      </c>
      <c r="V14" t="s">
        <v>83</v>
      </c>
      <c r="W14" t="s">
        <v>78</v>
      </c>
      <c r="X14" t="s">
        <v>78</v>
      </c>
      <c r="Y14" t="s">
        <v>78</v>
      </c>
      <c r="Z14" t="s">
        <v>127</v>
      </c>
    </row>
    <row r="15" spans="1:26">
      <c r="A15" t="s">
        <v>1</v>
      </c>
      <c r="B15" t="s">
        <v>3</v>
      </c>
      <c r="C15" t="s">
        <v>60</v>
      </c>
      <c r="D15" t="s">
        <v>61</v>
      </c>
      <c r="E15" t="s">
        <v>143</v>
      </c>
      <c r="F15" t="s">
        <v>144</v>
      </c>
      <c r="G15" t="s">
        <v>145</v>
      </c>
      <c r="H15" t="str">
        <f>IF(G15="-","-",VLOOKUP(G15,'HOST AHV'!$A$2:$B$1000000,COLUMN('HOST AHV'!B:B)-COLUMN('HOST AHV'!$A$2:$B$1000000)+1,0))</f>
        <v>NTNX-CDC1BAF612E6-1</v>
      </c>
      <c r="I15" t="s">
        <v>65</v>
      </c>
      <c r="J15" t="s">
        <v>146</v>
      </c>
      <c r="K15" t="s">
        <v>147</v>
      </c>
      <c r="L15" t="b">
        <v>1</v>
      </c>
      <c r="M15" t="s">
        <v>113</v>
      </c>
      <c r="N15" t="str">
        <f>VLOOKUP(M15,'VM NETWORK'!$A$2:$B$1000000,COLUMN('VM NETWORK'!B:B)-COLUMN('VM NETWORK'!$A$2:$B$1000000)+1,0)</f>
        <v>VLAN_SERVIDORES_30</v>
      </c>
      <c r="O15">
        <v>1</v>
      </c>
      <c r="P15">
        <v>1</v>
      </c>
      <c r="Q15" t="s">
        <v>99</v>
      </c>
      <c r="R15" t="s">
        <v>5</v>
      </c>
      <c r="S15" t="s">
        <v>78</v>
      </c>
      <c r="T15" t="s">
        <v>72</v>
      </c>
      <c r="U15" t="s">
        <v>73</v>
      </c>
      <c r="V15" t="s">
        <v>91</v>
      </c>
      <c r="W15" t="s">
        <v>148</v>
      </c>
      <c r="X15" t="b">
        <v>1</v>
      </c>
      <c r="Y15" t="s">
        <v>149</v>
      </c>
      <c r="Z15" t="s">
        <v>150</v>
      </c>
    </row>
    <row r="16" spans="1:26">
      <c r="A16" t="s">
        <v>1</v>
      </c>
      <c r="B16" t="s">
        <v>3</v>
      </c>
      <c r="C16" t="s">
        <v>60</v>
      </c>
      <c r="D16" t="s">
        <v>61</v>
      </c>
      <c r="E16" t="s">
        <v>143</v>
      </c>
      <c r="F16" t="s">
        <v>144</v>
      </c>
      <c r="G16" t="s">
        <v>145</v>
      </c>
      <c r="H16" t="str">
        <f>IF(G16="-","-",VLOOKUP(G16,'HOST AHV'!$A$2:$B$1000000,COLUMN('HOST AHV'!B:B)-COLUMN('HOST AHV'!$A$2:$B$1000000)+1,0))</f>
        <v>NTNX-CDC1BAF612E6-1</v>
      </c>
      <c r="I16" t="s">
        <v>65</v>
      </c>
      <c r="J16" t="s">
        <v>151</v>
      </c>
      <c r="K16" t="s">
        <v>152</v>
      </c>
      <c r="L16" t="b">
        <v>1</v>
      </c>
      <c r="M16" t="s">
        <v>68</v>
      </c>
      <c r="N16" t="str">
        <f>VLOOKUP(M16,'VM NETWORK'!$A$2:$B$1000000,COLUMN('VM NETWORK'!B:B)-COLUMN('VM NETWORK'!$A$2:$B$1000000)+1,0)</f>
        <v>VLAN_110_DHCP</v>
      </c>
      <c r="O16">
        <v>1</v>
      </c>
      <c r="P16">
        <v>1</v>
      </c>
      <c r="Q16" t="s">
        <v>99</v>
      </c>
      <c r="R16" t="s">
        <v>5</v>
      </c>
      <c r="S16" t="s">
        <v>78</v>
      </c>
      <c r="T16" t="s">
        <v>72</v>
      </c>
      <c r="U16" t="s">
        <v>73</v>
      </c>
      <c r="V16" t="s">
        <v>91</v>
      </c>
      <c r="W16" t="s">
        <v>148</v>
      </c>
      <c r="X16" t="b">
        <v>1</v>
      </c>
      <c r="Y16" t="s">
        <v>149</v>
      </c>
      <c r="Z16" t="s">
        <v>150</v>
      </c>
    </row>
    <row r="17" spans="1:26">
      <c r="A17" t="s">
        <v>1</v>
      </c>
      <c r="B17" t="s">
        <v>3</v>
      </c>
      <c r="C17" t="s">
        <v>60</v>
      </c>
      <c r="D17" t="s">
        <v>61</v>
      </c>
      <c r="E17" t="s">
        <v>153</v>
      </c>
      <c r="F17" t="s">
        <v>154</v>
      </c>
      <c r="G17" t="s">
        <v>78</v>
      </c>
      <c r="H17" t="str">
        <f>IF(G17="-","-",VLOOKUP(G17,'HOST AHV'!$A$2:$B$1000000,COLUMN('HOST AHV'!B:B)-COLUMN('HOST AHV'!$A$2:$B$1000000)+1,0))</f>
        <v>-</v>
      </c>
      <c r="I17" t="s">
        <v>87</v>
      </c>
      <c r="J17" t="s">
        <v>155</v>
      </c>
      <c r="K17" t="s">
        <v>156</v>
      </c>
      <c r="L17" t="b">
        <v>1</v>
      </c>
      <c r="M17" t="s">
        <v>68</v>
      </c>
      <c r="N17" t="str">
        <f>VLOOKUP(M17,'VM NETWORK'!$A$2:$B$1000000,COLUMN('VM NETWORK'!B:B)-COLUMN('VM NETWORK'!$A$2:$B$1000000)+1,0)</f>
        <v>VLAN_110_DHCP</v>
      </c>
      <c r="O17">
        <v>2</v>
      </c>
      <c r="P17">
        <v>2</v>
      </c>
      <c r="Q17" t="s">
        <v>81</v>
      </c>
      <c r="R17" t="s">
        <v>5</v>
      </c>
      <c r="S17" t="s">
        <v>78</v>
      </c>
      <c r="T17" t="s">
        <v>72</v>
      </c>
      <c r="U17" t="s">
        <v>82</v>
      </c>
      <c r="V17" t="s">
        <v>83</v>
      </c>
      <c r="W17" t="s">
        <v>78</v>
      </c>
      <c r="X17" t="s">
        <v>78</v>
      </c>
      <c r="Y17" t="s">
        <v>78</v>
      </c>
      <c r="Z17" t="s">
        <v>157</v>
      </c>
    </row>
    <row r="18" spans="1:26">
      <c r="A18" t="s">
        <v>1</v>
      </c>
      <c r="B18" t="s">
        <v>3</v>
      </c>
      <c r="C18" t="s">
        <v>60</v>
      </c>
      <c r="D18" t="s">
        <v>61</v>
      </c>
      <c r="E18" t="s">
        <v>158</v>
      </c>
      <c r="F18" t="s">
        <v>159</v>
      </c>
      <c r="G18" t="s">
        <v>160</v>
      </c>
      <c r="H18" t="str">
        <f>IF(G18="-","-",VLOOKUP(G18,'HOST AHV'!$A$2:$B$1000000,COLUMN('HOST AHV'!B:B)-COLUMN('HOST AHV'!$A$2:$B$1000000)+1,0))</f>
        <v>NTNX-CDC1BAF612E6-3</v>
      </c>
      <c r="I18" t="s">
        <v>65</v>
      </c>
      <c r="J18" t="s">
        <v>78</v>
      </c>
      <c r="K18" t="s">
        <v>161</v>
      </c>
      <c r="L18" t="b">
        <v>1</v>
      </c>
      <c r="M18" t="s">
        <v>80</v>
      </c>
      <c r="N18" t="str">
        <f>VLOOKUP(M18,'VM NETWORK'!$A$2:$B$1000000,COLUMN('VM NETWORK'!B:B)-COLUMN('VM NETWORK'!$A$2:$B$1000000)+1,0)</f>
        <v>VLAN_NUTANIX</v>
      </c>
      <c r="O18">
        <v>2</v>
      </c>
      <c r="P18">
        <v>2</v>
      </c>
      <c r="Q18" t="s">
        <v>81</v>
      </c>
      <c r="R18" t="s">
        <v>70</v>
      </c>
      <c r="S18" t="s">
        <v>78</v>
      </c>
      <c r="T18" t="s">
        <v>72</v>
      </c>
      <c r="U18" t="s">
        <v>82</v>
      </c>
      <c r="V18" t="s">
        <v>83</v>
      </c>
      <c r="W18" t="s">
        <v>78</v>
      </c>
      <c r="X18" t="s">
        <v>78</v>
      </c>
      <c r="Y18" t="s">
        <v>78</v>
      </c>
      <c r="Z18" t="s">
        <v>162</v>
      </c>
    </row>
    <row r="19" spans="1:26">
      <c r="A19" t="s">
        <v>1</v>
      </c>
      <c r="B19" t="s">
        <v>3</v>
      </c>
      <c r="C19" t="s">
        <v>60</v>
      </c>
      <c r="D19" t="s">
        <v>61</v>
      </c>
      <c r="E19" t="s">
        <v>163</v>
      </c>
      <c r="F19" t="s">
        <v>164</v>
      </c>
      <c r="G19" t="s">
        <v>78</v>
      </c>
      <c r="H19" t="str">
        <f>IF(G19="-","-",VLOOKUP(G19,'HOST AHV'!$A$2:$B$1000000,COLUMN('HOST AHV'!B:B)-COLUMN('HOST AHV'!$A$2:$B$1000000)+1,0))</f>
        <v>-</v>
      </c>
      <c r="I19" t="s">
        <v>87</v>
      </c>
      <c r="J19" t="s">
        <v>165</v>
      </c>
      <c r="K19" t="s">
        <v>166</v>
      </c>
      <c r="L19" t="b">
        <v>1</v>
      </c>
      <c r="M19" t="s">
        <v>68</v>
      </c>
      <c r="N19" t="str">
        <f>VLOOKUP(M19,'VM NETWORK'!$A$2:$B$1000000,COLUMN('VM NETWORK'!B:B)-COLUMN('VM NETWORK'!$A$2:$B$1000000)+1,0)</f>
        <v>VLAN_110_DHCP</v>
      </c>
      <c r="O19">
        <v>2</v>
      </c>
      <c r="P19">
        <v>2</v>
      </c>
      <c r="Q19" t="s">
        <v>81</v>
      </c>
      <c r="R19" t="s">
        <v>70</v>
      </c>
      <c r="S19" t="s">
        <v>78</v>
      </c>
      <c r="T19" t="s">
        <v>72</v>
      </c>
      <c r="U19" t="s">
        <v>82</v>
      </c>
      <c r="V19" t="s">
        <v>83</v>
      </c>
      <c r="W19" t="s">
        <v>78</v>
      </c>
      <c r="X19" t="s">
        <v>78</v>
      </c>
      <c r="Y19" t="s">
        <v>78</v>
      </c>
      <c r="Z19" t="s">
        <v>167</v>
      </c>
    </row>
    <row r="20" spans="1:26">
      <c r="A20" t="s">
        <v>1</v>
      </c>
      <c r="B20" t="s">
        <v>3</v>
      </c>
      <c r="C20" t="s">
        <v>60</v>
      </c>
      <c r="D20" t="s">
        <v>61</v>
      </c>
      <c r="E20" t="s">
        <v>168</v>
      </c>
      <c r="F20" t="s">
        <v>169</v>
      </c>
      <c r="G20" t="s">
        <v>78</v>
      </c>
      <c r="H20" t="str">
        <f>IF(G20="-","-",VLOOKUP(G20,'HOST AHV'!$A$2:$B$1000000,COLUMN('HOST AHV'!B:B)-COLUMN('HOST AHV'!$A$2:$B$1000000)+1,0))</f>
        <v>-</v>
      </c>
      <c r="I20" t="s">
        <v>87</v>
      </c>
      <c r="J20" t="s">
        <v>170</v>
      </c>
      <c r="K20" t="s">
        <v>171</v>
      </c>
      <c r="L20" t="b">
        <v>1</v>
      </c>
      <c r="M20" t="s">
        <v>68</v>
      </c>
      <c r="N20" t="str">
        <f>VLOOKUP(M20,'VM NETWORK'!$A$2:$B$1000000,COLUMN('VM NETWORK'!B:B)-COLUMN('VM NETWORK'!$A$2:$B$1000000)+1,0)</f>
        <v>VLAN_110_DHCP</v>
      </c>
      <c r="O20">
        <v>2</v>
      </c>
      <c r="P20">
        <v>2</v>
      </c>
      <c r="Q20" t="s">
        <v>90</v>
      </c>
      <c r="R20" t="s">
        <v>5</v>
      </c>
      <c r="S20" t="s">
        <v>78</v>
      </c>
      <c r="T20" t="s">
        <v>72</v>
      </c>
      <c r="U20" t="s">
        <v>82</v>
      </c>
      <c r="V20" t="s">
        <v>83</v>
      </c>
      <c r="W20" t="s">
        <v>78</v>
      </c>
      <c r="X20" t="s">
        <v>78</v>
      </c>
      <c r="Y20" t="s">
        <v>78</v>
      </c>
      <c r="Z20" t="s">
        <v>172</v>
      </c>
    </row>
    <row r="21" spans="1:26">
      <c r="A21" t="s">
        <v>1</v>
      </c>
      <c r="B21" t="s">
        <v>3</v>
      </c>
      <c r="C21" t="s">
        <v>60</v>
      </c>
      <c r="D21" t="s">
        <v>61</v>
      </c>
      <c r="E21" t="s">
        <v>173</v>
      </c>
      <c r="F21" t="s">
        <v>174</v>
      </c>
      <c r="G21" t="s">
        <v>78</v>
      </c>
      <c r="H21" t="str">
        <f>IF(G21="-","-",VLOOKUP(G21,'HOST AHV'!$A$2:$B$1000000,COLUMN('HOST AHV'!B:B)-COLUMN('HOST AHV'!$A$2:$B$1000000)+1,0))</f>
        <v>-</v>
      </c>
      <c r="I21" t="s">
        <v>87</v>
      </c>
      <c r="J21" t="s">
        <v>175</v>
      </c>
      <c r="K21" t="s">
        <v>176</v>
      </c>
      <c r="L21" t="b">
        <v>1</v>
      </c>
      <c r="M21" t="s">
        <v>68</v>
      </c>
      <c r="N21" t="str">
        <f>VLOOKUP(M21,'VM NETWORK'!$A$2:$B$1000000,COLUMN('VM NETWORK'!B:B)-COLUMN('VM NETWORK'!$A$2:$B$1000000)+1,0)</f>
        <v>VLAN_110_DHCP</v>
      </c>
      <c r="O21">
        <v>2</v>
      </c>
      <c r="P21">
        <v>2</v>
      </c>
      <c r="Q21" t="s">
        <v>90</v>
      </c>
      <c r="R21" t="s">
        <v>5</v>
      </c>
      <c r="S21" t="s">
        <v>78</v>
      </c>
      <c r="T21" t="s">
        <v>72</v>
      </c>
      <c r="U21" t="s">
        <v>82</v>
      </c>
      <c r="V21" t="s">
        <v>83</v>
      </c>
      <c r="W21" t="s">
        <v>78</v>
      </c>
      <c r="X21" t="s">
        <v>78</v>
      </c>
      <c r="Y21" t="s">
        <v>78</v>
      </c>
      <c r="Z21" t="s">
        <v>172</v>
      </c>
    </row>
    <row r="22" spans="1:26">
      <c r="A22" t="s">
        <v>1</v>
      </c>
      <c r="B22" t="s">
        <v>3</v>
      </c>
      <c r="C22" t="s">
        <v>60</v>
      </c>
      <c r="D22" t="s">
        <v>61</v>
      </c>
      <c r="E22" t="s">
        <v>177</v>
      </c>
      <c r="F22" t="s">
        <v>178</v>
      </c>
      <c r="G22" t="s">
        <v>78</v>
      </c>
      <c r="H22" t="str">
        <f>IF(G22="-","-",VLOOKUP(G22,'HOST AHV'!$A$2:$B$1000000,COLUMN('HOST AHV'!B:B)-COLUMN('HOST AHV'!$A$2:$B$1000000)+1,0))</f>
        <v>-</v>
      </c>
      <c r="I22" t="s">
        <v>87</v>
      </c>
      <c r="J22" t="s">
        <v>179</v>
      </c>
      <c r="K22" t="s">
        <v>180</v>
      </c>
      <c r="L22" t="b">
        <v>1</v>
      </c>
      <c r="M22" t="s">
        <v>68</v>
      </c>
      <c r="N22" t="str">
        <f>VLOOKUP(M22,'VM NETWORK'!$A$2:$B$1000000,COLUMN('VM NETWORK'!B:B)-COLUMN('VM NETWORK'!$A$2:$B$1000000)+1,0)</f>
        <v>VLAN_110_DHCP</v>
      </c>
      <c r="O22">
        <v>1</v>
      </c>
      <c r="P22">
        <v>2</v>
      </c>
      <c r="Q22" t="s">
        <v>90</v>
      </c>
      <c r="R22" t="s">
        <v>70</v>
      </c>
      <c r="S22" t="s">
        <v>78</v>
      </c>
      <c r="T22" t="s">
        <v>132</v>
      </c>
      <c r="U22" t="s">
        <v>82</v>
      </c>
      <c r="V22" t="s">
        <v>83</v>
      </c>
      <c r="W22" t="s">
        <v>78</v>
      </c>
      <c r="X22" t="s">
        <v>78</v>
      </c>
      <c r="Y22" t="s">
        <v>78</v>
      </c>
      <c r="Z22" t="s">
        <v>181</v>
      </c>
    </row>
    <row r="23" spans="1:26">
      <c r="A23" t="s">
        <v>1</v>
      </c>
      <c r="B23" t="s">
        <v>3</v>
      </c>
      <c r="C23" t="s">
        <v>60</v>
      </c>
      <c r="D23" t="s">
        <v>61</v>
      </c>
      <c r="E23" t="s">
        <v>182</v>
      </c>
      <c r="F23" t="s">
        <v>183</v>
      </c>
      <c r="G23" t="s">
        <v>78</v>
      </c>
      <c r="H23" t="str">
        <f>IF(G23="-","-",VLOOKUP(G23,'HOST AHV'!$A$2:$B$1000000,COLUMN('HOST AHV'!B:B)-COLUMN('HOST AHV'!$A$2:$B$1000000)+1,0))</f>
        <v>-</v>
      </c>
      <c r="I23" t="s">
        <v>87</v>
      </c>
      <c r="J23" t="s">
        <v>184</v>
      </c>
      <c r="K23" t="s">
        <v>185</v>
      </c>
      <c r="L23" t="b">
        <v>1</v>
      </c>
      <c r="M23" t="s">
        <v>68</v>
      </c>
      <c r="N23" t="str">
        <f>VLOOKUP(M23,'VM NETWORK'!$A$2:$B$1000000,COLUMN('VM NETWORK'!B:B)-COLUMN('VM NETWORK'!$A$2:$B$1000000)+1,0)</f>
        <v>VLAN_110_DHCP</v>
      </c>
      <c r="O23">
        <v>1</v>
      </c>
      <c r="P23">
        <v>1</v>
      </c>
      <c r="Q23" t="s">
        <v>90</v>
      </c>
      <c r="R23" t="s">
        <v>5</v>
      </c>
      <c r="S23" t="s">
        <v>78</v>
      </c>
      <c r="T23" t="s">
        <v>72</v>
      </c>
      <c r="U23" t="s">
        <v>73</v>
      </c>
      <c r="V23" t="s">
        <v>91</v>
      </c>
      <c r="W23" t="s">
        <v>92</v>
      </c>
      <c r="X23" t="b">
        <v>0</v>
      </c>
      <c r="Y23" t="s">
        <v>93</v>
      </c>
      <c r="Z23" t="s">
        <v>94</v>
      </c>
    </row>
    <row r="24" spans="1:26">
      <c r="A24" t="s">
        <v>1</v>
      </c>
      <c r="B24" t="s">
        <v>3</v>
      </c>
      <c r="C24" t="s">
        <v>60</v>
      </c>
      <c r="D24" t="s">
        <v>61</v>
      </c>
      <c r="E24" t="s">
        <v>186</v>
      </c>
      <c r="F24" t="s">
        <v>187</v>
      </c>
      <c r="G24" t="s">
        <v>78</v>
      </c>
      <c r="H24" t="str">
        <f>IF(G24="-","-",VLOOKUP(G24,'HOST AHV'!$A$2:$B$1000000,COLUMN('HOST AHV'!B:B)-COLUMN('HOST AHV'!$A$2:$B$1000000)+1,0))</f>
        <v>-</v>
      </c>
      <c r="I24" t="s">
        <v>87</v>
      </c>
      <c r="J24" t="s">
        <v>188</v>
      </c>
      <c r="K24" t="s">
        <v>189</v>
      </c>
      <c r="L24" t="b">
        <v>1</v>
      </c>
      <c r="M24" t="s">
        <v>68</v>
      </c>
      <c r="N24" t="str">
        <f>VLOOKUP(M24,'VM NETWORK'!$A$2:$B$1000000,COLUMN('VM NETWORK'!B:B)-COLUMN('VM NETWORK'!$A$2:$B$1000000)+1,0)</f>
        <v>VLAN_110_DHCP</v>
      </c>
      <c r="O24">
        <v>1</v>
      </c>
      <c r="P24">
        <v>1</v>
      </c>
      <c r="Q24" t="s">
        <v>190</v>
      </c>
      <c r="R24" t="s">
        <v>5</v>
      </c>
      <c r="S24" t="s">
        <v>191</v>
      </c>
      <c r="T24" t="s">
        <v>72</v>
      </c>
      <c r="U24" t="s">
        <v>82</v>
      </c>
      <c r="V24" t="s">
        <v>83</v>
      </c>
      <c r="W24" t="s">
        <v>78</v>
      </c>
      <c r="X24" t="s">
        <v>78</v>
      </c>
      <c r="Y24" t="s">
        <v>78</v>
      </c>
      <c r="Z24" t="s">
        <v>192</v>
      </c>
    </row>
    <row r="25" spans="1:26">
      <c r="A25" t="s">
        <v>1</v>
      </c>
      <c r="B25" t="s">
        <v>3</v>
      </c>
      <c r="C25" t="s">
        <v>60</v>
      </c>
      <c r="D25" t="s">
        <v>61</v>
      </c>
      <c r="E25" t="s">
        <v>193</v>
      </c>
      <c r="F25" t="s">
        <v>194</v>
      </c>
      <c r="G25" t="s">
        <v>78</v>
      </c>
      <c r="H25" t="str">
        <f>IF(G25="-","-",VLOOKUP(G25,'HOST AHV'!$A$2:$B$1000000,COLUMN('HOST AHV'!B:B)-COLUMN('HOST AHV'!$A$2:$B$1000000)+1,0))</f>
        <v>-</v>
      </c>
      <c r="I25" t="s">
        <v>87</v>
      </c>
      <c r="J25" t="s">
        <v>195</v>
      </c>
      <c r="K25" t="s">
        <v>196</v>
      </c>
      <c r="L25" t="b">
        <v>1</v>
      </c>
      <c r="M25" t="s">
        <v>68</v>
      </c>
      <c r="N25" t="str">
        <f>VLOOKUP(M25,'VM NETWORK'!$A$2:$B$1000000,COLUMN('VM NETWORK'!B:B)-COLUMN('VM NETWORK'!$A$2:$B$1000000)+1,0)</f>
        <v>VLAN_110_DHCP</v>
      </c>
      <c r="O25">
        <v>2</v>
      </c>
      <c r="P25">
        <v>2</v>
      </c>
      <c r="Q25" t="s">
        <v>90</v>
      </c>
      <c r="R25" t="s">
        <v>5</v>
      </c>
      <c r="S25" t="s">
        <v>78</v>
      </c>
      <c r="T25" t="s">
        <v>72</v>
      </c>
      <c r="U25" t="s">
        <v>82</v>
      </c>
      <c r="V25" t="s">
        <v>83</v>
      </c>
      <c r="W25" t="s">
        <v>78</v>
      </c>
      <c r="X25" t="s">
        <v>78</v>
      </c>
      <c r="Y25" t="s">
        <v>78</v>
      </c>
      <c r="Z25" t="s">
        <v>172</v>
      </c>
    </row>
    <row r="26" spans="1:26">
      <c r="A26" t="s">
        <v>1</v>
      </c>
      <c r="B26" t="s">
        <v>3</v>
      </c>
      <c r="C26" t="s">
        <v>60</v>
      </c>
      <c r="D26" t="s">
        <v>61</v>
      </c>
      <c r="E26" t="s">
        <v>197</v>
      </c>
      <c r="F26" t="s">
        <v>198</v>
      </c>
      <c r="G26" t="s">
        <v>78</v>
      </c>
      <c r="H26" t="str">
        <f>IF(G26="-","-",VLOOKUP(G26,'HOST AHV'!$A$2:$B$1000000,COLUMN('HOST AHV'!B:B)-COLUMN('HOST AHV'!$A$2:$B$1000000)+1,0))</f>
        <v>-</v>
      </c>
      <c r="I26" t="s">
        <v>87</v>
      </c>
      <c r="J26" t="s">
        <v>199</v>
      </c>
      <c r="K26" t="s">
        <v>200</v>
      </c>
      <c r="L26" t="b">
        <v>1</v>
      </c>
      <c r="M26" t="s">
        <v>68</v>
      </c>
      <c r="N26" t="str">
        <f>VLOOKUP(M26,'VM NETWORK'!$A$2:$B$1000000,COLUMN('VM NETWORK'!B:B)-COLUMN('VM NETWORK'!$A$2:$B$1000000)+1,0)</f>
        <v>VLAN_110_DHCP</v>
      </c>
      <c r="O26">
        <v>2</v>
      </c>
      <c r="P26">
        <v>2</v>
      </c>
      <c r="Q26" t="s">
        <v>90</v>
      </c>
      <c r="R26" t="s">
        <v>70</v>
      </c>
      <c r="S26" t="s">
        <v>78</v>
      </c>
      <c r="T26" t="s">
        <v>72</v>
      </c>
      <c r="U26" t="s">
        <v>82</v>
      </c>
      <c r="V26" t="s">
        <v>83</v>
      </c>
      <c r="W26" t="s">
        <v>78</v>
      </c>
      <c r="X26" t="s">
        <v>78</v>
      </c>
      <c r="Y26" t="s">
        <v>78</v>
      </c>
      <c r="Z26" t="s">
        <v>201</v>
      </c>
    </row>
    <row r="27" spans="1:26">
      <c r="A27" t="s">
        <v>1</v>
      </c>
      <c r="B27" t="s">
        <v>3</v>
      </c>
      <c r="C27" t="s">
        <v>60</v>
      </c>
      <c r="D27" t="s">
        <v>61</v>
      </c>
      <c r="E27" t="s">
        <v>202</v>
      </c>
      <c r="F27" t="s">
        <v>203</v>
      </c>
      <c r="G27" t="s">
        <v>78</v>
      </c>
      <c r="H27" t="str">
        <f>IF(G27="-","-",VLOOKUP(G27,'HOST AHV'!$A$2:$B$1000000,COLUMN('HOST AHV'!B:B)-COLUMN('HOST AHV'!$A$2:$B$1000000)+1,0))</f>
        <v>-</v>
      </c>
      <c r="I27" t="s">
        <v>87</v>
      </c>
      <c r="J27" t="s">
        <v>204</v>
      </c>
      <c r="K27" t="s">
        <v>205</v>
      </c>
      <c r="L27" t="b">
        <v>1</v>
      </c>
      <c r="M27" t="s">
        <v>68</v>
      </c>
      <c r="N27" t="str">
        <f>VLOOKUP(M27,'VM NETWORK'!$A$2:$B$1000000,COLUMN('VM NETWORK'!B:B)-COLUMN('VM NETWORK'!$A$2:$B$1000000)+1,0)</f>
        <v>VLAN_110_DHCP</v>
      </c>
      <c r="O27">
        <v>2</v>
      </c>
      <c r="P27">
        <v>4</v>
      </c>
      <c r="Q27" t="s">
        <v>81</v>
      </c>
      <c r="R27" t="s">
        <v>70</v>
      </c>
      <c r="S27" t="s">
        <v>78</v>
      </c>
      <c r="T27" t="s">
        <v>72</v>
      </c>
      <c r="U27" t="s">
        <v>82</v>
      </c>
      <c r="V27" t="s">
        <v>83</v>
      </c>
      <c r="W27" t="s">
        <v>78</v>
      </c>
      <c r="X27" t="s">
        <v>78</v>
      </c>
      <c r="Y27" t="s">
        <v>78</v>
      </c>
      <c r="Z27" t="s">
        <v>127</v>
      </c>
    </row>
    <row r="28" spans="1:26">
      <c r="A28" t="s">
        <v>1</v>
      </c>
      <c r="B28" t="s">
        <v>3</v>
      </c>
      <c r="C28" t="s">
        <v>60</v>
      </c>
      <c r="D28" t="s">
        <v>61</v>
      </c>
      <c r="E28" t="s">
        <v>206</v>
      </c>
      <c r="F28" t="s">
        <v>207</v>
      </c>
      <c r="G28" t="s">
        <v>64</v>
      </c>
      <c r="H28" t="str">
        <f>IF(G28="-","-",VLOOKUP(G28,'HOST AHV'!$A$2:$B$1000000,COLUMN('HOST AHV'!B:B)-COLUMN('HOST AHV'!$A$2:$B$1000000)+1,0))</f>
        <v>NTNX-CDC1BAF612E6-4</v>
      </c>
      <c r="I28" t="s">
        <v>65</v>
      </c>
      <c r="J28" t="s">
        <v>208</v>
      </c>
      <c r="K28" t="s">
        <v>209</v>
      </c>
      <c r="L28" t="b">
        <v>1</v>
      </c>
      <c r="M28" t="s">
        <v>68</v>
      </c>
      <c r="N28" t="str">
        <f>VLOOKUP(M28,'VM NETWORK'!$A$2:$B$1000000,COLUMN('VM NETWORK'!B:B)-COLUMN('VM NETWORK'!$A$2:$B$1000000)+1,0)</f>
        <v>VLAN_110_DHCP</v>
      </c>
      <c r="O28">
        <v>1</v>
      </c>
      <c r="P28">
        <v>4</v>
      </c>
      <c r="Q28" t="s">
        <v>210</v>
      </c>
      <c r="R28" t="s">
        <v>70</v>
      </c>
      <c r="S28" t="s">
        <v>78</v>
      </c>
      <c r="T28" t="s">
        <v>72</v>
      </c>
      <c r="U28" t="s">
        <v>82</v>
      </c>
      <c r="V28" t="s">
        <v>83</v>
      </c>
      <c r="W28" t="s">
        <v>78</v>
      </c>
      <c r="X28" t="s">
        <v>78</v>
      </c>
      <c r="Y28" t="s">
        <v>78</v>
      </c>
      <c r="Z28" t="s">
        <v>211</v>
      </c>
    </row>
    <row r="29" spans="1:26">
      <c r="A29" t="s">
        <v>1</v>
      </c>
      <c r="B29" t="s">
        <v>3</v>
      </c>
      <c r="C29" t="s">
        <v>60</v>
      </c>
      <c r="D29" t="s">
        <v>61</v>
      </c>
      <c r="E29" t="s">
        <v>212</v>
      </c>
      <c r="F29" t="s">
        <v>213</v>
      </c>
      <c r="G29" t="s">
        <v>145</v>
      </c>
      <c r="H29" t="str">
        <f>IF(G29="-","-",VLOOKUP(G29,'HOST AHV'!$A$2:$B$1000000,COLUMN('HOST AHV'!B:B)-COLUMN('HOST AHV'!$A$2:$B$1000000)+1,0))</f>
        <v>NTNX-CDC1BAF612E6-1</v>
      </c>
      <c r="I29" t="s">
        <v>65</v>
      </c>
      <c r="J29" t="s">
        <v>214</v>
      </c>
      <c r="K29" t="s">
        <v>215</v>
      </c>
      <c r="L29" t="b">
        <v>1</v>
      </c>
      <c r="M29" t="s">
        <v>68</v>
      </c>
      <c r="N29" t="str">
        <f>VLOOKUP(M29,'VM NETWORK'!$A$2:$B$1000000,COLUMN('VM NETWORK'!B:B)-COLUMN('VM NETWORK'!$A$2:$B$1000000)+1,0)</f>
        <v>VLAN_110_DHCP</v>
      </c>
      <c r="O29">
        <v>2</v>
      </c>
      <c r="P29">
        <v>2</v>
      </c>
      <c r="Q29" t="s">
        <v>216</v>
      </c>
      <c r="R29" t="s">
        <v>5</v>
      </c>
      <c r="S29" t="s">
        <v>78</v>
      </c>
      <c r="T29" t="s">
        <v>72</v>
      </c>
      <c r="U29" t="s">
        <v>82</v>
      </c>
      <c r="V29" t="s">
        <v>83</v>
      </c>
      <c r="W29" t="s">
        <v>78</v>
      </c>
      <c r="X29" t="s">
        <v>78</v>
      </c>
      <c r="Y29" t="s">
        <v>78</v>
      </c>
      <c r="Z29" t="s">
        <v>217</v>
      </c>
    </row>
    <row r="30" spans="1:26">
      <c r="A30" t="s">
        <v>1</v>
      </c>
      <c r="B30" t="s">
        <v>3</v>
      </c>
      <c r="C30" t="s">
        <v>60</v>
      </c>
      <c r="D30" t="s">
        <v>61</v>
      </c>
      <c r="E30" t="s">
        <v>218</v>
      </c>
      <c r="F30" t="s">
        <v>219</v>
      </c>
      <c r="G30" t="s">
        <v>64</v>
      </c>
      <c r="H30" t="str">
        <f>IF(G30="-","-",VLOOKUP(G30,'HOST AHV'!$A$2:$B$1000000,COLUMN('HOST AHV'!B:B)-COLUMN('HOST AHV'!$A$2:$B$1000000)+1,0))</f>
        <v>NTNX-CDC1BAF612E6-4</v>
      </c>
      <c r="I30" t="s">
        <v>65</v>
      </c>
      <c r="J30" t="s">
        <v>78</v>
      </c>
      <c r="K30" t="s">
        <v>220</v>
      </c>
      <c r="L30" t="b">
        <v>1</v>
      </c>
      <c r="M30" t="s">
        <v>80</v>
      </c>
      <c r="N30" t="str">
        <f>VLOOKUP(M30,'VM NETWORK'!$A$2:$B$1000000,COLUMN('VM NETWORK'!B:B)-COLUMN('VM NETWORK'!$A$2:$B$1000000)+1,0)</f>
        <v>VLAN_NUTANIX</v>
      </c>
      <c r="O30">
        <v>2</v>
      </c>
      <c r="P30">
        <v>2</v>
      </c>
      <c r="Q30" t="s">
        <v>81</v>
      </c>
      <c r="R30" t="s">
        <v>70</v>
      </c>
      <c r="S30" t="s">
        <v>78</v>
      </c>
      <c r="T30" t="s">
        <v>72</v>
      </c>
      <c r="U30" t="s">
        <v>82</v>
      </c>
      <c r="V30" t="s">
        <v>83</v>
      </c>
      <c r="W30" t="s">
        <v>78</v>
      </c>
      <c r="X30" t="s">
        <v>78</v>
      </c>
      <c r="Y30" t="s">
        <v>78</v>
      </c>
      <c r="Z30" t="s">
        <v>221</v>
      </c>
    </row>
    <row r="31" spans="1:26">
      <c r="A31" t="s">
        <v>1</v>
      </c>
      <c r="B31" t="s">
        <v>3</v>
      </c>
      <c r="C31" t="s">
        <v>60</v>
      </c>
      <c r="D31" t="s">
        <v>61</v>
      </c>
      <c r="E31" t="s">
        <v>222</v>
      </c>
      <c r="F31" t="s">
        <v>223</v>
      </c>
      <c r="G31" t="s">
        <v>145</v>
      </c>
      <c r="H31" t="str">
        <f>IF(G31="-","-",VLOOKUP(G31,'HOST AHV'!$A$2:$B$1000000,COLUMN('HOST AHV'!B:B)-COLUMN('HOST AHV'!$A$2:$B$1000000)+1,0))</f>
        <v>NTNX-CDC1BAF612E6-1</v>
      </c>
      <c r="I31" t="s">
        <v>65</v>
      </c>
      <c r="J31" t="s">
        <v>224</v>
      </c>
      <c r="K31" t="s">
        <v>225</v>
      </c>
      <c r="L31" t="b">
        <v>1</v>
      </c>
      <c r="M31" t="s">
        <v>68</v>
      </c>
      <c r="N31" t="str">
        <f>VLOOKUP(M31,'VM NETWORK'!$A$2:$B$1000000,COLUMN('VM NETWORK'!B:B)-COLUMN('VM NETWORK'!$A$2:$B$1000000)+1,0)</f>
        <v>VLAN_110_DHCP</v>
      </c>
      <c r="O31">
        <v>2</v>
      </c>
      <c r="P31">
        <v>2</v>
      </c>
      <c r="Q31" t="s">
        <v>81</v>
      </c>
      <c r="R31" t="s">
        <v>5</v>
      </c>
      <c r="S31" t="s">
        <v>78</v>
      </c>
      <c r="T31" t="s">
        <v>72</v>
      </c>
      <c r="U31" t="s">
        <v>82</v>
      </c>
      <c r="V31" t="s">
        <v>74</v>
      </c>
      <c r="X31" t="b">
        <v>0</v>
      </c>
      <c r="Z31" t="s">
        <v>226</v>
      </c>
    </row>
    <row r="32" spans="1:26">
      <c r="A32" t="s">
        <v>1</v>
      </c>
      <c r="B32" t="s">
        <v>3</v>
      </c>
      <c r="C32" t="s">
        <v>60</v>
      </c>
      <c r="D32" t="s">
        <v>61</v>
      </c>
      <c r="E32" t="s">
        <v>227</v>
      </c>
      <c r="F32" t="s">
        <v>228</v>
      </c>
      <c r="G32" t="s">
        <v>78</v>
      </c>
      <c r="H32" t="str">
        <f>IF(G32="-","-",VLOOKUP(G32,'HOST AHV'!$A$2:$B$1000000,COLUMN('HOST AHV'!B:B)-COLUMN('HOST AHV'!$A$2:$B$1000000)+1,0))</f>
        <v>-</v>
      </c>
      <c r="I32" t="s">
        <v>87</v>
      </c>
      <c r="J32" t="s">
        <v>229</v>
      </c>
      <c r="K32" t="s">
        <v>230</v>
      </c>
      <c r="L32" t="b">
        <v>1</v>
      </c>
      <c r="M32" t="s">
        <v>68</v>
      </c>
      <c r="N32" t="str">
        <f>VLOOKUP(M32,'VM NETWORK'!$A$2:$B$1000000,COLUMN('VM NETWORK'!B:B)-COLUMN('VM NETWORK'!$A$2:$B$1000000)+1,0)</f>
        <v>VLAN_110_DHCP</v>
      </c>
      <c r="O32">
        <v>2</v>
      </c>
      <c r="P32">
        <v>2</v>
      </c>
      <c r="Q32" t="s">
        <v>90</v>
      </c>
      <c r="R32" t="s">
        <v>5</v>
      </c>
      <c r="S32" t="s">
        <v>78</v>
      </c>
      <c r="T32" t="s">
        <v>72</v>
      </c>
      <c r="U32" t="s">
        <v>82</v>
      </c>
      <c r="V32" t="s">
        <v>83</v>
      </c>
      <c r="W32" t="s">
        <v>78</v>
      </c>
      <c r="X32" t="s">
        <v>78</v>
      </c>
      <c r="Y32" t="s">
        <v>78</v>
      </c>
      <c r="Z32" t="s">
        <v>172</v>
      </c>
    </row>
    <row r="33" spans="1:26">
      <c r="A33" t="s">
        <v>1</v>
      </c>
      <c r="B33" t="s">
        <v>3</v>
      </c>
      <c r="C33" t="s">
        <v>60</v>
      </c>
      <c r="D33" t="s">
        <v>61</v>
      </c>
      <c r="E33" t="s">
        <v>231</v>
      </c>
      <c r="F33" t="s">
        <v>232</v>
      </c>
      <c r="G33" t="s">
        <v>233</v>
      </c>
      <c r="H33" t="str">
        <f>IF(G33="-","-",VLOOKUP(G33,'HOST AHV'!$A$2:$B$1000000,COLUMN('HOST AHV'!B:B)-COLUMN('HOST AHV'!$A$2:$B$1000000)+1,0))</f>
        <v>NTNX-CDC1BAF612E6-2</v>
      </c>
      <c r="I33" t="s">
        <v>65</v>
      </c>
      <c r="J33" t="s">
        <v>234</v>
      </c>
      <c r="K33" t="s">
        <v>235</v>
      </c>
      <c r="L33" t="b">
        <v>1</v>
      </c>
      <c r="M33" t="s">
        <v>68</v>
      </c>
      <c r="N33" t="str">
        <f>VLOOKUP(M33,'VM NETWORK'!$A$2:$B$1000000,COLUMN('VM NETWORK'!B:B)-COLUMN('VM NETWORK'!$A$2:$B$1000000)+1,0)</f>
        <v>VLAN_110_DHCP</v>
      </c>
      <c r="O33">
        <v>1</v>
      </c>
      <c r="P33">
        <v>4</v>
      </c>
      <c r="Q33" t="s">
        <v>210</v>
      </c>
      <c r="R33" t="s">
        <v>70</v>
      </c>
      <c r="S33" t="s">
        <v>78</v>
      </c>
      <c r="T33" t="s">
        <v>72</v>
      </c>
      <c r="U33" t="s">
        <v>82</v>
      </c>
      <c r="V33" t="s">
        <v>83</v>
      </c>
      <c r="W33" t="s">
        <v>78</v>
      </c>
      <c r="X33" t="s">
        <v>78</v>
      </c>
      <c r="Y33" t="s">
        <v>78</v>
      </c>
      <c r="Z33" t="s">
        <v>211</v>
      </c>
    </row>
    <row r="34" spans="1:26">
      <c r="A34" t="s">
        <v>1</v>
      </c>
      <c r="B34" t="s">
        <v>3</v>
      </c>
      <c r="C34" t="s">
        <v>60</v>
      </c>
      <c r="D34" t="s">
        <v>61</v>
      </c>
      <c r="E34" t="s">
        <v>236</v>
      </c>
      <c r="F34" t="s">
        <v>237</v>
      </c>
      <c r="G34" t="s">
        <v>78</v>
      </c>
      <c r="H34" t="str">
        <f>IF(G34="-","-",VLOOKUP(G34,'HOST AHV'!$A$2:$B$1000000,COLUMN('HOST AHV'!B:B)-COLUMN('HOST AHV'!$A$2:$B$1000000)+1,0))</f>
        <v>-</v>
      </c>
      <c r="I34" t="s">
        <v>87</v>
      </c>
      <c r="J34" t="s">
        <v>238</v>
      </c>
      <c r="K34" t="s">
        <v>239</v>
      </c>
      <c r="L34" t="b">
        <v>1</v>
      </c>
      <c r="M34" t="s">
        <v>68</v>
      </c>
      <c r="N34" t="str">
        <f>VLOOKUP(M34,'VM NETWORK'!$A$2:$B$1000000,COLUMN('VM NETWORK'!B:B)-COLUMN('VM NETWORK'!$A$2:$B$1000000)+1,0)</f>
        <v>VLAN_110_DHCP</v>
      </c>
      <c r="O34">
        <v>1</v>
      </c>
      <c r="P34">
        <v>1</v>
      </c>
      <c r="Q34" t="s">
        <v>90</v>
      </c>
      <c r="R34" t="s">
        <v>5</v>
      </c>
      <c r="S34" t="s">
        <v>78</v>
      </c>
      <c r="T34" t="s">
        <v>72</v>
      </c>
      <c r="U34" t="s">
        <v>73</v>
      </c>
      <c r="V34" t="s">
        <v>91</v>
      </c>
      <c r="W34" t="s">
        <v>92</v>
      </c>
      <c r="X34" t="b">
        <v>0</v>
      </c>
      <c r="Y34" t="s">
        <v>93</v>
      </c>
      <c r="Z34" t="s">
        <v>240</v>
      </c>
    </row>
    <row r="35" spans="1:26">
      <c r="A35" t="s">
        <v>1</v>
      </c>
      <c r="B35" t="s">
        <v>3</v>
      </c>
      <c r="C35" t="s">
        <v>60</v>
      </c>
      <c r="D35" t="s">
        <v>61</v>
      </c>
      <c r="E35" t="s">
        <v>241</v>
      </c>
      <c r="F35" t="s">
        <v>242</v>
      </c>
      <c r="G35" t="s">
        <v>160</v>
      </c>
      <c r="H35" t="str">
        <f>IF(G35="-","-",VLOOKUP(G35,'HOST AHV'!$A$2:$B$1000000,COLUMN('HOST AHV'!B:B)-COLUMN('HOST AHV'!$A$2:$B$1000000)+1,0))</f>
        <v>NTNX-CDC1BAF612E6-3</v>
      </c>
      <c r="I35" t="s">
        <v>65</v>
      </c>
      <c r="J35" t="s">
        <v>78</v>
      </c>
      <c r="K35" t="s">
        <v>243</v>
      </c>
      <c r="L35" t="b">
        <v>1</v>
      </c>
      <c r="M35" t="s">
        <v>80</v>
      </c>
      <c r="N35" t="str">
        <f>VLOOKUP(M35,'VM NETWORK'!$A$2:$B$1000000,COLUMN('VM NETWORK'!B:B)-COLUMN('VM NETWORK'!$A$2:$B$1000000)+1,0)</f>
        <v>VLAN_NUTANIX</v>
      </c>
      <c r="O35">
        <v>2</v>
      </c>
      <c r="P35">
        <v>2</v>
      </c>
      <c r="Q35" t="s">
        <v>81</v>
      </c>
      <c r="R35" t="s">
        <v>70</v>
      </c>
      <c r="S35" t="s">
        <v>78</v>
      </c>
      <c r="T35" t="s">
        <v>72</v>
      </c>
      <c r="U35" t="s">
        <v>82</v>
      </c>
      <c r="V35" t="s">
        <v>83</v>
      </c>
      <c r="W35" t="s">
        <v>78</v>
      </c>
      <c r="X35" t="s">
        <v>78</v>
      </c>
      <c r="Y35" t="s">
        <v>78</v>
      </c>
      <c r="Z35" t="s">
        <v>162</v>
      </c>
    </row>
    <row r="36" spans="1:26">
      <c r="A36" t="s">
        <v>1</v>
      </c>
      <c r="B36" t="s">
        <v>3</v>
      </c>
      <c r="C36" t="s">
        <v>60</v>
      </c>
      <c r="D36" t="s">
        <v>61</v>
      </c>
      <c r="E36" t="s">
        <v>244</v>
      </c>
      <c r="F36" t="s">
        <v>245</v>
      </c>
      <c r="G36" t="s">
        <v>78</v>
      </c>
      <c r="H36" t="str">
        <f>IF(G36="-","-",VLOOKUP(G36,'HOST AHV'!$A$2:$B$1000000,COLUMN('HOST AHV'!B:B)-COLUMN('HOST AHV'!$A$2:$B$1000000)+1,0))</f>
        <v>-</v>
      </c>
      <c r="I36" t="s">
        <v>87</v>
      </c>
      <c r="J36" t="s">
        <v>246</v>
      </c>
      <c r="K36" t="s">
        <v>247</v>
      </c>
      <c r="L36" t="b">
        <v>1</v>
      </c>
      <c r="M36" t="s">
        <v>68</v>
      </c>
      <c r="N36" t="str">
        <f>VLOOKUP(M36,'VM NETWORK'!$A$2:$B$1000000,COLUMN('VM NETWORK'!B:B)-COLUMN('VM NETWORK'!$A$2:$B$1000000)+1,0)</f>
        <v>VLAN_110_DHCP</v>
      </c>
      <c r="O36">
        <v>2</v>
      </c>
      <c r="P36">
        <v>2</v>
      </c>
      <c r="Q36" t="s">
        <v>81</v>
      </c>
      <c r="R36" t="s">
        <v>5</v>
      </c>
      <c r="S36" t="s">
        <v>78</v>
      </c>
      <c r="T36" t="s">
        <v>72</v>
      </c>
      <c r="U36" t="s">
        <v>82</v>
      </c>
      <c r="V36" t="s">
        <v>83</v>
      </c>
      <c r="W36" t="s">
        <v>78</v>
      </c>
      <c r="X36" t="s">
        <v>78</v>
      </c>
      <c r="Y36" t="s">
        <v>78</v>
      </c>
      <c r="Z36" t="s">
        <v>248</v>
      </c>
    </row>
    <row r="37" spans="1:26">
      <c r="A37" t="s">
        <v>1</v>
      </c>
      <c r="B37" t="s">
        <v>3</v>
      </c>
      <c r="C37" t="s">
        <v>60</v>
      </c>
      <c r="D37" t="s">
        <v>61</v>
      </c>
      <c r="E37" t="s">
        <v>249</v>
      </c>
      <c r="F37" t="s">
        <v>250</v>
      </c>
      <c r="G37" t="s">
        <v>78</v>
      </c>
      <c r="H37" t="str">
        <f>IF(G37="-","-",VLOOKUP(G37,'HOST AHV'!$A$2:$B$1000000,COLUMN('HOST AHV'!B:B)-COLUMN('HOST AHV'!$A$2:$B$1000000)+1,0))</f>
        <v>-</v>
      </c>
      <c r="I37" t="s">
        <v>87</v>
      </c>
      <c r="J37" t="s">
        <v>251</v>
      </c>
      <c r="K37" t="s">
        <v>252</v>
      </c>
      <c r="L37" t="b">
        <v>1</v>
      </c>
      <c r="M37" t="s">
        <v>68</v>
      </c>
      <c r="N37" t="str">
        <f>VLOOKUP(M37,'VM NETWORK'!$A$2:$B$1000000,COLUMN('VM NETWORK'!B:B)-COLUMN('VM NETWORK'!$A$2:$B$1000000)+1,0)</f>
        <v>VLAN_110_DHCP</v>
      </c>
      <c r="O37">
        <v>1</v>
      </c>
      <c r="P37">
        <v>1</v>
      </c>
      <c r="Q37" t="s">
        <v>90</v>
      </c>
      <c r="R37" t="s">
        <v>70</v>
      </c>
      <c r="S37" t="s">
        <v>78</v>
      </c>
      <c r="T37" t="s">
        <v>72</v>
      </c>
      <c r="U37" t="s">
        <v>73</v>
      </c>
      <c r="V37" t="s">
        <v>91</v>
      </c>
      <c r="W37" t="s">
        <v>253</v>
      </c>
      <c r="X37" t="b">
        <v>0</v>
      </c>
      <c r="Y37" t="s">
        <v>93</v>
      </c>
      <c r="Z37" t="s">
        <v>110</v>
      </c>
    </row>
    <row r="38" spans="1:26">
      <c r="A38" t="s">
        <v>1</v>
      </c>
      <c r="B38" t="s">
        <v>3</v>
      </c>
      <c r="C38" t="s">
        <v>60</v>
      </c>
      <c r="D38" t="s">
        <v>61</v>
      </c>
      <c r="E38" t="s">
        <v>254</v>
      </c>
      <c r="F38" t="s">
        <v>255</v>
      </c>
      <c r="G38" t="s">
        <v>78</v>
      </c>
      <c r="H38" t="str">
        <f>IF(G38="-","-",VLOOKUP(G38,'HOST AHV'!$A$2:$B$1000000,COLUMN('HOST AHV'!B:B)-COLUMN('HOST AHV'!$A$2:$B$1000000)+1,0))</f>
        <v>-</v>
      </c>
      <c r="I38" t="s">
        <v>87</v>
      </c>
      <c r="J38" t="s">
        <v>256</v>
      </c>
      <c r="K38" t="s">
        <v>257</v>
      </c>
      <c r="L38" t="b">
        <v>1</v>
      </c>
      <c r="M38" t="s">
        <v>68</v>
      </c>
      <c r="N38" t="str">
        <f>VLOOKUP(M38,'VM NETWORK'!$A$2:$B$1000000,COLUMN('VM NETWORK'!B:B)-COLUMN('VM NETWORK'!$A$2:$B$1000000)+1,0)</f>
        <v>VLAN_110_DHCP</v>
      </c>
      <c r="O38">
        <v>1</v>
      </c>
      <c r="P38">
        <v>4</v>
      </c>
      <c r="Q38" t="s">
        <v>210</v>
      </c>
      <c r="R38" t="s">
        <v>70</v>
      </c>
      <c r="S38" t="s">
        <v>78</v>
      </c>
      <c r="T38" t="s">
        <v>72</v>
      </c>
      <c r="U38" t="s">
        <v>82</v>
      </c>
      <c r="V38" t="s">
        <v>83</v>
      </c>
      <c r="W38" t="s">
        <v>78</v>
      </c>
      <c r="X38" t="s">
        <v>78</v>
      </c>
      <c r="Y38" t="s">
        <v>78</v>
      </c>
      <c r="Z38" t="s">
        <v>211</v>
      </c>
    </row>
    <row r="39" spans="1:26">
      <c r="A39" t="s">
        <v>1</v>
      </c>
      <c r="B39" t="s">
        <v>3</v>
      </c>
      <c r="C39" t="s">
        <v>60</v>
      </c>
      <c r="D39" t="s">
        <v>61</v>
      </c>
      <c r="E39" t="s">
        <v>258</v>
      </c>
      <c r="F39" t="s">
        <v>178</v>
      </c>
      <c r="G39" t="s">
        <v>78</v>
      </c>
      <c r="H39" t="str">
        <f>IF(G39="-","-",VLOOKUP(G39,'HOST AHV'!$A$2:$B$1000000,COLUMN('HOST AHV'!B:B)-COLUMN('HOST AHV'!$A$2:$B$1000000)+1,0))</f>
        <v>-</v>
      </c>
      <c r="I39" t="s">
        <v>87</v>
      </c>
      <c r="J39" t="s">
        <v>259</v>
      </c>
      <c r="K39" t="s">
        <v>260</v>
      </c>
      <c r="L39" t="b">
        <v>1</v>
      </c>
      <c r="M39" t="s">
        <v>68</v>
      </c>
      <c r="N39" t="str">
        <f>VLOOKUP(M39,'VM NETWORK'!$A$2:$B$1000000,COLUMN('VM NETWORK'!B:B)-COLUMN('VM NETWORK'!$A$2:$B$1000000)+1,0)</f>
        <v>VLAN_110_DHCP</v>
      </c>
      <c r="O39">
        <v>1</v>
      </c>
      <c r="P39">
        <v>2</v>
      </c>
      <c r="Q39" t="s">
        <v>90</v>
      </c>
      <c r="R39" t="s">
        <v>70</v>
      </c>
      <c r="S39" t="s">
        <v>78</v>
      </c>
      <c r="T39" t="s">
        <v>132</v>
      </c>
      <c r="U39" t="s">
        <v>82</v>
      </c>
      <c r="V39" t="s">
        <v>83</v>
      </c>
      <c r="W39" t="s">
        <v>78</v>
      </c>
      <c r="X39" t="s">
        <v>78</v>
      </c>
      <c r="Y39" t="s">
        <v>78</v>
      </c>
      <c r="Z39" t="s">
        <v>261</v>
      </c>
    </row>
    <row r="40" spans="1:26">
      <c r="A40" t="s">
        <v>1</v>
      </c>
      <c r="B40" t="s">
        <v>3</v>
      </c>
      <c r="C40" t="s">
        <v>60</v>
      </c>
      <c r="D40" t="s">
        <v>61</v>
      </c>
      <c r="E40" t="s">
        <v>262</v>
      </c>
      <c r="F40" t="s">
        <v>263</v>
      </c>
      <c r="G40" t="s">
        <v>78</v>
      </c>
      <c r="H40" t="str">
        <f>IF(G40="-","-",VLOOKUP(G40,'HOST AHV'!$A$2:$B$1000000,COLUMN('HOST AHV'!B:B)-COLUMN('HOST AHV'!$A$2:$B$1000000)+1,0))</f>
        <v>-</v>
      </c>
      <c r="I40" t="s">
        <v>87</v>
      </c>
      <c r="J40" t="s">
        <v>264</v>
      </c>
      <c r="K40" t="s">
        <v>265</v>
      </c>
      <c r="L40" t="b">
        <v>1</v>
      </c>
      <c r="M40" t="s">
        <v>68</v>
      </c>
      <c r="N40" t="str">
        <f>VLOOKUP(M40,'VM NETWORK'!$A$2:$B$1000000,COLUMN('VM NETWORK'!B:B)-COLUMN('VM NETWORK'!$A$2:$B$1000000)+1,0)</f>
        <v>VLAN_110_DHCP</v>
      </c>
      <c r="O40">
        <v>2</v>
      </c>
      <c r="P40">
        <v>2</v>
      </c>
      <c r="Q40" t="s">
        <v>81</v>
      </c>
      <c r="R40" t="s">
        <v>70</v>
      </c>
      <c r="S40" t="s">
        <v>78</v>
      </c>
      <c r="T40" t="s">
        <v>72</v>
      </c>
      <c r="U40" t="s">
        <v>82</v>
      </c>
      <c r="V40" t="s">
        <v>83</v>
      </c>
      <c r="W40" t="s">
        <v>78</v>
      </c>
      <c r="X40" t="s">
        <v>78</v>
      </c>
      <c r="Y40" t="s">
        <v>78</v>
      </c>
      <c r="Z40" t="s">
        <v>167</v>
      </c>
    </row>
    <row r="41" spans="1:26">
      <c r="A41" t="s">
        <v>1</v>
      </c>
      <c r="B41" t="s">
        <v>3</v>
      </c>
      <c r="C41" t="s">
        <v>60</v>
      </c>
      <c r="D41" t="s">
        <v>61</v>
      </c>
      <c r="E41" t="s">
        <v>266</v>
      </c>
      <c r="F41" t="s">
        <v>267</v>
      </c>
      <c r="G41" t="s">
        <v>78</v>
      </c>
      <c r="H41" t="str">
        <f>IF(G41="-","-",VLOOKUP(G41,'HOST AHV'!$A$2:$B$1000000,COLUMN('HOST AHV'!B:B)-COLUMN('HOST AHV'!$A$2:$B$1000000)+1,0))</f>
        <v>-</v>
      </c>
      <c r="I41" t="s">
        <v>87</v>
      </c>
      <c r="J41" t="s">
        <v>78</v>
      </c>
      <c r="K41" t="s">
        <v>268</v>
      </c>
      <c r="L41" t="b">
        <v>1</v>
      </c>
      <c r="M41" t="s">
        <v>80</v>
      </c>
      <c r="N41" t="str">
        <f>VLOOKUP(M41,'VM NETWORK'!$A$2:$B$1000000,COLUMN('VM NETWORK'!B:B)-COLUMN('VM NETWORK'!$A$2:$B$1000000)+1,0)</f>
        <v>VLAN_NUTANIX</v>
      </c>
      <c r="O41">
        <v>1</v>
      </c>
      <c r="P41">
        <v>1</v>
      </c>
      <c r="Q41" t="s">
        <v>269</v>
      </c>
      <c r="R41" t="s">
        <v>70</v>
      </c>
      <c r="S41" t="s">
        <v>78</v>
      </c>
      <c r="T41" t="s">
        <v>72</v>
      </c>
      <c r="U41" t="s">
        <v>82</v>
      </c>
      <c r="V41" t="s">
        <v>74</v>
      </c>
      <c r="X41" t="b">
        <v>0</v>
      </c>
      <c r="Z41" t="s">
        <v>110</v>
      </c>
    </row>
    <row r="42" spans="1:26">
      <c r="A42" t="s">
        <v>1</v>
      </c>
      <c r="B42" t="s">
        <v>3</v>
      </c>
      <c r="C42" t="s">
        <v>60</v>
      </c>
      <c r="D42" t="s">
        <v>61</v>
      </c>
      <c r="E42" t="s">
        <v>270</v>
      </c>
      <c r="F42" t="s">
        <v>271</v>
      </c>
      <c r="G42" t="s">
        <v>78</v>
      </c>
      <c r="H42" t="str">
        <f>IF(G42="-","-",VLOOKUP(G42,'HOST AHV'!$A$2:$B$1000000,COLUMN('HOST AHV'!B:B)-COLUMN('HOST AHV'!$A$2:$B$1000000)+1,0))</f>
        <v>-</v>
      </c>
      <c r="I42" t="s">
        <v>87</v>
      </c>
      <c r="J42" t="s">
        <v>272</v>
      </c>
      <c r="K42" t="s">
        <v>273</v>
      </c>
      <c r="L42" t="b">
        <v>1</v>
      </c>
      <c r="M42" t="s">
        <v>68</v>
      </c>
      <c r="N42" t="str">
        <f>VLOOKUP(M42,'VM NETWORK'!$A$2:$B$1000000,COLUMN('VM NETWORK'!B:B)-COLUMN('VM NETWORK'!$A$2:$B$1000000)+1,0)</f>
        <v>VLAN_110_DHCP</v>
      </c>
      <c r="O42">
        <v>2</v>
      </c>
      <c r="P42">
        <v>2</v>
      </c>
      <c r="Q42" t="s">
        <v>90</v>
      </c>
      <c r="R42" t="s">
        <v>5</v>
      </c>
      <c r="S42" t="s">
        <v>78</v>
      </c>
      <c r="T42" t="s">
        <v>72</v>
      </c>
      <c r="U42" t="s">
        <v>82</v>
      </c>
      <c r="V42" t="s">
        <v>83</v>
      </c>
      <c r="W42" t="s">
        <v>78</v>
      </c>
      <c r="X42" t="s">
        <v>78</v>
      </c>
      <c r="Y42" t="s">
        <v>78</v>
      </c>
      <c r="Z42" t="s">
        <v>274</v>
      </c>
    </row>
    <row r="43" spans="1:26">
      <c r="A43" t="s">
        <v>1</v>
      </c>
      <c r="B43" t="s">
        <v>3</v>
      </c>
      <c r="C43" t="s">
        <v>60</v>
      </c>
      <c r="D43" t="s">
        <v>61</v>
      </c>
      <c r="E43" t="s">
        <v>275</v>
      </c>
      <c r="F43" t="s">
        <v>276</v>
      </c>
      <c r="G43" t="s">
        <v>78</v>
      </c>
      <c r="H43" t="str">
        <f>IF(G43="-","-",VLOOKUP(G43,'HOST AHV'!$A$2:$B$1000000,COLUMN('HOST AHV'!B:B)-COLUMN('HOST AHV'!$A$2:$B$1000000)+1,0))</f>
        <v>-</v>
      </c>
      <c r="I43" t="s">
        <v>87</v>
      </c>
      <c r="J43" t="s">
        <v>277</v>
      </c>
      <c r="K43" t="s">
        <v>278</v>
      </c>
      <c r="L43" t="b">
        <v>1</v>
      </c>
      <c r="M43" t="s">
        <v>68</v>
      </c>
      <c r="N43" t="str">
        <f>VLOOKUP(M43,'VM NETWORK'!$A$2:$B$1000000,COLUMN('VM NETWORK'!B:B)-COLUMN('VM NETWORK'!$A$2:$B$1000000)+1,0)</f>
        <v>VLAN_110_DHCP</v>
      </c>
      <c r="O43">
        <v>1</v>
      </c>
      <c r="P43">
        <v>4</v>
      </c>
      <c r="Q43" t="s">
        <v>90</v>
      </c>
      <c r="R43" t="s">
        <v>5</v>
      </c>
      <c r="S43" t="s">
        <v>78</v>
      </c>
      <c r="T43" t="s">
        <v>72</v>
      </c>
      <c r="U43" t="s">
        <v>82</v>
      </c>
      <c r="V43" t="s">
        <v>83</v>
      </c>
      <c r="W43" t="s">
        <v>78</v>
      </c>
      <c r="X43" t="s">
        <v>78</v>
      </c>
      <c r="Y43" t="s">
        <v>78</v>
      </c>
      <c r="Z43" t="s">
        <v>279</v>
      </c>
    </row>
    <row r="44" spans="1:26">
      <c r="A44" t="s">
        <v>1</v>
      </c>
      <c r="B44" t="s">
        <v>3</v>
      </c>
      <c r="C44" t="s">
        <v>60</v>
      </c>
      <c r="D44" t="s">
        <v>61</v>
      </c>
      <c r="E44" t="s">
        <v>280</v>
      </c>
      <c r="F44" t="s">
        <v>281</v>
      </c>
      <c r="G44" t="s">
        <v>78</v>
      </c>
      <c r="H44" t="str">
        <f>IF(G44="-","-",VLOOKUP(G44,'HOST AHV'!$A$2:$B$1000000,COLUMN('HOST AHV'!B:B)-COLUMN('HOST AHV'!$A$2:$B$1000000)+1,0))</f>
        <v>-</v>
      </c>
      <c r="I44" t="s">
        <v>87</v>
      </c>
      <c r="J44" t="s">
        <v>78</v>
      </c>
      <c r="K44" t="s">
        <v>282</v>
      </c>
      <c r="L44" t="b">
        <v>1</v>
      </c>
      <c r="M44" t="s">
        <v>80</v>
      </c>
      <c r="N44" t="str">
        <f>VLOOKUP(M44,'VM NETWORK'!$A$2:$B$1000000,COLUMN('VM NETWORK'!B:B)-COLUMN('VM NETWORK'!$A$2:$B$1000000)+1,0)</f>
        <v>VLAN_NUTANIX</v>
      </c>
      <c r="O44">
        <v>1</v>
      </c>
      <c r="P44">
        <v>1</v>
      </c>
      <c r="Q44" t="s">
        <v>99</v>
      </c>
      <c r="R44" t="s">
        <v>70</v>
      </c>
      <c r="S44" t="s">
        <v>78</v>
      </c>
      <c r="T44" t="s">
        <v>72</v>
      </c>
      <c r="U44" t="s">
        <v>82</v>
      </c>
      <c r="V44" t="s">
        <v>83</v>
      </c>
      <c r="W44" t="s">
        <v>78</v>
      </c>
      <c r="X44" t="s">
        <v>78</v>
      </c>
      <c r="Y44" t="s">
        <v>78</v>
      </c>
      <c r="Z44" t="s">
        <v>110</v>
      </c>
    </row>
    <row r="45" spans="1:26">
      <c r="A45" t="s">
        <v>1</v>
      </c>
      <c r="B45" t="s">
        <v>3</v>
      </c>
      <c r="C45" t="s">
        <v>60</v>
      </c>
      <c r="D45" t="s">
        <v>61</v>
      </c>
      <c r="E45" t="s">
        <v>283</v>
      </c>
      <c r="F45" t="s">
        <v>284</v>
      </c>
      <c r="G45" t="s">
        <v>233</v>
      </c>
      <c r="H45" t="str">
        <f>IF(G45="-","-",VLOOKUP(G45,'HOST AHV'!$A$2:$B$1000000,COLUMN('HOST AHV'!B:B)-COLUMN('HOST AHV'!$A$2:$B$1000000)+1,0))</f>
        <v>NTNX-CDC1BAF612E6-2</v>
      </c>
      <c r="I45" t="s">
        <v>65</v>
      </c>
      <c r="J45" t="s">
        <v>78</v>
      </c>
      <c r="K45" t="s">
        <v>285</v>
      </c>
      <c r="L45" t="b">
        <v>1</v>
      </c>
      <c r="M45" t="s">
        <v>80</v>
      </c>
      <c r="N45" t="str">
        <f>VLOOKUP(M45,'VM NETWORK'!$A$2:$B$1000000,COLUMN('VM NETWORK'!B:B)-COLUMN('VM NETWORK'!$A$2:$B$1000000)+1,0)</f>
        <v>VLAN_NUTANIX</v>
      </c>
      <c r="O45">
        <v>2</v>
      </c>
      <c r="P45">
        <v>2</v>
      </c>
      <c r="Q45" t="s">
        <v>81</v>
      </c>
      <c r="R45" t="s">
        <v>70</v>
      </c>
      <c r="S45" t="s">
        <v>78</v>
      </c>
      <c r="T45" t="s">
        <v>72</v>
      </c>
      <c r="U45" t="s">
        <v>82</v>
      </c>
      <c r="V45" t="s">
        <v>83</v>
      </c>
      <c r="W45" t="s">
        <v>78</v>
      </c>
      <c r="X45" t="s">
        <v>78</v>
      </c>
      <c r="Y45" t="s">
        <v>78</v>
      </c>
      <c r="Z45" t="s">
        <v>221</v>
      </c>
    </row>
    <row r="46" spans="1:26">
      <c r="A46" t="s">
        <v>1</v>
      </c>
      <c r="B46" t="s">
        <v>3</v>
      </c>
      <c r="C46" t="s">
        <v>60</v>
      </c>
      <c r="D46" t="s">
        <v>61</v>
      </c>
      <c r="E46" t="s">
        <v>286</v>
      </c>
      <c r="F46" t="s">
        <v>287</v>
      </c>
      <c r="G46" t="s">
        <v>145</v>
      </c>
      <c r="H46" t="str">
        <f>IF(G46="-","-",VLOOKUP(G46,'HOST AHV'!$A$2:$B$1000000,COLUMN('HOST AHV'!B:B)-COLUMN('HOST AHV'!$A$2:$B$1000000)+1,0))</f>
        <v>NTNX-CDC1BAF612E6-1</v>
      </c>
      <c r="I46" t="s">
        <v>65</v>
      </c>
      <c r="J46" t="s">
        <v>288</v>
      </c>
      <c r="K46" t="s">
        <v>289</v>
      </c>
      <c r="L46" t="b">
        <v>1</v>
      </c>
      <c r="M46" t="s">
        <v>68</v>
      </c>
      <c r="N46" t="str">
        <f>VLOOKUP(M46,'VM NETWORK'!$A$2:$B$1000000,COLUMN('VM NETWORK'!B:B)-COLUMN('VM NETWORK'!$A$2:$B$1000000)+1,0)</f>
        <v>VLAN_110_DHCP</v>
      </c>
      <c r="O46">
        <v>2</v>
      </c>
      <c r="P46">
        <v>2</v>
      </c>
      <c r="Q46" t="s">
        <v>81</v>
      </c>
      <c r="R46" t="s">
        <v>5</v>
      </c>
      <c r="S46" t="s">
        <v>78</v>
      </c>
      <c r="T46" t="s">
        <v>72</v>
      </c>
      <c r="U46" t="s">
        <v>82</v>
      </c>
      <c r="V46" t="s">
        <v>83</v>
      </c>
      <c r="W46" t="s">
        <v>78</v>
      </c>
      <c r="X46" t="s">
        <v>78</v>
      </c>
      <c r="Y46" t="s">
        <v>78</v>
      </c>
      <c r="Z46" t="s">
        <v>290</v>
      </c>
    </row>
    <row r="47" spans="1:26">
      <c r="A47" t="s">
        <v>1</v>
      </c>
      <c r="B47" t="s">
        <v>3</v>
      </c>
      <c r="C47" t="s">
        <v>60</v>
      </c>
      <c r="D47" t="s">
        <v>61</v>
      </c>
      <c r="E47" t="s">
        <v>291</v>
      </c>
      <c r="F47" t="s">
        <v>292</v>
      </c>
      <c r="G47" t="s">
        <v>233</v>
      </c>
      <c r="H47" t="str">
        <f>IF(G47="-","-",VLOOKUP(G47,'HOST AHV'!$A$2:$B$1000000,COLUMN('HOST AHV'!B:B)-COLUMN('HOST AHV'!$A$2:$B$1000000)+1,0))</f>
        <v>NTNX-CDC1BAF612E6-2</v>
      </c>
      <c r="I47" t="s">
        <v>65</v>
      </c>
      <c r="J47" t="s">
        <v>293</v>
      </c>
      <c r="K47" t="s">
        <v>294</v>
      </c>
      <c r="L47" t="b">
        <v>1</v>
      </c>
      <c r="M47" t="s">
        <v>68</v>
      </c>
      <c r="N47" t="str">
        <f>VLOOKUP(M47,'VM NETWORK'!$A$2:$B$1000000,COLUMN('VM NETWORK'!B:B)-COLUMN('VM NETWORK'!$A$2:$B$1000000)+1,0)</f>
        <v>VLAN_110_DHCP</v>
      </c>
      <c r="O47">
        <v>1</v>
      </c>
      <c r="P47">
        <v>8</v>
      </c>
      <c r="Q47" t="s">
        <v>295</v>
      </c>
      <c r="R47" t="s">
        <v>70</v>
      </c>
      <c r="S47" t="s">
        <v>296</v>
      </c>
      <c r="T47" t="s">
        <v>72</v>
      </c>
      <c r="U47" t="s">
        <v>82</v>
      </c>
      <c r="V47" t="s">
        <v>83</v>
      </c>
      <c r="W47" t="s">
        <v>78</v>
      </c>
      <c r="X47" t="s">
        <v>78</v>
      </c>
      <c r="Y47" t="s">
        <v>78</v>
      </c>
      <c r="Z47" t="s">
        <v>110</v>
      </c>
    </row>
    <row r="48" spans="1:26">
      <c r="A48" t="s">
        <v>1</v>
      </c>
      <c r="B48" t="s">
        <v>3</v>
      </c>
      <c r="C48" t="s">
        <v>60</v>
      </c>
      <c r="D48" t="s">
        <v>61</v>
      </c>
      <c r="E48" t="s">
        <v>297</v>
      </c>
      <c r="F48" t="s">
        <v>298</v>
      </c>
      <c r="G48" t="s">
        <v>64</v>
      </c>
      <c r="H48" t="str">
        <f>IF(G48="-","-",VLOOKUP(G48,'HOST AHV'!$A$2:$B$1000000,COLUMN('HOST AHV'!B:B)-COLUMN('HOST AHV'!$A$2:$B$1000000)+1,0))</f>
        <v>NTNX-CDC1BAF612E6-4</v>
      </c>
      <c r="I48" t="s">
        <v>65</v>
      </c>
      <c r="J48" t="s">
        <v>299</v>
      </c>
      <c r="K48" t="s">
        <v>300</v>
      </c>
      <c r="L48" t="b">
        <v>1</v>
      </c>
      <c r="M48" t="s">
        <v>68</v>
      </c>
      <c r="N48" t="str">
        <f>VLOOKUP(M48,'VM NETWORK'!$A$2:$B$1000000,COLUMN('VM NETWORK'!B:B)-COLUMN('VM NETWORK'!$A$2:$B$1000000)+1,0)</f>
        <v>VLAN_110_DHCP</v>
      </c>
      <c r="O48">
        <v>1</v>
      </c>
      <c r="P48">
        <v>2</v>
      </c>
      <c r="Q48" t="s">
        <v>216</v>
      </c>
      <c r="R48" t="s">
        <v>5</v>
      </c>
      <c r="S48" t="s">
        <v>78</v>
      </c>
      <c r="T48" t="s">
        <v>72</v>
      </c>
      <c r="U48" t="s">
        <v>82</v>
      </c>
      <c r="V48" t="s">
        <v>83</v>
      </c>
      <c r="W48" t="s">
        <v>78</v>
      </c>
      <c r="X48" t="s">
        <v>78</v>
      </c>
      <c r="Y48" t="s">
        <v>78</v>
      </c>
      <c r="Z48" t="s">
        <v>301</v>
      </c>
    </row>
    <row r="49" spans="1:26">
      <c r="A49" t="s">
        <v>1</v>
      </c>
      <c r="B49" t="s">
        <v>3</v>
      </c>
      <c r="C49" t="s">
        <v>60</v>
      </c>
      <c r="D49" t="s">
        <v>61</v>
      </c>
      <c r="E49" t="s">
        <v>302</v>
      </c>
      <c r="F49" t="s">
        <v>303</v>
      </c>
      <c r="G49" t="s">
        <v>78</v>
      </c>
      <c r="H49" t="str">
        <f>IF(G49="-","-",VLOOKUP(G49,'HOST AHV'!$A$2:$B$1000000,COLUMN('HOST AHV'!B:B)-COLUMN('HOST AHV'!$A$2:$B$1000000)+1,0))</f>
        <v>-</v>
      </c>
      <c r="I49" t="s">
        <v>87</v>
      </c>
      <c r="J49" t="s">
        <v>304</v>
      </c>
      <c r="K49" t="s">
        <v>305</v>
      </c>
      <c r="L49" t="b">
        <v>1</v>
      </c>
      <c r="M49" t="s">
        <v>68</v>
      </c>
      <c r="N49" t="str">
        <f>VLOOKUP(M49,'VM NETWORK'!$A$2:$B$1000000,COLUMN('VM NETWORK'!B:B)-COLUMN('VM NETWORK'!$A$2:$B$1000000)+1,0)</f>
        <v>VLAN_110_DHCP</v>
      </c>
      <c r="O49">
        <v>1</v>
      </c>
      <c r="P49">
        <v>1</v>
      </c>
      <c r="Q49" t="s">
        <v>90</v>
      </c>
      <c r="R49" t="s">
        <v>5</v>
      </c>
      <c r="S49" t="s">
        <v>78</v>
      </c>
      <c r="T49" t="s">
        <v>72</v>
      </c>
      <c r="U49" t="s">
        <v>73</v>
      </c>
      <c r="V49" t="s">
        <v>91</v>
      </c>
      <c r="W49" t="s">
        <v>92</v>
      </c>
      <c r="X49" t="b">
        <v>0</v>
      </c>
      <c r="Y49" t="s">
        <v>93</v>
      </c>
      <c r="Z49" t="s">
        <v>306</v>
      </c>
    </row>
    <row r="50" spans="1:26">
      <c r="A50" t="s">
        <v>1</v>
      </c>
      <c r="B50" t="s">
        <v>3</v>
      </c>
      <c r="C50" t="s">
        <v>60</v>
      </c>
      <c r="D50" t="s">
        <v>61</v>
      </c>
      <c r="E50" t="s">
        <v>307</v>
      </c>
      <c r="F50" t="s">
        <v>308</v>
      </c>
      <c r="G50" t="s">
        <v>78</v>
      </c>
      <c r="H50" t="str">
        <f>IF(G50="-","-",VLOOKUP(G50,'HOST AHV'!$A$2:$B$1000000,COLUMN('HOST AHV'!B:B)-COLUMN('HOST AHV'!$A$2:$B$1000000)+1,0))</f>
        <v>-</v>
      </c>
      <c r="I50" t="s">
        <v>87</v>
      </c>
      <c r="J50" t="s">
        <v>309</v>
      </c>
      <c r="K50" t="s">
        <v>310</v>
      </c>
      <c r="L50" t="b">
        <v>1</v>
      </c>
      <c r="M50" t="s">
        <v>68</v>
      </c>
      <c r="N50" t="str">
        <f>VLOOKUP(M50,'VM NETWORK'!$A$2:$B$1000000,COLUMN('VM NETWORK'!B:B)-COLUMN('VM NETWORK'!$A$2:$B$1000000)+1,0)</f>
        <v>VLAN_110_DHCP</v>
      </c>
      <c r="O50">
        <v>1</v>
      </c>
      <c r="P50">
        <v>1</v>
      </c>
      <c r="Q50" t="s">
        <v>99</v>
      </c>
      <c r="R50" t="s">
        <v>70</v>
      </c>
      <c r="S50" t="s">
        <v>78</v>
      </c>
      <c r="T50" t="s">
        <v>72</v>
      </c>
      <c r="U50" t="s">
        <v>82</v>
      </c>
      <c r="V50" t="s">
        <v>83</v>
      </c>
      <c r="W50" t="s">
        <v>78</v>
      </c>
      <c r="X50" t="s">
        <v>78</v>
      </c>
      <c r="Y50" t="s">
        <v>78</v>
      </c>
      <c r="Z50" t="s">
        <v>100</v>
      </c>
    </row>
    <row r="51" spans="1:26">
      <c r="A51" t="s">
        <v>1</v>
      </c>
      <c r="B51" t="s">
        <v>3</v>
      </c>
      <c r="C51" t="s">
        <v>60</v>
      </c>
      <c r="D51" t="s">
        <v>61</v>
      </c>
      <c r="E51" t="s">
        <v>311</v>
      </c>
      <c r="F51" t="s">
        <v>312</v>
      </c>
      <c r="G51" t="s">
        <v>78</v>
      </c>
      <c r="H51" t="str">
        <f>IF(G51="-","-",VLOOKUP(G51,'HOST AHV'!$A$2:$B$1000000,COLUMN('HOST AHV'!B:B)-COLUMN('HOST AHV'!$A$2:$B$1000000)+1,0))</f>
        <v>-</v>
      </c>
      <c r="I51" t="s">
        <v>87</v>
      </c>
      <c r="J51" t="s">
        <v>78</v>
      </c>
      <c r="K51" t="s">
        <v>313</v>
      </c>
      <c r="L51" t="b">
        <v>1</v>
      </c>
      <c r="M51" t="s">
        <v>80</v>
      </c>
      <c r="N51" t="str">
        <f>VLOOKUP(M51,'VM NETWORK'!$A$2:$B$1000000,COLUMN('VM NETWORK'!B:B)-COLUMN('VM NETWORK'!$A$2:$B$1000000)+1,0)</f>
        <v>VLAN_NUTANIX</v>
      </c>
      <c r="O51">
        <v>1</v>
      </c>
      <c r="P51">
        <v>2</v>
      </c>
      <c r="Q51" t="s">
        <v>81</v>
      </c>
      <c r="R51" t="s">
        <v>5</v>
      </c>
      <c r="S51" t="s">
        <v>314</v>
      </c>
      <c r="T51" t="s">
        <v>72</v>
      </c>
      <c r="U51" t="s">
        <v>82</v>
      </c>
      <c r="V51" t="s">
        <v>83</v>
      </c>
      <c r="W51" t="s">
        <v>78</v>
      </c>
      <c r="X51" t="s">
        <v>78</v>
      </c>
      <c r="Y51" t="s">
        <v>78</v>
      </c>
      <c r="Z51" t="s">
        <v>110</v>
      </c>
    </row>
    <row r="52" spans="1:26">
      <c r="A52" t="s">
        <v>1</v>
      </c>
      <c r="B52" t="s">
        <v>3</v>
      </c>
      <c r="C52" t="s">
        <v>60</v>
      </c>
      <c r="D52" t="s">
        <v>61</v>
      </c>
      <c r="E52" t="s">
        <v>315</v>
      </c>
      <c r="F52" t="s">
        <v>316</v>
      </c>
      <c r="G52" t="s">
        <v>78</v>
      </c>
      <c r="H52" t="str">
        <f>IF(G52="-","-",VLOOKUP(G52,'HOST AHV'!$A$2:$B$1000000,COLUMN('HOST AHV'!B:B)-COLUMN('HOST AHV'!$A$2:$B$1000000)+1,0))</f>
        <v>-</v>
      </c>
      <c r="I52" t="s">
        <v>87</v>
      </c>
      <c r="J52" t="s">
        <v>317</v>
      </c>
      <c r="K52" t="s">
        <v>318</v>
      </c>
      <c r="L52" t="b">
        <v>1</v>
      </c>
      <c r="M52" t="s">
        <v>68</v>
      </c>
      <c r="N52" t="str">
        <f>VLOOKUP(M52,'VM NETWORK'!$A$2:$B$1000000,COLUMN('VM NETWORK'!B:B)-COLUMN('VM NETWORK'!$A$2:$B$1000000)+1,0)</f>
        <v>VLAN_110_DHCP</v>
      </c>
      <c r="O52">
        <v>1</v>
      </c>
      <c r="P52">
        <v>4</v>
      </c>
      <c r="Q52" t="s">
        <v>90</v>
      </c>
      <c r="R52" t="s">
        <v>5</v>
      </c>
      <c r="S52" t="s">
        <v>78</v>
      </c>
      <c r="T52" t="s">
        <v>72</v>
      </c>
      <c r="U52" t="s">
        <v>82</v>
      </c>
      <c r="V52" t="s">
        <v>83</v>
      </c>
      <c r="W52" t="s">
        <v>78</v>
      </c>
      <c r="X52" t="s">
        <v>78</v>
      </c>
      <c r="Y52" t="s">
        <v>78</v>
      </c>
      <c r="Z52" t="s">
        <v>319</v>
      </c>
    </row>
    <row r="53" spans="1:26">
      <c r="A53" t="s">
        <v>1</v>
      </c>
      <c r="B53" t="s">
        <v>3</v>
      </c>
      <c r="C53" t="s">
        <v>60</v>
      </c>
      <c r="D53" t="s">
        <v>61</v>
      </c>
      <c r="E53" t="s">
        <v>320</v>
      </c>
      <c r="F53" t="s">
        <v>321</v>
      </c>
      <c r="G53" t="s">
        <v>78</v>
      </c>
      <c r="H53" t="str">
        <f>IF(G53="-","-",VLOOKUP(G53,'HOST AHV'!$A$2:$B$1000000,COLUMN('HOST AHV'!B:B)-COLUMN('HOST AHV'!$A$2:$B$1000000)+1,0))</f>
        <v>-</v>
      </c>
      <c r="I53" t="s">
        <v>87</v>
      </c>
      <c r="J53" t="s">
        <v>322</v>
      </c>
      <c r="K53" t="s">
        <v>323</v>
      </c>
      <c r="L53" t="b">
        <v>1</v>
      </c>
      <c r="M53" t="s">
        <v>68</v>
      </c>
      <c r="N53" t="str">
        <f>VLOOKUP(M53,'VM NETWORK'!$A$2:$B$1000000,COLUMN('VM NETWORK'!B:B)-COLUMN('VM NETWORK'!$A$2:$B$1000000)+1,0)</f>
        <v>VLAN_110_DHCP</v>
      </c>
      <c r="O53">
        <v>2</v>
      </c>
      <c r="P53">
        <v>2</v>
      </c>
      <c r="Q53" t="s">
        <v>90</v>
      </c>
      <c r="R53" t="s">
        <v>70</v>
      </c>
      <c r="S53" t="s">
        <v>78</v>
      </c>
      <c r="T53" t="s">
        <v>132</v>
      </c>
      <c r="U53" t="s">
        <v>82</v>
      </c>
      <c r="V53" t="s">
        <v>83</v>
      </c>
      <c r="W53" t="s">
        <v>78</v>
      </c>
      <c r="X53" t="s">
        <v>78</v>
      </c>
      <c r="Y53" t="s">
        <v>78</v>
      </c>
      <c r="Z53" t="s">
        <v>324</v>
      </c>
    </row>
    <row r="54" spans="1:26">
      <c r="A54" t="s">
        <v>1</v>
      </c>
      <c r="B54" t="s">
        <v>3</v>
      </c>
      <c r="C54" t="s">
        <v>60</v>
      </c>
      <c r="D54" t="s">
        <v>61</v>
      </c>
      <c r="E54" t="s">
        <v>325</v>
      </c>
      <c r="F54" t="s">
        <v>326</v>
      </c>
      <c r="G54" t="s">
        <v>78</v>
      </c>
      <c r="H54" t="str">
        <f>IF(G54="-","-",VLOOKUP(G54,'HOST AHV'!$A$2:$B$1000000,COLUMN('HOST AHV'!B:B)-COLUMN('HOST AHV'!$A$2:$B$1000000)+1,0))</f>
        <v>-</v>
      </c>
      <c r="I54" t="s">
        <v>87</v>
      </c>
      <c r="J54" t="s">
        <v>78</v>
      </c>
      <c r="K54" t="s">
        <v>327</v>
      </c>
      <c r="L54" t="b">
        <v>1</v>
      </c>
      <c r="M54" t="s">
        <v>80</v>
      </c>
      <c r="N54" t="str">
        <f>VLOOKUP(M54,'VM NETWORK'!$A$2:$B$1000000,COLUMN('VM NETWORK'!B:B)-COLUMN('VM NETWORK'!$A$2:$B$1000000)+1,0)</f>
        <v>VLAN_NUTANIX</v>
      </c>
      <c r="O54">
        <v>2</v>
      </c>
      <c r="P54">
        <v>2</v>
      </c>
      <c r="Q54" t="s">
        <v>81</v>
      </c>
      <c r="R54" t="s">
        <v>70</v>
      </c>
      <c r="S54" t="s">
        <v>78</v>
      </c>
      <c r="T54" t="s">
        <v>72</v>
      </c>
      <c r="U54" t="s">
        <v>82</v>
      </c>
      <c r="V54" t="s">
        <v>83</v>
      </c>
      <c r="W54" t="s">
        <v>78</v>
      </c>
      <c r="X54" t="s">
        <v>78</v>
      </c>
      <c r="Y54" t="s">
        <v>78</v>
      </c>
      <c r="Z54" t="s">
        <v>84</v>
      </c>
    </row>
    <row r="55" spans="1:26">
      <c r="A55" t="s">
        <v>1</v>
      </c>
      <c r="B55" t="s">
        <v>3</v>
      </c>
      <c r="C55" t="s">
        <v>60</v>
      </c>
      <c r="D55" t="s">
        <v>61</v>
      </c>
      <c r="E55" t="s">
        <v>328</v>
      </c>
      <c r="F55" t="s">
        <v>329</v>
      </c>
      <c r="G55" t="s">
        <v>145</v>
      </c>
      <c r="H55" t="str">
        <f>IF(G55="-","-",VLOOKUP(G55,'HOST AHV'!$A$2:$B$1000000,COLUMN('HOST AHV'!B:B)-COLUMN('HOST AHV'!$A$2:$B$1000000)+1,0))</f>
        <v>NTNX-CDC1BAF612E6-1</v>
      </c>
      <c r="I55" t="s">
        <v>65</v>
      </c>
      <c r="J55" t="s">
        <v>78</v>
      </c>
      <c r="K55" t="s">
        <v>330</v>
      </c>
      <c r="L55" t="b">
        <v>1</v>
      </c>
      <c r="M55" t="s">
        <v>80</v>
      </c>
      <c r="N55" t="str">
        <f>VLOOKUP(M55,'VM NETWORK'!$A$2:$B$1000000,COLUMN('VM NETWORK'!B:B)-COLUMN('VM NETWORK'!$A$2:$B$1000000)+1,0)</f>
        <v>VLAN_NUTANIX</v>
      </c>
      <c r="O55">
        <v>2</v>
      </c>
      <c r="P55">
        <v>2</v>
      </c>
      <c r="Q55" t="s">
        <v>81</v>
      </c>
      <c r="R55" t="s">
        <v>70</v>
      </c>
      <c r="S55" t="s">
        <v>78</v>
      </c>
      <c r="T55" t="s">
        <v>72</v>
      </c>
      <c r="U55" t="s">
        <v>82</v>
      </c>
      <c r="V55" t="s">
        <v>83</v>
      </c>
      <c r="W55" t="s">
        <v>78</v>
      </c>
      <c r="X55" t="s">
        <v>78</v>
      </c>
      <c r="Y55" t="s">
        <v>78</v>
      </c>
      <c r="Z55" t="s">
        <v>331</v>
      </c>
    </row>
    <row r="56" spans="1:26">
      <c r="A56" t="s">
        <v>1</v>
      </c>
      <c r="B56" t="s">
        <v>3</v>
      </c>
      <c r="C56" t="s">
        <v>60</v>
      </c>
      <c r="D56" t="s">
        <v>61</v>
      </c>
      <c r="E56" t="s">
        <v>332</v>
      </c>
      <c r="F56" t="s">
        <v>333</v>
      </c>
      <c r="G56" t="s">
        <v>78</v>
      </c>
      <c r="H56" t="str">
        <f>IF(G56="-","-",VLOOKUP(G56,'HOST AHV'!$A$2:$B$1000000,COLUMN('HOST AHV'!B:B)-COLUMN('HOST AHV'!$A$2:$B$1000000)+1,0))</f>
        <v>-</v>
      </c>
      <c r="I56" t="s">
        <v>87</v>
      </c>
      <c r="J56" t="s">
        <v>78</v>
      </c>
      <c r="K56" t="s">
        <v>334</v>
      </c>
      <c r="L56" t="b">
        <v>1</v>
      </c>
      <c r="M56" t="s">
        <v>80</v>
      </c>
      <c r="N56" t="str">
        <f>VLOOKUP(M56,'VM NETWORK'!$A$2:$B$1000000,COLUMN('VM NETWORK'!B:B)-COLUMN('VM NETWORK'!$A$2:$B$1000000)+1,0)</f>
        <v>VLAN_NUTANIX</v>
      </c>
      <c r="O56">
        <v>1</v>
      </c>
      <c r="P56">
        <v>1</v>
      </c>
      <c r="Q56" t="s">
        <v>99</v>
      </c>
      <c r="R56" t="s">
        <v>70</v>
      </c>
      <c r="S56" t="s">
        <v>78</v>
      </c>
      <c r="T56" t="s">
        <v>72</v>
      </c>
      <c r="U56" t="s">
        <v>73</v>
      </c>
      <c r="V56" t="s">
        <v>91</v>
      </c>
      <c r="W56" t="s">
        <v>253</v>
      </c>
      <c r="X56" t="b">
        <v>0</v>
      </c>
      <c r="Y56" t="s">
        <v>149</v>
      </c>
      <c r="Z56" t="s">
        <v>110</v>
      </c>
    </row>
    <row r="57" spans="1:26">
      <c r="A57" t="s">
        <v>1</v>
      </c>
      <c r="B57" t="s">
        <v>3</v>
      </c>
      <c r="C57" t="s">
        <v>60</v>
      </c>
      <c r="D57" t="s">
        <v>61</v>
      </c>
      <c r="E57" t="s">
        <v>332</v>
      </c>
      <c r="F57" t="s">
        <v>333</v>
      </c>
      <c r="G57" t="s">
        <v>78</v>
      </c>
      <c r="H57" t="str">
        <f>IF(G57="-","-",VLOOKUP(G57,'HOST AHV'!$A$2:$B$1000000,COLUMN('HOST AHV'!B:B)-COLUMN('HOST AHV'!$A$2:$B$1000000)+1,0))</f>
        <v>-</v>
      </c>
      <c r="I57" t="s">
        <v>87</v>
      </c>
      <c r="J57" t="s">
        <v>78</v>
      </c>
      <c r="K57" t="s">
        <v>335</v>
      </c>
      <c r="L57" t="b">
        <v>1</v>
      </c>
      <c r="M57" t="s">
        <v>113</v>
      </c>
      <c r="N57" t="str">
        <f>VLOOKUP(M57,'VM NETWORK'!$A$2:$B$1000000,COLUMN('VM NETWORK'!B:B)-COLUMN('VM NETWORK'!$A$2:$B$1000000)+1,0)</f>
        <v>VLAN_SERVIDORES_30</v>
      </c>
      <c r="O57">
        <v>1</v>
      </c>
      <c r="P57">
        <v>1</v>
      </c>
      <c r="Q57" t="s">
        <v>99</v>
      </c>
      <c r="R57" t="s">
        <v>70</v>
      </c>
      <c r="S57" t="s">
        <v>78</v>
      </c>
      <c r="T57" t="s">
        <v>72</v>
      </c>
      <c r="U57" t="s">
        <v>73</v>
      </c>
      <c r="V57" t="s">
        <v>91</v>
      </c>
      <c r="W57" t="s">
        <v>253</v>
      </c>
      <c r="X57" t="b">
        <v>0</v>
      </c>
      <c r="Y57" t="s">
        <v>149</v>
      </c>
      <c r="Z57" t="s">
        <v>110</v>
      </c>
    </row>
    <row r="58" spans="1:26">
      <c r="A58" t="s">
        <v>1</v>
      </c>
      <c r="B58" t="s">
        <v>3</v>
      </c>
      <c r="C58" t="s">
        <v>60</v>
      </c>
      <c r="D58" t="s">
        <v>61</v>
      </c>
      <c r="E58" t="s">
        <v>332</v>
      </c>
      <c r="F58" t="s">
        <v>333</v>
      </c>
      <c r="G58" t="s">
        <v>78</v>
      </c>
      <c r="H58" t="str">
        <f>IF(G58="-","-",VLOOKUP(G58,'HOST AHV'!$A$2:$B$1000000,COLUMN('HOST AHV'!B:B)-COLUMN('HOST AHV'!$A$2:$B$1000000)+1,0))</f>
        <v>-</v>
      </c>
      <c r="I58" t="s">
        <v>87</v>
      </c>
      <c r="J58" t="s">
        <v>78</v>
      </c>
      <c r="K58" t="s">
        <v>336</v>
      </c>
      <c r="L58" t="b">
        <v>1</v>
      </c>
      <c r="M58" t="s">
        <v>337</v>
      </c>
      <c r="N58" t="str">
        <f>VLOOKUP(M58,'VM NETWORK'!$A$2:$B$1000000,COLUMN('VM NETWORK'!B:B)-COLUMN('VM NETWORK'!$A$2:$B$1000000)+1,0)</f>
        <v>VLAN_EXADATA_BKP_130</v>
      </c>
      <c r="O58">
        <v>1</v>
      </c>
      <c r="P58">
        <v>1</v>
      </c>
      <c r="Q58" t="s">
        <v>99</v>
      </c>
      <c r="R58" t="s">
        <v>70</v>
      </c>
      <c r="S58" t="s">
        <v>78</v>
      </c>
      <c r="T58" t="s">
        <v>72</v>
      </c>
      <c r="U58" t="s">
        <v>73</v>
      </c>
      <c r="V58" t="s">
        <v>91</v>
      </c>
      <c r="W58" t="s">
        <v>253</v>
      </c>
      <c r="X58" t="b">
        <v>0</v>
      </c>
      <c r="Y58" t="s">
        <v>149</v>
      </c>
      <c r="Z58" t="s">
        <v>110</v>
      </c>
    </row>
    <row r="59" spans="1:26">
      <c r="A59" t="s">
        <v>1</v>
      </c>
      <c r="B59" t="s">
        <v>3</v>
      </c>
      <c r="C59" t="s">
        <v>60</v>
      </c>
      <c r="D59" t="s">
        <v>61</v>
      </c>
      <c r="E59" t="s">
        <v>338</v>
      </c>
      <c r="F59" t="s">
        <v>339</v>
      </c>
      <c r="G59" t="s">
        <v>78</v>
      </c>
      <c r="H59" t="str">
        <f>IF(G59="-","-",VLOOKUP(G59,'HOST AHV'!$A$2:$B$1000000,COLUMN('HOST AHV'!B:B)-COLUMN('HOST AHV'!$A$2:$B$1000000)+1,0))</f>
        <v>-</v>
      </c>
      <c r="I59" t="s">
        <v>87</v>
      </c>
      <c r="J59" t="s">
        <v>340</v>
      </c>
      <c r="K59" t="s">
        <v>341</v>
      </c>
      <c r="L59" t="b">
        <v>1</v>
      </c>
      <c r="M59" t="s">
        <v>68</v>
      </c>
      <c r="N59" t="str">
        <f>VLOOKUP(M59,'VM NETWORK'!$A$2:$B$1000000,COLUMN('VM NETWORK'!B:B)-COLUMN('VM NETWORK'!$A$2:$B$1000000)+1,0)</f>
        <v>VLAN_110_DHCP</v>
      </c>
      <c r="O59">
        <v>1</v>
      </c>
      <c r="P59">
        <v>4</v>
      </c>
      <c r="Q59" t="s">
        <v>90</v>
      </c>
      <c r="R59" t="s">
        <v>5</v>
      </c>
      <c r="S59" t="s">
        <v>78</v>
      </c>
      <c r="T59" t="s">
        <v>72</v>
      </c>
      <c r="U59" t="s">
        <v>82</v>
      </c>
      <c r="V59" t="s">
        <v>83</v>
      </c>
      <c r="W59" t="s">
        <v>78</v>
      </c>
      <c r="X59" t="s">
        <v>78</v>
      </c>
      <c r="Y59" t="s">
        <v>78</v>
      </c>
      <c r="Z59" t="s">
        <v>342</v>
      </c>
    </row>
    <row r="60" spans="1:26">
      <c r="A60" t="s">
        <v>1</v>
      </c>
      <c r="B60" t="s">
        <v>3</v>
      </c>
      <c r="C60" t="s">
        <v>60</v>
      </c>
      <c r="D60" t="s">
        <v>61</v>
      </c>
      <c r="E60" t="s">
        <v>343</v>
      </c>
      <c r="F60" t="s">
        <v>344</v>
      </c>
      <c r="G60" t="s">
        <v>78</v>
      </c>
      <c r="H60" t="str">
        <f>IF(G60="-","-",VLOOKUP(G60,'HOST AHV'!$A$2:$B$1000000,COLUMN('HOST AHV'!B:B)-COLUMN('HOST AHV'!$A$2:$B$1000000)+1,0))</f>
        <v>-</v>
      </c>
      <c r="I60" t="s">
        <v>87</v>
      </c>
      <c r="J60" t="s">
        <v>345</v>
      </c>
      <c r="K60" t="s">
        <v>346</v>
      </c>
      <c r="L60" t="b">
        <v>1</v>
      </c>
      <c r="M60" t="s">
        <v>68</v>
      </c>
      <c r="N60" t="str">
        <f>VLOOKUP(M60,'VM NETWORK'!$A$2:$B$1000000,COLUMN('VM NETWORK'!B:B)-COLUMN('VM NETWORK'!$A$2:$B$1000000)+1,0)</f>
        <v>VLAN_110_DHCP</v>
      </c>
      <c r="O60">
        <v>2</v>
      </c>
      <c r="P60">
        <v>2</v>
      </c>
      <c r="Q60" t="s">
        <v>81</v>
      </c>
      <c r="R60" t="s">
        <v>70</v>
      </c>
      <c r="S60" t="s">
        <v>78</v>
      </c>
      <c r="T60" t="s">
        <v>72</v>
      </c>
      <c r="U60" t="s">
        <v>82</v>
      </c>
      <c r="V60" t="s">
        <v>83</v>
      </c>
      <c r="W60" t="s">
        <v>78</v>
      </c>
      <c r="X60" t="s">
        <v>78</v>
      </c>
      <c r="Y60" t="s">
        <v>78</v>
      </c>
      <c r="Z60" t="s">
        <v>167</v>
      </c>
    </row>
    <row r="61" spans="1:26">
      <c r="A61" t="s">
        <v>1</v>
      </c>
      <c r="B61" t="s">
        <v>3</v>
      </c>
      <c r="C61" t="s">
        <v>60</v>
      </c>
      <c r="D61" t="s">
        <v>61</v>
      </c>
      <c r="E61" t="s">
        <v>347</v>
      </c>
      <c r="F61" t="s">
        <v>348</v>
      </c>
      <c r="G61" t="s">
        <v>78</v>
      </c>
      <c r="H61" t="str">
        <f>IF(G61="-","-",VLOOKUP(G61,'HOST AHV'!$A$2:$B$1000000,COLUMN('HOST AHV'!B:B)-COLUMN('HOST AHV'!$A$2:$B$1000000)+1,0))</f>
        <v>-</v>
      </c>
      <c r="I61" t="s">
        <v>87</v>
      </c>
      <c r="J61" t="s">
        <v>349</v>
      </c>
      <c r="K61" t="s">
        <v>350</v>
      </c>
      <c r="L61" t="b">
        <v>1</v>
      </c>
      <c r="M61" t="s">
        <v>68</v>
      </c>
      <c r="N61" t="str">
        <f>VLOOKUP(M61,'VM NETWORK'!$A$2:$B$1000000,COLUMN('VM NETWORK'!B:B)-COLUMN('VM NETWORK'!$A$2:$B$1000000)+1,0)</f>
        <v>VLAN_110_DHCP</v>
      </c>
      <c r="O61">
        <v>1</v>
      </c>
      <c r="P61">
        <v>4</v>
      </c>
      <c r="Q61" t="s">
        <v>90</v>
      </c>
      <c r="R61" t="s">
        <v>5</v>
      </c>
      <c r="S61" t="s">
        <v>78</v>
      </c>
      <c r="T61" t="s">
        <v>72</v>
      </c>
      <c r="U61" t="s">
        <v>82</v>
      </c>
      <c r="V61" t="s">
        <v>83</v>
      </c>
      <c r="W61" t="s">
        <v>78</v>
      </c>
      <c r="X61" t="s">
        <v>78</v>
      </c>
      <c r="Y61" t="s">
        <v>78</v>
      </c>
      <c r="Z61" t="s">
        <v>351</v>
      </c>
    </row>
    <row r="62" spans="1:26">
      <c r="A62" t="s">
        <v>1</v>
      </c>
      <c r="B62" t="s">
        <v>3</v>
      </c>
      <c r="C62" t="s">
        <v>60</v>
      </c>
      <c r="D62" t="s">
        <v>61</v>
      </c>
      <c r="E62" t="s">
        <v>352</v>
      </c>
      <c r="F62" t="s">
        <v>353</v>
      </c>
      <c r="G62" t="s">
        <v>78</v>
      </c>
      <c r="H62" t="str">
        <f>IF(G62="-","-",VLOOKUP(G62,'HOST AHV'!$A$2:$B$1000000,COLUMN('HOST AHV'!B:B)-COLUMN('HOST AHV'!$A$2:$B$1000000)+1,0))</f>
        <v>-</v>
      </c>
      <c r="I62" t="s">
        <v>87</v>
      </c>
      <c r="J62" t="s">
        <v>354</v>
      </c>
      <c r="K62" t="s">
        <v>355</v>
      </c>
      <c r="L62" t="b">
        <v>1</v>
      </c>
      <c r="M62" t="s">
        <v>68</v>
      </c>
      <c r="N62" t="str">
        <f>VLOOKUP(M62,'VM NETWORK'!$A$2:$B$1000000,COLUMN('VM NETWORK'!B:B)-COLUMN('VM NETWORK'!$A$2:$B$1000000)+1,0)</f>
        <v>VLAN_110_DHCP</v>
      </c>
      <c r="O62">
        <v>2</v>
      </c>
      <c r="P62">
        <v>2</v>
      </c>
      <c r="Q62" t="s">
        <v>90</v>
      </c>
      <c r="R62" t="s">
        <v>5</v>
      </c>
      <c r="S62" t="s">
        <v>78</v>
      </c>
      <c r="T62" t="s">
        <v>72</v>
      </c>
      <c r="U62" t="s">
        <v>82</v>
      </c>
      <c r="V62" t="s">
        <v>83</v>
      </c>
      <c r="W62" t="s">
        <v>78</v>
      </c>
      <c r="X62" t="s">
        <v>78</v>
      </c>
      <c r="Y62" t="s">
        <v>78</v>
      </c>
      <c r="Z62" t="s">
        <v>172</v>
      </c>
    </row>
    <row r="63" spans="1:26">
      <c r="A63" t="s">
        <v>1</v>
      </c>
      <c r="B63" t="s">
        <v>3</v>
      </c>
      <c r="C63" t="s">
        <v>60</v>
      </c>
      <c r="D63" t="s">
        <v>61</v>
      </c>
      <c r="E63" t="s">
        <v>356</v>
      </c>
      <c r="F63" t="s">
        <v>357</v>
      </c>
      <c r="G63" t="s">
        <v>145</v>
      </c>
      <c r="H63" t="str">
        <f>IF(G63="-","-",VLOOKUP(G63,'HOST AHV'!$A$2:$B$1000000,COLUMN('HOST AHV'!B:B)-COLUMN('HOST AHV'!$A$2:$B$1000000)+1,0))</f>
        <v>NTNX-CDC1BAF612E6-1</v>
      </c>
      <c r="I63" t="s">
        <v>65</v>
      </c>
      <c r="J63" t="s">
        <v>78</v>
      </c>
      <c r="K63" t="s">
        <v>358</v>
      </c>
      <c r="L63" t="b">
        <v>1</v>
      </c>
      <c r="M63" t="s">
        <v>80</v>
      </c>
      <c r="N63" t="str">
        <f>VLOOKUP(M63,'VM NETWORK'!$A$2:$B$1000000,COLUMN('VM NETWORK'!B:B)-COLUMN('VM NETWORK'!$A$2:$B$1000000)+1,0)</f>
        <v>VLAN_NUTANIX</v>
      </c>
      <c r="O63">
        <v>2</v>
      </c>
      <c r="P63">
        <v>2</v>
      </c>
      <c r="Q63" t="s">
        <v>81</v>
      </c>
      <c r="R63" t="s">
        <v>70</v>
      </c>
      <c r="S63" t="s">
        <v>78</v>
      </c>
      <c r="T63" t="s">
        <v>72</v>
      </c>
      <c r="U63" t="s">
        <v>82</v>
      </c>
      <c r="V63" t="s">
        <v>83</v>
      </c>
      <c r="W63" t="s">
        <v>78</v>
      </c>
      <c r="X63" t="s">
        <v>78</v>
      </c>
      <c r="Y63" t="s">
        <v>78</v>
      </c>
      <c r="Z63" t="s">
        <v>221</v>
      </c>
    </row>
    <row r="64" spans="1:26">
      <c r="A64" t="s">
        <v>1</v>
      </c>
      <c r="B64" t="s">
        <v>3</v>
      </c>
      <c r="C64" t="s">
        <v>60</v>
      </c>
      <c r="D64" t="s">
        <v>61</v>
      </c>
      <c r="E64" t="s">
        <v>359</v>
      </c>
      <c r="F64" t="s">
        <v>360</v>
      </c>
      <c r="G64" t="s">
        <v>78</v>
      </c>
      <c r="H64" t="str">
        <f>IF(G64="-","-",VLOOKUP(G64,'HOST AHV'!$A$2:$B$1000000,COLUMN('HOST AHV'!B:B)-COLUMN('HOST AHV'!$A$2:$B$1000000)+1,0))</f>
        <v>-</v>
      </c>
      <c r="I64" t="s">
        <v>87</v>
      </c>
      <c r="J64" t="s">
        <v>361</v>
      </c>
      <c r="K64" t="s">
        <v>362</v>
      </c>
      <c r="L64" t="b">
        <v>1</v>
      </c>
      <c r="M64" t="s">
        <v>68</v>
      </c>
      <c r="N64" t="str">
        <f>VLOOKUP(M64,'VM NETWORK'!$A$2:$B$1000000,COLUMN('VM NETWORK'!B:B)-COLUMN('VM NETWORK'!$A$2:$B$1000000)+1,0)</f>
        <v>VLAN_110_DHCP</v>
      </c>
      <c r="O64">
        <v>2</v>
      </c>
      <c r="P64">
        <v>2</v>
      </c>
      <c r="Q64" t="s">
        <v>81</v>
      </c>
      <c r="R64" t="s">
        <v>5</v>
      </c>
      <c r="S64" t="s">
        <v>78</v>
      </c>
      <c r="T64" t="s">
        <v>72</v>
      </c>
      <c r="U64" t="s">
        <v>73</v>
      </c>
      <c r="V64" t="s">
        <v>91</v>
      </c>
      <c r="W64" t="s">
        <v>92</v>
      </c>
      <c r="X64" t="b">
        <v>0</v>
      </c>
      <c r="Y64" t="s">
        <v>363</v>
      </c>
      <c r="Z64" t="s">
        <v>110</v>
      </c>
    </row>
    <row r="65" spans="1:26">
      <c r="A65" t="s">
        <v>1</v>
      </c>
      <c r="B65" t="s">
        <v>3</v>
      </c>
      <c r="C65" t="s">
        <v>60</v>
      </c>
      <c r="D65" t="s">
        <v>61</v>
      </c>
      <c r="E65" t="s">
        <v>364</v>
      </c>
      <c r="F65" t="s">
        <v>365</v>
      </c>
      <c r="G65" t="s">
        <v>78</v>
      </c>
      <c r="H65" t="str">
        <f>IF(G65="-","-",VLOOKUP(G65,'HOST AHV'!$A$2:$B$1000000,COLUMN('HOST AHV'!B:B)-COLUMN('HOST AHV'!$A$2:$B$1000000)+1,0))</f>
        <v>-</v>
      </c>
      <c r="I65" t="s">
        <v>87</v>
      </c>
      <c r="J65" t="s">
        <v>366</v>
      </c>
      <c r="K65" t="s">
        <v>367</v>
      </c>
      <c r="L65" t="b">
        <v>1</v>
      </c>
      <c r="M65" t="s">
        <v>68</v>
      </c>
      <c r="N65" t="str">
        <f>VLOOKUP(M65,'VM NETWORK'!$A$2:$B$1000000,COLUMN('VM NETWORK'!B:B)-COLUMN('VM NETWORK'!$A$2:$B$1000000)+1,0)</f>
        <v>VLAN_110_DHCP</v>
      </c>
      <c r="O65">
        <v>1</v>
      </c>
      <c r="P65">
        <v>1</v>
      </c>
      <c r="Q65" t="s">
        <v>90</v>
      </c>
      <c r="R65" t="s">
        <v>5</v>
      </c>
      <c r="S65" t="s">
        <v>78</v>
      </c>
      <c r="T65" t="s">
        <v>72</v>
      </c>
      <c r="U65" t="s">
        <v>73</v>
      </c>
      <c r="V65" t="s">
        <v>91</v>
      </c>
      <c r="W65" t="s">
        <v>92</v>
      </c>
      <c r="X65" t="b">
        <v>0</v>
      </c>
      <c r="Y65" t="s">
        <v>93</v>
      </c>
      <c r="Z65" t="s">
        <v>240</v>
      </c>
    </row>
    <row r="66" spans="1:26">
      <c r="A66" t="s">
        <v>1</v>
      </c>
      <c r="B66" t="s">
        <v>3</v>
      </c>
      <c r="C66" t="s">
        <v>60</v>
      </c>
      <c r="D66" t="s">
        <v>61</v>
      </c>
      <c r="E66" t="s">
        <v>368</v>
      </c>
      <c r="F66" t="s">
        <v>369</v>
      </c>
      <c r="G66" t="s">
        <v>78</v>
      </c>
      <c r="H66" t="str">
        <f>IF(G66="-","-",VLOOKUP(G66,'HOST AHV'!$A$2:$B$1000000,COLUMN('HOST AHV'!B:B)-COLUMN('HOST AHV'!$A$2:$B$1000000)+1,0))</f>
        <v>-</v>
      </c>
      <c r="I66" t="s">
        <v>87</v>
      </c>
      <c r="J66" t="s">
        <v>78</v>
      </c>
      <c r="K66" t="s">
        <v>370</v>
      </c>
      <c r="L66" t="b">
        <v>1</v>
      </c>
      <c r="M66" t="s">
        <v>80</v>
      </c>
      <c r="N66" t="str">
        <f>VLOOKUP(M66,'VM NETWORK'!$A$2:$B$1000000,COLUMN('VM NETWORK'!B:B)-COLUMN('VM NETWORK'!$A$2:$B$1000000)+1,0)</f>
        <v>VLAN_NUTANIX</v>
      </c>
      <c r="O66">
        <v>1</v>
      </c>
      <c r="P66">
        <v>2</v>
      </c>
      <c r="Q66" t="s">
        <v>81</v>
      </c>
      <c r="R66" t="s">
        <v>5</v>
      </c>
      <c r="S66" t="s">
        <v>314</v>
      </c>
      <c r="T66" t="s">
        <v>72</v>
      </c>
      <c r="U66" t="s">
        <v>73</v>
      </c>
      <c r="V66" t="s">
        <v>91</v>
      </c>
      <c r="W66" t="s">
        <v>371</v>
      </c>
      <c r="X66" t="b">
        <v>0</v>
      </c>
      <c r="Y66" t="s">
        <v>372</v>
      </c>
      <c r="Z66" t="s">
        <v>110</v>
      </c>
    </row>
    <row r="67" spans="1:26">
      <c r="A67" t="s">
        <v>1</v>
      </c>
      <c r="B67" t="s">
        <v>3</v>
      </c>
      <c r="C67" t="s">
        <v>60</v>
      </c>
      <c r="D67" t="s">
        <v>61</v>
      </c>
      <c r="E67" t="s">
        <v>373</v>
      </c>
      <c r="F67" t="s">
        <v>374</v>
      </c>
      <c r="G67" t="s">
        <v>160</v>
      </c>
      <c r="H67" t="str">
        <f>IF(G67="-","-",VLOOKUP(G67,'HOST AHV'!$A$2:$B$1000000,COLUMN('HOST AHV'!B:B)-COLUMN('HOST AHV'!$A$2:$B$1000000)+1,0))</f>
        <v>NTNX-CDC1BAF612E6-3</v>
      </c>
      <c r="I67" t="s">
        <v>65</v>
      </c>
      <c r="J67" t="s">
        <v>78</v>
      </c>
      <c r="K67" t="s">
        <v>375</v>
      </c>
      <c r="L67" t="b">
        <v>1</v>
      </c>
      <c r="M67" t="s">
        <v>80</v>
      </c>
      <c r="N67" t="str">
        <f>VLOOKUP(M67,'VM NETWORK'!$A$2:$B$1000000,COLUMN('VM NETWORK'!B:B)-COLUMN('VM NETWORK'!$A$2:$B$1000000)+1,0)</f>
        <v>VLAN_NUTANIX</v>
      </c>
      <c r="O67">
        <v>2</v>
      </c>
      <c r="P67">
        <v>2</v>
      </c>
      <c r="Q67" t="s">
        <v>81</v>
      </c>
      <c r="R67" t="s">
        <v>70</v>
      </c>
      <c r="S67" t="s">
        <v>78</v>
      </c>
      <c r="T67" t="s">
        <v>72</v>
      </c>
      <c r="U67" t="s">
        <v>82</v>
      </c>
      <c r="V67" t="s">
        <v>83</v>
      </c>
      <c r="W67" t="s">
        <v>78</v>
      </c>
      <c r="X67" t="s">
        <v>78</v>
      </c>
      <c r="Y67" t="s">
        <v>78</v>
      </c>
      <c r="Z67" t="s">
        <v>162</v>
      </c>
    </row>
    <row r="68" spans="1:26">
      <c r="A68" t="s">
        <v>1</v>
      </c>
      <c r="B68" t="s">
        <v>3</v>
      </c>
      <c r="C68" t="s">
        <v>60</v>
      </c>
      <c r="D68" t="s">
        <v>61</v>
      </c>
      <c r="E68" t="s">
        <v>376</v>
      </c>
      <c r="F68" t="s">
        <v>377</v>
      </c>
      <c r="G68" t="s">
        <v>160</v>
      </c>
      <c r="H68" t="str">
        <f>IF(G68="-","-",VLOOKUP(G68,'HOST AHV'!$A$2:$B$1000000,COLUMN('HOST AHV'!B:B)-COLUMN('HOST AHV'!$A$2:$B$1000000)+1,0))</f>
        <v>NTNX-CDC1BAF612E6-3</v>
      </c>
      <c r="I68" t="s">
        <v>65</v>
      </c>
      <c r="J68" t="s">
        <v>378</v>
      </c>
      <c r="K68" t="s">
        <v>379</v>
      </c>
      <c r="L68" t="b">
        <v>1</v>
      </c>
      <c r="M68" t="s">
        <v>68</v>
      </c>
      <c r="N68" t="str">
        <f>VLOOKUP(M68,'VM NETWORK'!$A$2:$B$1000000,COLUMN('VM NETWORK'!B:B)-COLUMN('VM NETWORK'!$A$2:$B$1000000)+1,0)</f>
        <v>VLAN_110_DHCP</v>
      </c>
      <c r="O68">
        <v>2</v>
      </c>
      <c r="P68">
        <v>2</v>
      </c>
      <c r="Q68" t="s">
        <v>81</v>
      </c>
      <c r="R68" t="s">
        <v>5</v>
      </c>
      <c r="S68" t="s">
        <v>377</v>
      </c>
      <c r="T68" t="s">
        <v>72</v>
      </c>
      <c r="U68" t="s">
        <v>82</v>
      </c>
      <c r="V68" t="s">
        <v>83</v>
      </c>
      <c r="W68" t="s">
        <v>78</v>
      </c>
      <c r="X68" t="s">
        <v>78</v>
      </c>
      <c r="Y68" t="s">
        <v>78</v>
      </c>
      <c r="Z68" t="s">
        <v>380</v>
      </c>
    </row>
    <row r="69" spans="1:26">
      <c r="A69" t="s">
        <v>1</v>
      </c>
      <c r="B69" t="s">
        <v>3</v>
      </c>
      <c r="C69" t="s">
        <v>60</v>
      </c>
      <c r="D69" t="s">
        <v>61</v>
      </c>
      <c r="E69" t="s">
        <v>381</v>
      </c>
      <c r="F69" t="s">
        <v>382</v>
      </c>
      <c r="G69" t="s">
        <v>233</v>
      </c>
      <c r="H69" t="str">
        <f>IF(G69="-","-",VLOOKUP(G69,'HOST AHV'!$A$2:$B$1000000,COLUMN('HOST AHV'!B:B)-COLUMN('HOST AHV'!$A$2:$B$1000000)+1,0))</f>
        <v>NTNX-CDC1BAF612E6-2</v>
      </c>
      <c r="I69" t="s">
        <v>65</v>
      </c>
      <c r="J69" t="s">
        <v>383</v>
      </c>
      <c r="K69" t="s">
        <v>384</v>
      </c>
      <c r="L69" t="b">
        <v>1</v>
      </c>
      <c r="M69" t="s">
        <v>68</v>
      </c>
      <c r="N69" t="str">
        <f>VLOOKUP(M69,'VM NETWORK'!$A$2:$B$1000000,COLUMN('VM NETWORK'!B:B)-COLUMN('VM NETWORK'!$A$2:$B$1000000)+1,0)</f>
        <v>VLAN_110_DHCP</v>
      </c>
      <c r="O69">
        <v>1</v>
      </c>
      <c r="P69">
        <v>4</v>
      </c>
      <c r="Q69" t="s">
        <v>216</v>
      </c>
      <c r="R69" t="s">
        <v>5</v>
      </c>
      <c r="S69" t="s">
        <v>78</v>
      </c>
      <c r="T69" t="s">
        <v>72</v>
      </c>
      <c r="U69" t="s">
        <v>82</v>
      </c>
      <c r="V69" t="s">
        <v>83</v>
      </c>
      <c r="W69" t="s">
        <v>78</v>
      </c>
      <c r="X69" t="s">
        <v>78</v>
      </c>
      <c r="Y69" t="s">
        <v>78</v>
      </c>
      <c r="Z69" t="s">
        <v>385</v>
      </c>
    </row>
    <row r="70" spans="1:26">
      <c r="A70" t="s">
        <v>1</v>
      </c>
      <c r="B70" t="s">
        <v>3</v>
      </c>
      <c r="C70" t="s">
        <v>60</v>
      </c>
      <c r="D70" t="s">
        <v>61</v>
      </c>
      <c r="E70" t="s">
        <v>386</v>
      </c>
      <c r="F70" t="s">
        <v>387</v>
      </c>
      <c r="G70" t="s">
        <v>78</v>
      </c>
      <c r="H70" t="str">
        <f>IF(G70="-","-",VLOOKUP(G70,'HOST AHV'!$A$2:$B$1000000,COLUMN('HOST AHV'!B:B)-COLUMN('HOST AHV'!$A$2:$B$1000000)+1,0))</f>
        <v>-</v>
      </c>
      <c r="I70" t="s">
        <v>87</v>
      </c>
      <c r="J70" t="s">
        <v>78</v>
      </c>
      <c r="K70" t="s">
        <v>78</v>
      </c>
      <c r="L70" t="s">
        <v>78</v>
      </c>
      <c r="M70" t="s">
        <v>78</v>
      </c>
      <c r="N70" t="s">
        <v>78</v>
      </c>
      <c r="O70">
        <v>2</v>
      </c>
      <c r="P70">
        <v>2</v>
      </c>
      <c r="Q70" t="s">
        <v>81</v>
      </c>
      <c r="R70" t="s">
        <v>5</v>
      </c>
      <c r="S70" t="s">
        <v>78</v>
      </c>
      <c r="T70" t="s">
        <v>72</v>
      </c>
      <c r="U70" t="s">
        <v>82</v>
      </c>
      <c r="V70" t="s">
        <v>83</v>
      </c>
      <c r="W70" t="s">
        <v>78</v>
      </c>
      <c r="X70" t="s">
        <v>78</v>
      </c>
      <c r="Y70" t="s">
        <v>78</v>
      </c>
      <c r="Z70" t="s">
        <v>110</v>
      </c>
    </row>
    <row r="71" spans="1:26">
      <c r="A71" t="s">
        <v>1</v>
      </c>
      <c r="B71" t="s">
        <v>3</v>
      </c>
      <c r="C71" t="s">
        <v>60</v>
      </c>
      <c r="D71" t="s">
        <v>61</v>
      </c>
      <c r="E71" t="s">
        <v>388</v>
      </c>
      <c r="F71" t="s">
        <v>389</v>
      </c>
      <c r="G71" t="s">
        <v>78</v>
      </c>
      <c r="H71" t="str">
        <f>IF(G71="-","-",VLOOKUP(G71,'HOST AHV'!$A$2:$B$1000000,COLUMN('HOST AHV'!B:B)-COLUMN('HOST AHV'!$A$2:$B$1000000)+1,0))</f>
        <v>-</v>
      </c>
      <c r="I71" t="s">
        <v>87</v>
      </c>
      <c r="J71" t="s">
        <v>78</v>
      </c>
      <c r="K71" t="s">
        <v>78</v>
      </c>
      <c r="L71" t="s">
        <v>78</v>
      </c>
      <c r="M71" t="s">
        <v>78</v>
      </c>
      <c r="N71" t="s">
        <v>78</v>
      </c>
      <c r="O71">
        <v>2</v>
      </c>
      <c r="P71">
        <v>2</v>
      </c>
      <c r="Q71" t="s">
        <v>90</v>
      </c>
      <c r="R71" t="s">
        <v>70</v>
      </c>
      <c r="S71" t="s">
        <v>78</v>
      </c>
      <c r="T71" t="s">
        <v>132</v>
      </c>
      <c r="U71" t="s">
        <v>82</v>
      </c>
      <c r="V71" t="s">
        <v>83</v>
      </c>
      <c r="W71" t="s">
        <v>78</v>
      </c>
      <c r="X71" t="s">
        <v>78</v>
      </c>
      <c r="Y71" t="s">
        <v>78</v>
      </c>
      <c r="Z71" t="s">
        <v>390</v>
      </c>
    </row>
    <row r="72" spans="1:26">
      <c r="A72" t="s">
        <v>1</v>
      </c>
      <c r="B72" t="s">
        <v>3</v>
      </c>
      <c r="C72" t="s">
        <v>60</v>
      </c>
      <c r="D72" t="s">
        <v>61</v>
      </c>
      <c r="E72" t="s">
        <v>391</v>
      </c>
      <c r="F72" t="s">
        <v>392</v>
      </c>
      <c r="G72" t="s">
        <v>78</v>
      </c>
      <c r="H72" t="str">
        <f>IF(G72="-","-",VLOOKUP(G72,'HOST AHV'!$A$2:$B$1000000,COLUMN('HOST AHV'!B:B)-COLUMN('HOST AHV'!$A$2:$B$1000000)+1,0))</f>
        <v>-</v>
      </c>
      <c r="I72" t="s">
        <v>87</v>
      </c>
      <c r="J72" t="s">
        <v>78</v>
      </c>
      <c r="K72" t="s">
        <v>78</v>
      </c>
      <c r="L72" t="s">
        <v>78</v>
      </c>
      <c r="M72" t="s">
        <v>78</v>
      </c>
      <c r="N72" t="s">
        <v>78</v>
      </c>
      <c r="O72">
        <v>1</v>
      </c>
      <c r="P72">
        <v>1</v>
      </c>
      <c r="Q72" t="s">
        <v>393</v>
      </c>
      <c r="R72" t="s">
        <v>5</v>
      </c>
      <c r="S72" t="s">
        <v>392</v>
      </c>
      <c r="T72" t="s">
        <v>72</v>
      </c>
      <c r="U72" t="s">
        <v>82</v>
      </c>
      <c r="V72" t="s">
        <v>83</v>
      </c>
      <c r="W72" t="s">
        <v>78</v>
      </c>
      <c r="X72" t="s">
        <v>78</v>
      </c>
      <c r="Y72" t="s">
        <v>78</v>
      </c>
      <c r="Z72" t="s">
        <v>394</v>
      </c>
    </row>
  </sheetData>
  <autoFilter ref="A1:Y7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9"/>
  <sheetViews>
    <sheetView workbookViewId="0">
      <selection activeCell="A1" sqref="A1"/>
    </sheetView>
  </sheetViews>
  <sheetFormatPr defaultColWidth="9" defaultRowHeight="12.75"/>
  <sheetData>
    <row r="1" spans="1:15">
      <c r="A1" s="1" t="s">
        <v>395</v>
      </c>
      <c r="B1" s="1" t="s">
        <v>38</v>
      </c>
      <c r="C1" s="1" t="s">
        <v>396</v>
      </c>
      <c r="D1" s="1" t="s">
        <v>397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</row>
    <row r="2" spans="1:15">
      <c r="A2" t="s">
        <v>63</v>
      </c>
      <c r="B2" t="s">
        <v>62</v>
      </c>
      <c r="C2" t="s">
        <v>409</v>
      </c>
      <c r="D2" t="s">
        <v>410</v>
      </c>
      <c r="E2">
        <v>0</v>
      </c>
      <c r="F2" t="s">
        <v>411</v>
      </c>
      <c r="G2" t="s">
        <v>412</v>
      </c>
      <c r="H2">
        <f>IF(G2="-","-",VLOOKUP(G2,'VDISK INFO'!$C$2:$D$1000000,COLUMN('VDISK INFO'!D:D)-COLUMN('VDISK INFO'!$C$2:$D$1000000)+1,0))</f>
        <v>100</v>
      </c>
      <c r="I2" t="s">
        <v>413</v>
      </c>
      <c r="J2" t="str">
        <f>IF(G2="-","-",VLOOKUP(I2,'STORAGE CONTAINER'!$A$2:$B$1000000,COLUMN('STORAGE CONTAINER'!B:B)-COLUMN('STORAGE CONTAINER'!$A$2:$B$1000000)+1,0))</f>
        <v>SelfServiceContainer</v>
      </c>
      <c r="K2" t="s">
        <v>78</v>
      </c>
      <c r="L2" t="s">
        <v>78</v>
      </c>
      <c r="M2" t="b">
        <v>0</v>
      </c>
      <c r="N2" t="b">
        <v>0</v>
      </c>
      <c r="O2" t="b">
        <v>0</v>
      </c>
    </row>
    <row r="3" spans="1:15">
      <c r="A3" t="s">
        <v>63</v>
      </c>
      <c r="B3" t="s">
        <v>62</v>
      </c>
      <c r="C3" t="s">
        <v>409</v>
      </c>
      <c r="D3" t="s">
        <v>414</v>
      </c>
      <c r="E3">
        <v>1</v>
      </c>
      <c r="F3" t="s">
        <v>411</v>
      </c>
      <c r="G3" t="s">
        <v>415</v>
      </c>
      <c r="H3">
        <f>IF(G3="-","-",VLOOKUP(G3,'VDISK INFO'!$C$2:$D$1000000,COLUMN('VDISK INFO'!D:D)-COLUMN('VDISK INFO'!$C$2:$D$1000000)+1,0))</f>
        <v>20</v>
      </c>
      <c r="I3" t="s">
        <v>413</v>
      </c>
      <c r="J3" t="str">
        <f>IF(G3="-","-",VLOOKUP(I3,'STORAGE CONTAINER'!$A$2:$B$1000000,COLUMN('STORAGE CONTAINER'!B:B)-COLUMN('STORAGE CONTAINER'!$A$2:$B$1000000)+1,0))</f>
        <v>SelfServiceContainer</v>
      </c>
      <c r="K3" t="s">
        <v>78</v>
      </c>
      <c r="L3" t="s">
        <v>78</v>
      </c>
      <c r="M3" t="b">
        <v>0</v>
      </c>
      <c r="N3" t="b">
        <v>0</v>
      </c>
      <c r="O3" t="b">
        <v>0</v>
      </c>
    </row>
    <row r="4" spans="1:15">
      <c r="A4" t="s">
        <v>63</v>
      </c>
      <c r="B4" t="s">
        <v>62</v>
      </c>
      <c r="C4" t="s">
        <v>409</v>
      </c>
      <c r="D4" t="s">
        <v>416</v>
      </c>
      <c r="E4">
        <v>2</v>
      </c>
      <c r="F4" t="s">
        <v>417</v>
      </c>
      <c r="G4" t="s">
        <v>78</v>
      </c>
      <c r="H4" t="str">
        <f>IF(G4="-","-",VLOOKUP(G4,'VDISK INFO'!$C$2:$D$1000000,COLUMN('VDISK INFO'!D:D)-COLUMN('VDISK INFO'!$C$2:$D$1000000)+1,0))</f>
        <v>-</v>
      </c>
      <c r="I4" t="s">
        <v>78</v>
      </c>
      <c r="J4" t="str">
        <f>IF(G4="-","-",VLOOKUP(I4,'STORAGE CONTAINER'!$A$2:$B$1000000,COLUMN('STORAGE CONTAINER'!B:B)-COLUMN('STORAGE CONTAINER'!$A$2:$B$1000000)+1,0))</f>
        <v>-</v>
      </c>
      <c r="K4" t="s">
        <v>418</v>
      </c>
      <c r="L4" t="str">
        <f>IF(K4="","-",VLOOKUP(K4,'VOLUME GROUP'!$A$2:$B$1000000,COLUMN('VOLUME GROUP'!B:B)-COLUMN('VOLUME GROUP'!$A$2:$B$1000000)+1,0))</f>
        <v>97wwwk19ka_DATADG_VG_2019-03-20-10-31-50</v>
      </c>
      <c r="M4" t="b">
        <v>0</v>
      </c>
      <c r="N4" t="b">
        <v>0</v>
      </c>
      <c r="O4" t="b">
        <v>0</v>
      </c>
    </row>
    <row r="5" spans="1:15">
      <c r="A5" t="s">
        <v>63</v>
      </c>
      <c r="B5" t="s">
        <v>62</v>
      </c>
      <c r="C5" t="s">
        <v>409</v>
      </c>
      <c r="D5" t="s">
        <v>419</v>
      </c>
      <c r="E5">
        <v>3</v>
      </c>
      <c r="F5" t="s">
        <v>417</v>
      </c>
      <c r="G5" t="s">
        <v>78</v>
      </c>
      <c r="H5" t="str">
        <f>IF(G5="-","-",VLOOKUP(G5,'VDISK INFO'!$C$2:$D$1000000,COLUMN('VDISK INFO'!D:D)-COLUMN('VDISK INFO'!$C$2:$D$1000000)+1,0))</f>
        <v>-</v>
      </c>
      <c r="I5" t="s">
        <v>78</v>
      </c>
      <c r="J5" t="str">
        <f>IF(G5="-","-",VLOOKUP(I5,'STORAGE CONTAINER'!$A$2:$B$1000000,COLUMN('STORAGE CONTAINER'!B:B)-COLUMN('STORAGE CONTAINER'!$A$2:$B$1000000)+1,0))</f>
        <v>-</v>
      </c>
      <c r="K5" t="s">
        <v>420</v>
      </c>
      <c r="L5" t="str">
        <f>IF(K5="","-",VLOOKUP(K5,'VOLUME GROUP'!$A$2:$B$1000000,COLUMN('VOLUME GROUP'!B:B)-COLUMN('VOLUME GROUP'!$A$2:$B$1000000)+1,0))</f>
        <v>97wwwk19ka_LOGDG_VG_2019-03-20-10-31-49</v>
      </c>
      <c r="M5" t="b">
        <v>0</v>
      </c>
      <c r="N5" t="b">
        <v>0</v>
      </c>
      <c r="O5" t="b">
        <v>0</v>
      </c>
    </row>
    <row r="6" spans="1:15">
      <c r="A6" t="s">
        <v>63</v>
      </c>
      <c r="B6" t="s">
        <v>62</v>
      </c>
      <c r="C6" t="s">
        <v>409</v>
      </c>
      <c r="D6" t="s">
        <v>421</v>
      </c>
      <c r="E6">
        <v>4</v>
      </c>
      <c r="F6" t="s">
        <v>417</v>
      </c>
      <c r="G6" t="s">
        <v>78</v>
      </c>
      <c r="H6" t="str">
        <f>IF(G6="-","-",VLOOKUP(G6,'VDISK INFO'!$C$2:$D$1000000,COLUMN('VDISK INFO'!D:D)-COLUMN('VDISK INFO'!$C$2:$D$1000000)+1,0))</f>
        <v>-</v>
      </c>
      <c r="I6" t="s">
        <v>78</v>
      </c>
      <c r="J6" t="str">
        <f>IF(G6="-","-",VLOOKUP(I6,'STORAGE CONTAINER'!$A$2:$B$1000000,COLUMN('STORAGE CONTAINER'!B:B)-COLUMN('STORAGE CONTAINER'!$A$2:$B$1000000)+1,0))</f>
        <v>-</v>
      </c>
      <c r="K6" t="s">
        <v>422</v>
      </c>
      <c r="L6" t="str">
        <f>IF(K6="","-",VLOOKUP(K6,'VOLUME GROUP'!$A$2:$B$1000000,COLUMN('VOLUME GROUP'!B:B)-COLUMN('VOLUME GROUP'!$A$2:$B$1000000)+1,0))</f>
        <v>ERA_DRIVE_a8d7f8d2-4afb-11e9-acef-506b8d872e9d</v>
      </c>
      <c r="M6" t="b">
        <v>0</v>
      </c>
      <c r="N6" t="b">
        <v>0</v>
      </c>
      <c r="O6" t="b">
        <v>0</v>
      </c>
    </row>
    <row r="7" spans="1:15">
      <c r="A7" t="s">
        <v>77</v>
      </c>
      <c r="B7" t="s">
        <v>76</v>
      </c>
      <c r="C7" t="s">
        <v>409</v>
      </c>
      <c r="D7" t="s">
        <v>410</v>
      </c>
      <c r="E7">
        <v>0</v>
      </c>
      <c r="F7" t="s">
        <v>411</v>
      </c>
      <c r="G7" t="s">
        <v>423</v>
      </c>
      <c r="H7">
        <f>IF(G7="-","-",VLOOKUP(G7,'VDISK INFO'!$C$2:$D$1000000,COLUMN('VDISK INFO'!D:D)-COLUMN('VDISK INFO'!$C$2:$D$1000000)+1,0))</f>
        <v>40</v>
      </c>
      <c r="I7" t="s">
        <v>413</v>
      </c>
      <c r="J7" t="str">
        <f>IF(G7="-","-",VLOOKUP(I7,'STORAGE CONTAINER'!$A$2:$B$1000000,COLUMN('STORAGE CONTAINER'!B:B)-COLUMN('STORAGE CONTAINER'!$A$2:$B$1000000)+1,0))</f>
        <v>SelfServiceContainer</v>
      </c>
      <c r="K7" t="s">
        <v>78</v>
      </c>
      <c r="L7" t="s">
        <v>78</v>
      </c>
      <c r="M7" t="b">
        <v>0</v>
      </c>
      <c r="N7" t="b">
        <v>0</v>
      </c>
      <c r="O7" t="b">
        <v>0</v>
      </c>
    </row>
    <row r="8" spans="1:15">
      <c r="A8" t="s">
        <v>77</v>
      </c>
      <c r="B8" t="s">
        <v>76</v>
      </c>
      <c r="C8" t="s">
        <v>409</v>
      </c>
      <c r="D8" t="s">
        <v>414</v>
      </c>
      <c r="E8">
        <v>1</v>
      </c>
      <c r="F8" t="s">
        <v>411</v>
      </c>
      <c r="G8" t="s">
        <v>424</v>
      </c>
      <c r="H8">
        <f>IF(G8="-","-",VLOOKUP(G8,'VDISK INFO'!$C$2:$D$1000000,COLUMN('VDISK INFO'!D:D)-COLUMN('VDISK INFO'!$C$2:$D$1000000)+1,0))</f>
        <v>40</v>
      </c>
      <c r="I8" t="s">
        <v>413</v>
      </c>
      <c r="J8" t="str">
        <f>IF(G8="-","-",VLOOKUP(I8,'STORAGE CONTAINER'!$A$2:$B$1000000,COLUMN('STORAGE CONTAINER'!B:B)-COLUMN('STORAGE CONTAINER'!$A$2:$B$1000000)+1,0))</f>
        <v>SelfServiceContainer</v>
      </c>
      <c r="K8" t="s">
        <v>78</v>
      </c>
      <c r="L8" t="s">
        <v>78</v>
      </c>
      <c r="M8" t="b">
        <v>0</v>
      </c>
      <c r="N8" t="b">
        <v>0</v>
      </c>
      <c r="O8" t="b">
        <v>0</v>
      </c>
    </row>
    <row r="9" spans="1:15">
      <c r="A9" t="s">
        <v>77</v>
      </c>
      <c r="B9" t="s">
        <v>76</v>
      </c>
      <c r="C9" t="s">
        <v>425</v>
      </c>
      <c r="D9" t="s">
        <v>426</v>
      </c>
      <c r="E9">
        <v>3</v>
      </c>
      <c r="F9" t="s">
        <v>411</v>
      </c>
      <c r="G9" t="s">
        <v>427</v>
      </c>
      <c r="H9">
        <f>IF(G9="-","-",VLOOKUP(G9,'VDISK INFO'!$C$2:$D$1000000,COLUMN('VDISK INFO'!D:D)-COLUMN('VDISK INFO'!$C$2:$D$1000000)+1,0))</f>
        <v>0.000356674194335937</v>
      </c>
      <c r="I9" t="s">
        <v>428</v>
      </c>
      <c r="J9" t="str">
        <f>IF(G9="-","-",VLOOKUP(I9,'STORAGE CONTAINER'!$A$2:$B$1000000,COLUMN('STORAGE CONTAINER'!B:B)-COLUMN('STORAGE CONTAINER'!$A$2:$B$1000000)+1,0))</f>
        <v>Nutanix_POC-FS_ctr</v>
      </c>
      <c r="K9" t="s">
        <v>78</v>
      </c>
      <c r="L9" t="s">
        <v>78</v>
      </c>
      <c r="M9" t="b">
        <v>0</v>
      </c>
      <c r="N9" t="b">
        <v>1</v>
      </c>
      <c r="O9" t="b">
        <v>0</v>
      </c>
    </row>
    <row r="10" spans="1:15">
      <c r="A10" t="s">
        <v>86</v>
      </c>
      <c r="B10" t="s">
        <v>85</v>
      </c>
      <c r="C10" t="s">
        <v>425</v>
      </c>
      <c r="D10" t="s">
        <v>429</v>
      </c>
      <c r="E10">
        <v>0</v>
      </c>
      <c r="F10" t="s">
        <v>407</v>
      </c>
      <c r="G10" t="s">
        <v>78</v>
      </c>
      <c r="H10" t="str">
        <f>IF(G10="-","-",VLOOKUP(G10,'VDISK INFO'!$C$2:$D$1000000,COLUMN('VDISK INFO'!D:D)-COLUMN('VDISK INFO'!$C$2:$D$1000000)+1,0))</f>
        <v>-</v>
      </c>
      <c r="I10" t="s">
        <v>78</v>
      </c>
      <c r="J10" t="str">
        <f>IF(G10="-","-",VLOOKUP(I10,'STORAGE CONTAINER'!$A$2:$B$1000000,COLUMN('STORAGE CONTAINER'!B:B)-COLUMN('STORAGE CONTAINER'!$A$2:$B$1000000)+1,0))</f>
        <v>-</v>
      </c>
      <c r="K10" t="s">
        <v>78</v>
      </c>
      <c r="L10" t="s">
        <v>78</v>
      </c>
      <c r="M10" t="b">
        <v>0</v>
      </c>
      <c r="N10" t="b">
        <v>1</v>
      </c>
      <c r="O10" t="b">
        <v>1</v>
      </c>
    </row>
    <row r="11" spans="1:15">
      <c r="A11" t="s">
        <v>86</v>
      </c>
      <c r="B11" t="s">
        <v>85</v>
      </c>
      <c r="C11" t="s">
        <v>409</v>
      </c>
      <c r="D11" t="s">
        <v>410</v>
      </c>
      <c r="E11">
        <v>0</v>
      </c>
      <c r="F11" t="s">
        <v>411</v>
      </c>
      <c r="G11" t="s">
        <v>430</v>
      </c>
      <c r="H11">
        <f>IF(G11="-","-",VLOOKUP(G11,'VDISK INFO'!$C$2:$D$1000000,COLUMN('VDISK INFO'!D:D)-COLUMN('VDISK INFO'!$C$2:$D$1000000)+1,0))</f>
        <v>40</v>
      </c>
      <c r="I11" t="s">
        <v>431</v>
      </c>
      <c r="J11" t="str">
        <f>IF(G11="-","-",VLOOKUP(I11,'STORAGE CONTAINER'!$A$2:$B$1000000,COLUMN('STORAGE CONTAINER'!B:B)-COLUMN('STORAGE CONTAINER'!$A$2:$B$1000000)+1,0))</f>
        <v>default-container-20507328152854</v>
      </c>
      <c r="K11" t="s">
        <v>78</v>
      </c>
      <c r="L11" t="s">
        <v>78</v>
      </c>
      <c r="M11" t="b">
        <v>0</v>
      </c>
      <c r="N11" t="b">
        <v>0</v>
      </c>
      <c r="O11" t="b">
        <v>0</v>
      </c>
    </row>
    <row r="12" spans="1:15">
      <c r="A12" t="s">
        <v>96</v>
      </c>
      <c r="B12" t="s">
        <v>95</v>
      </c>
      <c r="C12" t="s">
        <v>425</v>
      </c>
      <c r="D12" t="s">
        <v>429</v>
      </c>
      <c r="E12">
        <v>0</v>
      </c>
      <c r="F12" t="s">
        <v>407</v>
      </c>
      <c r="G12" t="s">
        <v>78</v>
      </c>
      <c r="H12" t="str">
        <f>IF(G12="-","-",VLOOKUP(G12,'VDISK INFO'!$C$2:$D$1000000,COLUMN('VDISK INFO'!D:D)-COLUMN('VDISK INFO'!$C$2:$D$1000000)+1,0))</f>
        <v>-</v>
      </c>
      <c r="I12" t="s">
        <v>78</v>
      </c>
      <c r="J12" t="str">
        <f>IF(G12="-","-",VLOOKUP(I12,'STORAGE CONTAINER'!$A$2:$B$1000000,COLUMN('STORAGE CONTAINER'!B:B)-COLUMN('STORAGE CONTAINER'!$A$2:$B$1000000)+1,0))</f>
        <v>-</v>
      </c>
      <c r="K12" t="s">
        <v>78</v>
      </c>
      <c r="L12" t="s">
        <v>78</v>
      </c>
      <c r="M12" t="b">
        <v>0</v>
      </c>
      <c r="N12" t="b">
        <v>1</v>
      </c>
      <c r="O12" t="b">
        <v>1</v>
      </c>
    </row>
    <row r="13" spans="1:15">
      <c r="A13" t="s">
        <v>96</v>
      </c>
      <c r="B13" t="s">
        <v>95</v>
      </c>
      <c r="C13" t="s">
        <v>409</v>
      </c>
      <c r="D13" t="s">
        <v>410</v>
      </c>
      <c r="E13">
        <v>0</v>
      </c>
      <c r="F13" t="s">
        <v>411</v>
      </c>
      <c r="G13" t="s">
        <v>432</v>
      </c>
      <c r="H13">
        <f>IF(G13="-","-",VLOOKUP(G13,'VDISK INFO'!$C$2:$D$1000000,COLUMN('VDISK INFO'!D:D)-COLUMN('VDISK INFO'!$C$2:$D$1000000)+1,0))</f>
        <v>16</v>
      </c>
      <c r="I13" t="s">
        <v>431</v>
      </c>
      <c r="J13" t="str">
        <f>IF(G13="-","-",VLOOKUP(I13,'STORAGE CONTAINER'!$A$2:$B$1000000,COLUMN('STORAGE CONTAINER'!B:B)-COLUMN('STORAGE CONTAINER'!$A$2:$B$1000000)+1,0))</f>
        <v>default-container-20507328152854</v>
      </c>
      <c r="K13" t="s">
        <v>78</v>
      </c>
      <c r="L13" t="s">
        <v>78</v>
      </c>
      <c r="M13" t="b">
        <v>0</v>
      </c>
      <c r="N13" t="b">
        <v>0</v>
      </c>
      <c r="O13" t="b">
        <v>0</v>
      </c>
    </row>
    <row r="14" spans="1:15">
      <c r="A14" t="s">
        <v>96</v>
      </c>
      <c r="B14" t="s">
        <v>95</v>
      </c>
      <c r="C14" t="s">
        <v>409</v>
      </c>
      <c r="D14" t="s">
        <v>414</v>
      </c>
      <c r="E14">
        <v>1</v>
      </c>
      <c r="F14" t="s">
        <v>411</v>
      </c>
      <c r="G14" t="s">
        <v>433</v>
      </c>
      <c r="H14">
        <f>IF(G14="-","-",VLOOKUP(G14,'VDISK INFO'!$C$2:$D$1000000,COLUMN('VDISK INFO'!D:D)-COLUMN('VDISK INFO'!$C$2:$D$1000000)+1,0))</f>
        <v>1000</v>
      </c>
      <c r="I14" t="s">
        <v>413</v>
      </c>
      <c r="J14" t="str">
        <f>IF(G14="-","-",VLOOKUP(I14,'STORAGE CONTAINER'!$A$2:$B$1000000,COLUMN('STORAGE CONTAINER'!B:B)-COLUMN('STORAGE CONTAINER'!$A$2:$B$1000000)+1,0))</f>
        <v>SelfServiceContainer</v>
      </c>
      <c r="K14" t="s">
        <v>78</v>
      </c>
      <c r="L14" t="s">
        <v>78</v>
      </c>
      <c r="M14" t="b">
        <v>0</v>
      </c>
      <c r="N14" t="b">
        <v>0</v>
      </c>
      <c r="O14" t="b">
        <v>0</v>
      </c>
    </row>
    <row r="15" spans="1:15">
      <c r="A15" t="s">
        <v>102</v>
      </c>
      <c r="B15" t="s">
        <v>101</v>
      </c>
      <c r="C15" t="s">
        <v>425</v>
      </c>
      <c r="D15" t="s">
        <v>429</v>
      </c>
      <c r="E15">
        <v>0</v>
      </c>
      <c r="F15" t="s">
        <v>407</v>
      </c>
      <c r="G15" t="s">
        <v>78</v>
      </c>
      <c r="H15" t="str">
        <f>IF(G15="-","-",VLOOKUP(G15,'VDISK INFO'!$C$2:$D$1000000,COLUMN('VDISK INFO'!D:D)-COLUMN('VDISK INFO'!$C$2:$D$1000000)+1,0))</f>
        <v>-</v>
      </c>
      <c r="I15" t="s">
        <v>78</v>
      </c>
      <c r="J15" t="str">
        <f>IF(G15="-","-",VLOOKUP(I15,'STORAGE CONTAINER'!$A$2:$B$1000000,COLUMN('STORAGE CONTAINER'!B:B)-COLUMN('STORAGE CONTAINER'!$A$2:$B$1000000)+1,0))</f>
        <v>-</v>
      </c>
      <c r="K15" t="s">
        <v>78</v>
      </c>
      <c r="L15" t="s">
        <v>78</v>
      </c>
      <c r="M15" t="b">
        <v>0</v>
      </c>
      <c r="N15" t="b">
        <v>1</v>
      </c>
      <c r="O15" t="b">
        <v>1</v>
      </c>
    </row>
    <row r="16" spans="1:15">
      <c r="A16" t="s">
        <v>102</v>
      </c>
      <c r="B16" t="s">
        <v>101</v>
      </c>
      <c r="C16" t="s">
        <v>409</v>
      </c>
      <c r="D16" t="s">
        <v>410</v>
      </c>
      <c r="E16">
        <v>0</v>
      </c>
      <c r="F16" t="s">
        <v>411</v>
      </c>
      <c r="G16" t="s">
        <v>434</v>
      </c>
      <c r="H16">
        <f>IF(G16="-","-",VLOOKUP(G16,'VDISK INFO'!$C$2:$D$1000000,COLUMN('VDISK INFO'!D:D)-COLUMN('VDISK INFO'!$C$2:$D$1000000)+1,0))</f>
        <v>16</v>
      </c>
      <c r="I16" t="s">
        <v>431</v>
      </c>
      <c r="J16" t="str">
        <f>IF(G16="-","-",VLOOKUP(I16,'STORAGE CONTAINER'!$A$2:$B$1000000,COLUMN('STORAGE CONTAINER'!B:B)-COLUMN('STORAGE CONTAINER'!$A$2:$B$1000000)+1,0))</f>
        <v>default-container-20507328152854</v>
      </c>
      <c r="K16" t="s">
        <v>78</v>
      </c>
      <c r="L16" t="s">
        <v>78</v>
      </c>
      <c r="M16" t="b">
        <v>0</v>
      </c>
      <c r="N16" t="b">
        <v>0</v>
      </c>
      <c r="O16" t="b">
        <v>0</v>
      </c>
    </row>
    <row r="17" spans="1:15">
      <c r="A17" t="s">
        <v>102</v>
      </c>
      <c r="B17" t="s">
        <v>101</v>
      </c>
      <c r="C17" t="s">
        <v>409</v>
      </c>
      <c r="D17" t="s">
        <v>414</v>
      </c>
      <c r="E17">
        <v>1</v>
      </c>
      <c r="F17" t="s">
        <v>411</v>
      </c>
      <c r="G17" t="s">
        <v>435</v>
      </c>
      <c r="H17">
        <f>IF(G17="-","-",VLOOKUP(G17,'VDISK INFO'!$C$2:$D$1000000,COLUMN('VDISK INFO'!D:D)-COLUMN('VDISK INFO'!$C$2:$D$1000000)+1,0))</f>
        <v>37.2529029846191</v>
      </c>
      <c r="I17" t="s">
        <v>413</v>
      </c>
      <c r="J17" t="str">
        <f>IF(G17="-","-",VLOOKUP(I17,'STORAGE CONTAINER'!$A$2:$B$1000000,COLUMN('STORAGE CONTAINER'!B:B)-COLUMN('STORAGE CONTAINER'!$A$2:$B$1000000)+1,0))</f>
        <v>SelfServiceContainer</v>
      </c>
      <c r="K17" t="s">
        <v>78</v>
      </c>
      <c r="L17" t="s">
        <v>78</v>
      </c>
      <c r="M17" t="b">
        <v>0</v>
      </c>
      <c r="N17" t="b">
        <v>0</v>
      </c>
      <c r="O17" t="b">
        <v>0</v>
      </c>
    </row>
    <row r="18" spans="1:15">
      <c r="A18" t="s">
        <v>107</v>
      </c>
      <c r="B18" t="s">
        <v>106</v>
      </c>
      <c r="C18" t="s">
        <v>425</v>
      </c>
      <c r="D18" t="s">
        <v>429</v>
      </c>
      <c r="E18">
        <v>0</v>
      </c>
      <c r="F18" t="s">
        <v>407</v>
      </c>
      <c r="G18" t="s">
        <v>78</v>
      </c>
      <c r="H18" t="str">
        <f>IF(G18="-","-",VLOOKUP(G18,'VDISK INFO'!$C$2:$D$1000000,COLUMN('VDISK INFO'!D:D)-COLUMN('VDISK INFO'!$C$2:$D$1000000)+1,0))</f>
        <v>-</v>
      </c>
      <c r="I18" t="s">
        <v>78</v>
      </c>
      <c r="J18" t="str">
        <f>IF(G18="-","-",VLOOKUP(I18,'STORAGE CONTAINER'!$A$2:$B$1000000,COLUMN('STORAGE CONTAINER'!B:B)-COLUMN('STORAGE CONTAINER'!$A$2:$B$1000000)+1,0))</f>
        <v>-</v>
      </c>
      <c r="K18" t="s">
        <v>78</v>
      </c>
      <c r="L18" t="s">
        <v>78</v>
      </c>
      <c r="M18" t="b">
        <v>0</v>
      </c>
      <c r="N18" t="b">
        <v>1</v>
      </c>
      <c r="O18" t="b">
        <v>1</v>
      </c>
    </row>
    <row r="19" spans="1:15">
      <c r="A19" t="s">
        <v>107</v>
      </c>
      <c r="B19" t="s">
        <v>106</v>
      </c>
      <c r="C19" t="s">
        <v>409</v>
      </c>
      <c r="D19" t="s">
        <v>410</v>
      </c>
      <c r="E19">
        <v>0</v>
      </c>
      <c r="F19" t="s">
        <v>411</v>
      </c>
      <c r="G19" t="s">
        <v>436</v>
      </c>
      <c r="H19">
        <f>IF(G19="-","-",VLOOKUP(G19,'VDISK INFO'!$C$2:$D$1000000,COLUMN('VDISK INFO'!D:D)-COLUMN('VDISK INFO'!$C$2:$D$1000000)+1,0))</f>
        <v>80</v>
      </c>
      <c r="I19" t="s">
        <v>413</v>
      </c>
      <c r="J19" t="str">
        <f>IF(G19="-","-",VLOOKUP(I19,'STORAGE CONTAINER'!$A$2:$B$1000000,COLUMN('STORAGE CONTAINER'!B:B)-COLUMN('STORAGE CONTAINER'!$A$2:$B$1000000)+1,0))</f>
        <v>SelfServiceContainer</v>
      </c>
      <c r="K19" t="s">
        <v>78</v>
      </c>
      <c r="L19" t="s">
        <v>78</v>
      </c>
      <c r="M19" t="b">
        <v>0</v>
      </c>
      <c r="N19" t="b">
        <v>0</v>
      </c>
      <c r="O19" t="b">
        <v>0</v>
      </c>
    </row>
    <row r="20" spans="1:15">
      <c r="A20" t="s">
        <v>115</v>
      </c>
      <c r="B20" t="s">
        <v>114</v>
      </c>
      <c r="C20" t="s">
        <v>425</v>
      </c>
      <c r="D20" t="s">
        <v>429</v>
      </c>
      <c r="E20">
        <v>0</v>
      </c>
      <c r="F20" t="s">
        <v>407</v>
      </c>
      <c r="G20" t="s">
        <v>78</v>
      </c>
      <c r="H20" t="str">
        <f>IF(G20="-","-",VLOOKUP(G20,'VDISK INFO'!$C$2:$D$1000000,COLUMN('VDISK INFO'!D:D)-COLUMN('VDISK INFO'!$C$2:$D$1000000)+1,0))</f>
        <v>-</v>
      </c>
      <c r="I20" t="s">
        <v>78</v>
      </c>
      <c r="J20" t="str">
        <f>IF(G20="-","-",VLOOKUP(I20,'STORAGE CONTAINER'!$A$2:$B$1000000,COLUMN('STORAGE CONTAINER'!B:B)-COLUMN('STORAGE CONTAINER'!$A$2:$B$1000000)+1,0))</f>
        <v>-</v>
      </c>
      <c r="K20" t="s">
        <v>78</v>
      </c>
      <c r="L20" t="s">
        <v>78</v>
      </c>
      <c r="M20" t="b">
        <v>0</v>
      </c>
      <c r="N20" t="b">
        <v>1</v>
      </c>
      <c r="O20" t="b">
        <v>1</v>
      </c>
    </row>
    <row r="21" spans="1:15">
      <c r="A21" t="s">
        <v>115</v>
      </c>
      <c r="B21" t="s">
        <v>114</v>
      </c>
      <c r="C21" t="s">
        <v>409</v>
      </c>
      <c r="D21" t="s">
        <v>410</v>
      </c>
      <c r="E21">
        <v>0</v>
      </c>
      <c r="F21" t="s">
        <v>411</v>
      </c>
      <c r="G21" t="s">
        <v>437</v>
      </c>
      <c r="H21">
        <f>IF(G21="-","-",VLOOKUP(G21,'VDISK INFO'!$C$2:$D$1000000,COLUMN('VDISK INFO'!D:D)-COLUMN('VDISK INFO'!$C$2:$D$1000000)+1,0))</f>
        <v>100</v>
      </c>
      <c r="I21" t="s">
        <v>413</v>
      </c>
      <c r="J21" t="str">
        <f>IF(G21="-","-",VLOOKUP(I21,'STORAGE CONTAINER'!$A$2:$B$1000000,COLUMN('STORAGE CONTAINER'!B:B)-COLUMN('STORAGE CONTAINER'!$A$2:$B$1000000)+1,0))</f>
        <v>SelfServiceContainer</v>
      </c>
      <c r="K21" t="s">
        <v>78</v>
      </c>
      <c r="L21" t="s">
        <v>78</v>
      </c>
      <c r="M21" t="b">
        <v>0</v>
      </c>
      <c r="N21" t="b">
        <v>0</v>
      </c>
      <c r="O21" t="b">
        <v>0</v>
      </c>
    </row>
    <row r="22" spans="1:15">
      <c r="A22" t="s">
        <v>120</v>
      </c>
      <c r="B22" t="s">
        <v>119</v>
      </c>
      <c r="C22" t="s">
        <v>425</v>
      </c>
      <c r="D22" t="s">
        <v>429</v>
      </c>
      <c r="E22">
        <v>0</v>
      </c>
      <c r="F22" t="s">
        <v>407</v>
      </c>
      <c r="G22" t="s">
        <v>78</v>
      </c>
      <c r="H22" t="str">
        <f>IF(G22="-","-",VLOOKUP(G22,'VDISK INFO'!$C$2:$D$1000000,COLUMN('VDISK INFO'!D:D)-COLUMN('VDISK INFO'!$C$2:$D$1000000)+1,0))</f>
        <v>-</v>
      </c>
      <c r="I22" t="s">
        <v>78</v>
      </c>
      <c r="J22" t="str">
        <f>IF(G22="-","-",VLOOKUP(I22,'STORAGE CONTAINER'!$A$2:$B$1000000,COLUMN('STORAGE CONTAINER'!B:B)-COLUMN('STORAGE CONTAINER'!$A$2:$B$1000000)+1,0))</f>
        <v>-</v>
      </c>
      <c r="K22" t="s">
        <v>78</v>
      </c>
      <c r="L22" t="s">
        <v>78</v>
      </c>
      <c r="M22" t="b">
        <v>0</v>
      </c>
      <c r="N22" t="b">
        <v>1</v>
      </c>
      <c r="O22" t="b">
        <v>1</v>
      </c>
    </row>
    <row r="23" spans="1:15">
      <c r="A23" t="s">
        <v>120</v>
      </c>
      <c r="B23" t="s">
        <v>119</v>
      </c>
      <c r="C23" t="s">
        <v>409</v>
      </c>
      <c r="D23" t="s">
        <v>410</v>
      </c>
      <c r="E23">
        <v>0</v>
      </c>
      <c r="F23" t="s">
        <v>411</v>
      </c>
      <c r="G23" t="s">
        <v>438</v>
      </c>
      <c r="H23">
        <f>IF(G23="-","-",VLOOKUP(G23,'VDISK INFO'!$C$2:$D$1000000,COLUMN('VDISK INFO'!D:D)-COLUMN('VDISK INFO'!$C$2:$D$1000000)+1,0))</f>
        <v>80</v>
      </c>
      <c r="I23" t="s">
        <v>413</v>
      </c>
      <c r="J23" t="str">
        <f>IF(G23="-","-",VLOOKUP(I23,'STORAGE CONTAINER'!$A$2:$B$1000000,COLUMN('STORAGE CONTAINER'!B:B)-COLUMN('STORAGE CONTAINER'!$A$2:$B$1000000)+1,0))</f>
        <v>SelfServiceContainer</v>
      </c>
      <c r="K23" t="s">
        <v>78</v>
      </c>
      <c r="L23" t="s">
        <v>78</v>
      </c>
      <c r="M23" t="b">
        <v>0</v>
      </c>
      <c r="N23" t="b">
        <v>0</v>
      </c>
      <c r="O23" t="b">
        <v>0</v>
      </c>
    </row>
    <row r="24" spans="1:15">
      <c r="A24" t="s">
        <v>124</v>
      </c>
      <c r="B24" t="s">
        <v>123</v>
      </c>
      <c r="C24" t="s">
        <v>409</v>
      </c>
      <c r="D24" t="s">
        <v>410</v>
      </c>
      <c r="E24">
        <v>0</v>
      </c>
      <c r="F24" t="s">
        <v>411</v>
      </c>
      <c r="G24" t="s">
        <v>439</v>
      </c>
      <c r="H24">
        <f>IF(G24="-","-",VLOOKUP(G24,'VDISK INFO'!$C$2:$D$1000000,COLUMN('VDISK INFO'!D:D)-COLUMN('VDISK INFO'!$C$2:$D$1000000)+1,0))</f>
        <v>120</v>
      </c>
      <c r="I24" t="s">
        <v>413</v>
      </c>
      <c r="J24" t="str">
        <f>IF(G24="-","-",VLOOKUP(I24,'STORAGE CONTAINER'!$A$2:$B$1000000,COLUMN('STORAGE CONTAINER'!B:B)-COLUMN('STORAGE CONTAINER'!$A$2:$B$1000000)+1,0))</f>
        <v>SelfServiceContainer</v>
      </c>
      <c r="K24" t="s">
        <v>78</v>
      </c>
      <c r="L24" t="s">
        <v>78</v>
      </c>
      <c r="M24" t="b">
        <v>0</v>
      </c>
      <c r="N24" t="b">
        <v>0</v>
      </c>
      <c r="O24" t="b">
        <v>0</v>
      </c>
    </row>
    <row r="25" spans="1:15">
      <c r="A25" t="s">
        <v>124</v>
      </c>
      <c r="B25" t="s">
        <v>123</v>
      </c>
      <c r="C25" t="s">
        <v>425</v>
      </c>
      <c r="D25" t="s">
        <v>426</v>
      </c>
      <c r="E25">
        <v>3</v>
      </c>
      <c r="F25" t="s">
        <v>411</v>
      </c>
      <c r="G25" t="s">
        <v>440</v>
      </c>
      <c r="H25">
        <f>IF(G25="-","-",VLOOKUP(G25,'VDISK INFO'!$C$2:$D$1000000,COLUMN('VDISK INFO'!D:D)-COLUMN('VDISK INFO'!$C$2:$D$1000000)+1,0))</f>
        <v>0.000362396240234375</v>
      </c>
      <c r="I25" t="s">
        <v>428</v>
      </c>
      <c r="J25" t="str">
        <f>IF(G25="-","-",VLOOKUP(I25,'STORAGE CONTAINER'!$A$2:$B$1000000,COLUMN('STORAGE CONTAINER'!B:B)-COLUMN('STORAGE CONTAINER'!$A$2:$B$1000000)+1,0))</f>
        <v>Nutanix_POC-FS_ctr</v>
      </c>
      <c r="K25" t="s">
        <v>78</v>
      </c>
      <c r="L25" t="s">
        <v>78</v>
      </c>
      <c r="M25" t="b">
        <v>0</v>
      </c>
      <c r="N25" t="b">
        <v>1</v>
      </c>
      <c r="O25" t="b">
        <v>0</v>
      </c>
    </row>
    <row r="26" spans="1:15">
      <c r="A26" t="s">
        <v>129</v>
      </c>
      <c r="B26" t="s">
        <v>128</v>
      </c>
      <c r="C26" t="s">
        <v>409</v>
      </c>
      <c r="D26" t="s">
        <v>410</v>
      </c>
      <c r="E26">
        <v>0</v>
      </c>
      <c r="F26" t="s">
        <v>411</v>
      </c>
      <c r="G26" t="s">
        <v>441</v>
      </c>
      <c r="H26">
        <f>IF(G26="-","-",VLOOKUP(G26,'VDISK INFO'!$C$2:$D$1000000,COLUMN('VDISK INFO'!D:D)-COLUMN('VDISK INFO'!$C$2:$D$1000000)+1,0))</f>
        <v>8</v>
      </c>
      <c r="I26" t="s">
        <v>413</v>
      </c>
      <c r="J26" t="str">
        <f>IF(G26="-","-",VLOOKUP(I26,'STORAGE CONTAINER'!$A$2:$B$1000000,COLUMN('STORAGE CONTAINER'!B:B)-COLUMN('STORAGE CONTAINER'!$A$2:$B$1000000)+1,0))</f>
        <v>SelfServiceContainer</v>
      </c>
      <c r="K26" t="s">
        <v>78</v>
      </c>
      <c r="L26" t="s">
        <v>78</v>
      </c>
      <c r="M26" t="b">
        <v>0</v>
      </c>
      <c r="N26" t="b">
        <v>0</v>
      </c>
      <c r="O26" t="b">
        <v>0</v>
      </c>
    </row>
    <row r="27" spans="1:15">
      <c r="A27" t="s">
        <v>135</v>
      </c>
      <c r="B27" t="s">
        <v>134</v>
      </c>
      <c r="C27" t="s">
        <v>425</v>
      </c>
      <c r="D27" t="s">
        <v>429</v>
      </c>
      <c r="E27">
        <v>0</v>
      </c>
      <c r="F27" t="s">
        <v>411</v>
      </c>
      <c r="G27" t="s">
        <v>442</v>
      </c>
      <c r="H27">
        <f>IF(G27="-","-",VLOOKUP(G27,'VDISK INFO'!$C$2:$D$1000000,COLUMN('VDISK INFO'!D:D)-COLUMN('VDISK INFO'!$C$2:$D$1000000)+1,0))</f>
        <v>3.6455078125</v>
      </c>
      <c r="I27" t="s">
        <v>413</v>
      </c>
      <c r="J27" t="str">
        <f>IF(G27="-","-",VLOOKUP(I27,'STORAGE CONTAINER'!$A$2:$B$1000000,COLUMN('STORAGE CONTAINER'!B:B)-COLUMN('STORAGE CONTAINER'!$A$2:$B$1000000)+1,0))</f>
        <v>SelfServiceContainer</v>
      </c>
      <c r="K27" t="s">
        <v>78</v>
      </c>
      <c r="L27" t="s">
        <v>78</v>
      </c>
      <c r="M27" t="b">
        <v>0</v>
      </c>
      <c r="N27" t="b">
        <v>1</v>
      </c>
      <c r="O27" t="b">
        <v>0</v>
      </c>
    </row>
    <row r="28" spans="1:15">
      <c r="A28" t="s">
        <v>135</v>
      </c>
      <c r="B28" t="s">
        <v>134</v>
      </c>
      <c r="C28" t="s">
        <v>409</v>
      </c>
      <c r="D28" t="s">
        <v>410</v>
      </c>
      <c r="E28">
        <v>0</v>
      </c>
      <c r="F28" t="s">
        <v>411</v>
      </c>
      <c r="G28" t="s">
        <v>443</v>
      </c>
      <c r="H28">
        <f>IF(G28="-","-",VLOOKUP(G28,'VDISK INFO'!$C$2:$D$1000000,COLUMN('VDISK INFO'!D:D)-COLUMN('VDISK INFO'!$C$2:$D$1000000)+1,0))</f>
        <v>30</v>
      </c>
      <c r="I28" t="s">
        <v>413</v>
      </c>
      <c r="J28" t="str">
        <f>IF(G28="-","-",VLOOKUP(I28,'STORAGE CONTAINER'!$A$2:$B$1000000,COLUMN('STORAGE CONTAINER'!B:B)-COLUMN('STORAGE CONTAINER'!$A$2:$B$1000000)+1,0))</f>
        <v>SelfServiceContainer</v>
      </c>
      <c r="K28" t="s">
        <v>78</v>
      </c>
      <c r="L28" t="s">
        <v>78</v>
      </c>
      <c r="M28" t="b">
        <v>0</v>
      </c>
      <c r="N28" t="b">
        <v>0</v>
      </c>
      <c r="O28" t="b">
        <v>0</v>
      </c>
    </row>
    <row r="29" spans="1:15">
      <c r="A29" t="s">
        <v>135</v>
      </c>
      <c r="B29" t="s">
        <v>134</v>
      </c>
      <c r="C29" t="s">
        <v>409</v>
      </c>
      <c r="D29" t="s">
        <v>414</v>
      </c>
      <c r="E29">
        <v>1</v>
      </c>
      <c r="F29" t="s">
        <v>411</v>
      </c>
      <c r="G29" t="s">
        <v>444</v>
      </c>
      <c r="H29">
        <f>IF(G29="-","-",VLOOKUP(G29,'VDISK INFO'!$C$2:$D$1000000,COLUMN('VDISK INFO'!D:D)-COLUMN('VDISK INFO'!$C$2:$D$1000000)+1,0))</f>
        <v>11</v>
      </c>
      <c r="I29" t="s">
        <v>413</v>
      </c>
      <c r="J29" t="str">
        <f>IF(G29="-","-",VLOOKUP(I29,'STORAGE CONTAINER'!$A$2:$B$1000000,COLUMN('STORAGE CONTAINER'!B:B)-COLUMN('STORAGE CONTAINER'!$A$2:$B$1000000)+1,0))</f>
        <v>SelfServiceContainer</v>
      </c>
      <c r="K29" t="s">
        <v>78</v>
      </c>
      <c r="L29" t="s">
        <v>78</v>
      </c>
      <c r="M29" t="b">
        <v>0</v>
      </c>
      <c r="N29" t="b">
        <v>0</v>
      </c>
      <c r="O29" t="b">
        <v>0</v>
      </c>
    </row>
    <row r="30" spans="1:15">
      <c r="A30" t="s">
        <v>135</v>
      </c>
      <c r="B30" t="s">
        <v>134</v>
      </c>
      <c r="C30" t="s">
        <v>409</v>
      </c>
      <c r="D30" t="s">
        <v>416</v>
      </c>
      <c r="E30">
        <v>2</v>
      </c>
      <c r="F30" t="s">
        <v>411</v>
      </c>
      <c r="G30" t="s">
        <v>445</v>
      </c>
      <c r="H30">
        <f>IF(G30="-","-",VLOOKUP(G30,'VDISK INFO'!$C$2:$D$1000000,COLUMN('VDISK INFO'!D:D)-COLUMN('VDISK INFO'!$C$2:$D$1000000)+1,0))</f>
        <v>12</v>
      </c>
      <c r="I30" t="s">
        <v>413</v>
      </c>
      <c r="J30" t="str">
        <f>IF(G30="-","-",VLOOKUP(I30,'STORAGE CONTAINER'!$A$2:$B$1000000,COLUMN('STORAGE CONTAINER'!B:B)-COLUMN('STORAGE CONTAINER'!$A$2:$B$1000000)+1,0))</f>
        <v>SelfServiceContainer</v>
      </c>
      <c r="K30" t="s">
        <v>78</v>
      </c>
      <c r="L30" t="s">
        <v>78</v>
      </c>
      <c r="M30" t="b">
        <v>0</v>
      </c>
      <c r="N30" t="b">
        <v>0</v>
      </c>
      <c r="O30" t="b">
        <v>0</v>
      </c>
    </row>
    <row r="31" spans="1:15">
      <c r="A31" t="s">
        <v>135</v>
      </c>
      <c r="B31" t="s">
        <v>134</v>
      </c>
      <c r="C31" t="s">
        <v>409</v>
      </c>
      <c r="D31" t="s">
        <v>419</v>
      </c>
      <c r="E31">
        <v>3</v>
      </c>
      <c r="F31" t="s">
        <v>411</v>
      </c>
      <c r="G31" t="s">
        <v>446</v>
      </c>
      <c r="H31">
        <f>IF(G31="-","-",VLOOKUP(G31,'VDISK INFO'!$C$2:$D$1000000,COLUMN('VDISK INFO'!D:D)-COLUMN('VDISK INFO'!$C$2:$D$1000000)+1,0))</f>
        <v>12</v>
      </c>
      <c r="I31" t="s">
        <v>413</v>
      </c>
      <c r="J31" t="str">
        <f>IF(G31="-","-",VLOOKUP(I31,'STORAGE CONTAINER'!$A$2:$B$1000000,COLUMN('STORAGE CONTAINER'!B:B)-COLUMN('STORAGE CONTAINER'!$A$2:$B$1000000)+1,0))</f>
        <v>SelfServiceContainer</v>
      </c>
      <c r="K31" t="s">
        <v>78</v>
      </c>
      <c r="L31" t="s">
        <v>78</v>
      </c>
      <c r="M31" t="b">
        <v>0</v>
      </c>
      <c r="N31" t="b">
        <v>0</v>
      </c>
      <c r="O31" t="b">
        <v>0</v>
      </c>
    </row>
    <row r="32" spans="1:15">
      <c r="A32" t="s">
        <v>135</v>
      </c>
      <c r="B32" t="s">
        <v>134</v>
      </c>
      <c r="C32" t="s">
        <v>409</v>
      </c>
      <c r="D32" t="s">
        <v>421</v>
      </c>
      <c r="E32">
        <v>4</v>
      </c>
      <c r="F32" t="s">
        <v>411</v>
      </c>
      <c r="G32" t="s">
        <v>447</v>
      </c>
      <c r="H32">
        <f>IF(G32="-","-",VLOOKUP(G32,'VDISK INFO'!$C$2:$D$1000000,COLUMN('VDISK INFO'!D:D)-COLUMN('VDISK INFO'!$C$2:$D$1000000)+1,0))</f>
        <v>14</v>
      </c>
      <c r="I32" t="s">
        <v>413</v>
      </c>
      <c r="J32" t="str">
        <f>IF(G32="-","-",VLOOKUP(I32,'STORAGE CONTAINER'!$A$2:$B$1000000,COLUMN('STORAGE CONTAINER'!B:B)-COLUMN('STORAGE CONTAINER'!$A$2:$B$1000000)+1,0))</f>
        <v>SelfServiceContainer</v>
      </c>
      <c r="K32" t="s">
        <v>78</v>
      </c>
      <c r="L32" t="s">
        <v>78</v>
      </c>
      <c r="M32" t="b">
        <v>0</v>
      </c>
      <c r="N32" t="b">
        <v>0</v>
      </c>
      <c r="O32" t="b">
        <v>0</v>
      </c>
    </row>
    <row r="33" spans="1:15">
      <c r="A33" t="s">
        <v>135</v>
      </c>
      <c r="B33" t="s">
        <v>134</v>
      </c>
      <c r="C33" t="s">
        <v>409</v>
      </c>
      <c r="D33" t="s">
        <v>448</v>
      </c>
      <c r="E33">
        <v>5</v>
      </c>
      <c r="F33" t="s">
        <v>411</v>
      </c>
      <c r="G33" t="s">
        <v>449</v>
      </c>
      <c r="H33">
        <f>IF(G33="-","-",VLOOKUP(G33,'VDISK INFO'!$C$2:$D$1000000,COLUMN('VDISK INFO'!D:D)-COLUMN('VDISK INFO'!$C$2:$D$1000000)+1,0))</f>
        <v>15</v>
      </c>
      <c r="I33" t="s">
        <v>413</v>
      </c>
      <c r="J33" t="str">
        <f>IF(G33="-","-",VLOOKUP(I33,'STORAGE CONTAINER'!$A$2:$B$1000000,COLUMN('STORAGE CONTAINER'!B:B)-COLUMN('STORAGE CONTAINER'!$A$2:$B$1000000)+1,0))</f>
        <v>SelfServiceContainer</v>
      </c>
      <c r="K33" t="s">
        <v>78</v>
      </c>
      <c r="L33" t="s">
        <v>78</v>
      </c>
      <c r="M33" t="b">
        <v>0</v>
      </c>
      <c r="N33" t="b">
        <v>0</v>
      </c>
      <c r="O33" t="b">
        <v>0</v>
      </c>
    </row>
    <row r="34" spans="1:15">
      <c r="A34" t="s">
        <v>135</v>
      </c>
      <c r="B34" t="s">
        <v>134</v>
      </c>
      <c r="C34" t="s">
        <v>409</v>
      </c>
      <c r="D34" t="s">
        <v>450</v>
      </c>
      <c r="E34">
        <v>6</v>
      </c>
      <c r="F34" t="s">
        <v>411</v>
      </c>
      <c r="G34" t="s">
        <v>451</v>
      </c>
      <c r="H34">
        <f>IF(G34="-","-",VLOOKUP(G34,'VDISK INFO'!$C$2:$D$1000000,COLUMN('VDISK INFO'!D:D)-COLUMN('VDISK INFO'!$C$2:$D$1000000)+1,0))</f>
        <v>16</v>
      </c>
      <c r="I34" t="s">
        <v>413</v>
      </c>
      <c r="J34" t="str">
        <f>IF(G34="-","-",VLOOKUP(I34,'STORAGE CONTAINER'!$A$2:$B$1000000,COLUMN('STORAGE CONTAINER'!B:B)-COLUMN('STORAGE CONTAINER'!$A$2:$B$1000000)+1,0))</f>
        <v>SelfServiceContainer</v>
      </c>
      <c r="K34" t="s">
        <v>78</v>
      </c>
      <c r="L34" t="s">
        <v>78</v>
      </c>
      <c r="M34" t="b">
        <v>0</v>
      </c>
      <c r="N34" t="b">
        <v>0</v>
      </c>
      <c r="O34" t="b">
        <v>0</v>
      </c>
    </row>
    <row r="35" spans="1:15">
      <c r="A35" t="s">
        <v>135</v>
      </c>
      <c r="B35" t="s">
        <v>134</v>
      </c>
      <c r="C35" t="s">
        <v>409</v>
      </c>
      <c r="D35" t="s">
        <v>452</v>
      </c>
      <c r="E35">
        <v>7</v>
      </c>
      <c r="F35" t="s">
        <v>411</v>
      </c>
      <c r="G35" t="s">
        <v>453</v>
      </c>
      <c r="H35">
        <f>IF(G35="-","-",VLOOKUP(G35,'VDISK INFO'!$C$2:$D$1000000,COLUMN('VDISK INFO'!D:D)-COLUMN('VDISK INFO'!$C$2:$D$1000000)+1,0))</f>
        <v>17</v>
      </c>
      <c r="I35" t="s">
        <v>413</v>
      </c>
      <c r="J35" t="str">
        <f>IF(G35="-","-",VLOOKUP(I35,'STORAGE CONTAINER'!$A$2:$B$1000000,COLUMN('STORAGE CONTAINER'!B:B)-COLUMN('STORAGE CONTAINER'!$A$2:$B$1000000)+1,0))</f>
        <v>SelfServiceContainer</v>
      </c>
      <c r="K35" t="s">
        <v>78</v>
      </c>
      <c r="L35" t="s">
        <v>78</v>
      </c>
      <c r="M35" t="b">
        <v>0</v>
      </c>
      <c r="N35" t="b">
        <v>0</v>
      </c>
      <c r="O35" t="b">
        <v>0</v>
      </c>
    </row>
    <row r="36" spans="1:15">
      <c r="A36" t="s">
        <v>135</v>
      </c>
      <c r="B36" t="s">
        <v>134</v>
      </c>
      <c r="C36" t="s">
        <v>409</v>
      </c>
      <c r="D36" t="s">
        <v>454</v>
      </c>
      <c r="E36">
        <v>8</v>
      </c>
      <c r="F36" t="s">
        <v>411</v>
      </c>
      <c r="G36" t="s">
        <v>455</v>
      </c>
      <c r="H36">
        <f>IF(G36="-","-",VLOOKUP(G36,'VDISK INFO'!$C$2:$D$1000000,COLUMN('VDISK INFO'!D:D)-COLUMN('VDISK INFO'!$C$2:$D$1000000)+1,0))</f>
        <v>18</v>
      </c>
      <c r="I36" t="s">
        <v>413</v>
      </c>
      <c r="J36" t="str">
        <f>IF(G36="-","-",VLOOKUP(I36,'STORAGE CONTAINER'!$A$2:$B$1000000,COLUMN('STORAGE CONTAINER'!B:B)-COLUMN('STORAGE CONTAINER'!$A$2:$B$1000000)+1,0))</f>
        <v>SelfServiceContainer</v>
      </c>
      <c r="K36" t="s">
        <v>78</v>
      </c>
      <c r="L36" t="s">
        <v>78</v>
      </c>
      <c r="M36" t="b">
        <v>0</v>
      </c>
      <c r="N36" t="b">
        <v>0</v>
      </c>
      <c r="O36" t="b">
        <v>0</v>
      </c>
    </row>
    <row r="37" spans="1:15">
      <c r="A37" t="s">
        <v>135</v>
      </c>
      <c r="B37" t="s">
        <v>134</v>
      </c>
      <c r="C37" t="s">
        <v>409</v>
      </c>
      <c r="D37" t="s">
        <v>456</v>
      </c>
      <c r="E37">
        <v>9</v>
      </c>
      <c r="F37" t="s">
        <v>411</v>
      </c>
      <c r="G37" t="s">
        <v>457</v>
      </c>
      <c r="H37">
        <f>IF(G37="-","-",VLOOKUP(G37,'VDISK INFO'!$C$2:$D$1000000,COLUMN('VDISK INFO'!D:D)-COLUMN('VDISK INFO'!$C$2:$D$1000000)+1,0))</f>
        <v>19</v>
      </c>
      <c r="I37" t="s">
        <v>413</v>
      </c>
      <c r="J37" t="str">
        <f>IF(G37="-","-",VLOOKUP(I37,'STORAGE CONTAINER'!$A$2:$B$1000000,COLUMN('STORAGE CONTAINER'!B:B)-COLUMN('STORAGE CONTAINER'!$A$2:$B$1000000)+1,0))</f>
        <v>SelfServiceContainer</v>
      </c>
      <c r="K37" t="s">
        <v>78</v>
      </c>
      <c r="L37" t="s">
        <v>78</v>
      </c>
      <c r="M37" t="b">
        <v>0</v>
      </c>
      <c r="N37" t="b">
        <v>0</v>
      </c>
      <c r="O37" t="b">
        <v>0</v>
      </c>
    </row>
    <row r="38" spans="1:15">
      <c r="A38" t="s">
        <v>135</v>
      </c>
      <c r="B38" t="s">
        <v>134</v>
      </c>
      <c r="C38" t="s">
        <v>409</v>
      </c>
      <c r="D38" t="s">
        <v>458</v>
      </c>
      <c r="E38">
        <v>10</v>
      </c>
      <c r="F38" t="s">
        <v>411</v>
      </c>
      <c r="G38" t="s">
        <v>459</v>
      </c>
      <c r="H38">
        <f>IF(G38="-","-",VLOOKUP(G38,'VDISK INFO'!$C$2:$D$1000000,COLUMN('VDISK INFO'!D:D)-COLUMN('VDISK INFO'!$C$2:$D$1000000)+1,0))</f>
        <v>20</v>
      </c>
      <c r="I38" t="s">
        <v>413</v>
      </c>
      <c r="J38" t="str">
        <f>IF(G38="-","-",VLOOKUP(I38,'STORAGE CONTAINER'!$A$2:$B$1000000,COLUMN('STORAGE CONTAINER'!B:B)-COLUMN('STORAGE CONTAINER'!$A$2:$B$1000000)+1,0))</f>
        <v>SelfServiceContainer</v>
      </c>
      <c r="K38" t="s">
        <v>78</v>
      </c>
      <c r="L38" t="s">
        <v>78</v>
      </c>
      <c r="M38" t="b">
        <v>0</v>
      </c>
      <c r="N38" t="b">
        <v>0</v>
      </c>
      <c r="O38" t="b">
        <v>0</v>
      </c>
    </row>
    <row r="39" spans="1:15">
      <c r="A39" t="s">
        <v>135</v>
      </c>
      <c r="B39" t="s">
        <v>134</v>
      </c>
      <c r="C39" t="s">
        <v>409</v>
      </c>
      <c r="D39" t="s">
        <v>460</v>
      </c>
      <c r="E39">
        <v>11</v>
      </c>
      <c r="F39" t="s">
        <v>411</v>
      </c>
      <c r="G39" t="s">
        <v>461</v>
      </c>
      <c r="H39">
        <f>IF(G39="-","-",VLOOKUP(G39,'VDISK INFO'!$C$2:$D$1000000,COLUMN('VDISK INFO'!D:D)-COLUMN('VDISK INFO'!$C$2:$D$1000000)+1,0))</f>
        <v>21</v>
      </c>
      <c r="I39" t="s">
        <v>413</v>
      </c>
      <c r="J39" t="str">
        <f>IF(G39="-","-",VLOOKUP(I39,'STORAGE CONTAINER'!$A$2:$B$1000000,COLUMN('STORAGE CONTAINER'!B:B)-COLUMN('STORAGE CONTAINER'!$A$2:$B$1000000)+1,0))</f>
        <v>SelfServiceContainer</v>
      </c>
      <c r="K39" t="s">
        <v>78</v>
      </c>
      <c r="L39" t="s">
        <v>78</v>
      </c>
      <c r="M39" t="b">
        <v>0</v>
      </c>
      <c r="N39" t="b">
        <v>0</v>
      </c>
      <c r="O39" t="b">
        <v>0</v>
      </c>
    </row>
    <row r="40" spans="1:15">
      <c r="A40" t="s">
        <v>135</v>
      </c>
      <c r="B40" t="s">
        <v>134</v>
      </c>
      <c r="C40" t="s">
        <v>409</v>
      </c>
      <c r="D40" t="s">
        <v>462</v>
      </c>
      <c r="E40">
        <v>12</v>
      </c>
      <c r="F40" t="s">
        <v>411</v>
      </c>
      <c r="G40" t="s">
        <v>463</v>
      </c>
      <c r="H40">
        <f>IF(G40="-","-",VLOOKUP(G40,'VDISK INFO'!$C$2:$D$1000000,COLUMN('VDISK INFO'!D:D)-COLUMN('VDISK INFO'!$C$2:$D$1000000)+1,0))</f>
        <v>22</v>
      </c>
      <c r="I40" t="s">
        <v>413</v>
      </c>
      <c r="J40" t="str">
        <f>IF(G40="-","-",VLOOKUP(I40,'STORAGE CONTAINER'!$A$2:$B$1000000,COLUMN('STORAGE CONTAINER'!B:B)-COLUMN('STORAGE CONTAINER'!$A$2:$B$1000000)+1,0))</f>
        <v>SelfServiceContainer</v>
      </c>
      <c r="K40" t="s">
        <v>78</v>
      </c>
      <c r="L40" t="s">
        <v>78</v>
      </c>
      <c r="M40" t="b">
        <v>0</v>
      </c>
      <c r="N40" t="b">
        <v>0</v>
      </c>
      <c r="O40" t="b">
        <v>0</v>
      </c>
    </row>
    <row r="41" spans="1:15">
      <c r="A41" t="s">
        <v>135</v>
      </c>
      <c r="B41" t="s">
        <v>134</v>
      </c>
      <c r="C41" t="s">
        <v>409</v>
      </c>
      <c r="D41" t="s">
        <v>464</v>
      </c>
      <c r="E41">
        <v>13</v>
      </c>
      <c r="F41" t="s">
        <v>411</v>
      </c>
      <c r="G41" t="s">
        <v>465</v>
      </c>
      <c r="H41">
        <f>IF(G41="-","-",VLOOKUP(G41,'VDISK INFO'!$C$2:$D$1000000,COLUMN('VDISK INFO'!D:D)-COLUMN('VDISK INFO'!$C$2:$D$1000000)+1,0))</f>
        <v>23</v>
      </c>
      <c r="I41" t="s">
        <v>413</v>
      </c>
      <c r="J41" t="str">
        <f>IF(G41="-","-",VLOOKUP(I41,'STORAGE CONTAINER'!$A$2:$B$1000000,COLUMN('STORAGE CONTAINER'!B:B)-COLUMN('STORAGE CONTAINER'!$A$2:$B$1000000)+1,0))</f>
        <v>SelfServiceContainer</v>
      </c>
      <c r="K41" t="s">
        <v>78</v>
      </c>
      <c r="L41" t="s">
        <v>78</v>
      </c>
      <c r="M41" t="b">
        <v>0</v>
      </c>
      <c r="N41" t="b">
        <v>0</v>
      </c>
      <c r="O41" t="b">
        <v>0</v>
      </c>
    </row>
    <row r="42" spans="1:15">
      <c r="A42" t="s">
        <v>135</v>
      </c>
      <c r="B42" t="s">
        <v>134</v>
      </c>
      <c r="C42" t="s">
        <v>409</v>
      </c>
      <c r="D42" t="s">
        <v>466</v>
      </c>
      <c r="E42">
        <v>14</v>
      </c>
      <c r="F42" t="s">
        <v>411</v>
      </c>
      <c r="G42" t="s">
        <v>467</v>
      </c>
      <c r="H42">
        <f>IF(G42="-","-",VLOOKUP(G42,'VDISK INFO'!$C$2:$D$1000000,COLUMN('VDISK INFO'!D:D)-COLUMN('VDISK INFO'!$C$2:$D$1000000)+1,0))</f>
        <v>24</v>
      </c>
      <c r="I42" t="s">
        <v>413</v>
      </c>
      <c r="J42" t="str">
        <f>IF(G42="-","-",VLOOKUP(I42,'STORAGE CONTAINER'!$A$2:$B$1000000,COLUMN('STORAGE CONTAINER'!B:B)-COLUMN('STORAGE CONTAINER'!$A$2:$B$1000000)+1,0))</f>
        <v>SelfServiceContainer</v>
      </c>
      <c r="K42" t="s">
        <v>78</v>
      </c>
      <c r="L42" t="s">
        <v>78</v>
      </c>
      <c r="M42" t="b">
        <v>0</v>
      </c>
      <c r="N42" t="b">
        <v>0</v>
      </c>
      <c r="O42" t="b">
        <v>0</v>
      </c>
    </row>
    <row r="43" spans="1:15">
      <c r="A43" t="s">
        <v>135</v>
      </c>
      <c r="B43" t="s">
        <v>134</v>
      </c>
      <c r="C43" t="s">
        <v>409</v>
      </c>
      <c r="D43" t="s">
        <v>468</v>
      </c>
      <c r="E43">
        <v>15</v>
      </c>
      <c r="F43" t="s">
        <v>411</v>
      </c>
      <c r="G43" t="s">
        <v>469</v>
      </c>
      <c r="H43">
        <f>IF(G43="-","-",VLOOKUP(G43,'VDISK INFO'!$C$2:$D$1000000,COLUMN('VDISK INFO'!D:D)-COLUMN('VDISK INFO'!$C$2:$D$1000000)+1,0))</f>
        <v>25</v>
      </c>
      <c r="I43" t="s">
        <v>413</v>
      </c>
      <c r="J43" t="str">
        <f>IF(G43="-","-",VLOOKUP(I43,'STORAGE CONTAINER'!$A$2:$B$1000000,COLUMN('STORAGE CONTAINER'!B:B)-COLUMN('STORAGE CONTAINER'!$A$2:$B$1000000)+1,0))</f>
        <v>SelfServiceContainer</v>
      </c>
      <c r="K43" t="s">
        <v>78</v>
      </c>
      <c r="L43" t="s">
        <v>78</v>
      </c>
      <c r="M43" t="b">
        <v>0</v>
      </c>
      <c r="N43" t="b">
        <v>0</v>
      </c>
      <c r="O43" t="b">
        <v>0</v>
      </c>
    </row>
    <row r="44" spans="1:15">
      <c r="A44" t="s">
        <v>135</v>
      </c>
      <c r="B44" t="s">
        <v>134</v>
      </c>
      <c r="C44" t="s">
        <v>409</v>
      </c>
      <c r="D44" t="s">
        <v>470</v>
      </c>
      <c r="E44">
        <v>16</v>
      </c>
      <c r="F44" t="s">
        <v>411</v>
      </c>
      <c r="G44" t="s">
        <v>471</v>
      </c>
      <c r="H44">
        <f>IF(G44="-","-",VLOOKUP(G44,'VDISK INFO'!$C$2:$D$1000000,COLUMN('VDISK INFO'!D:D)-COLUMN('VDISK INFO'!$C$2:$D$1000000)+1,0))</f>
        <v>26</v>
      </c>
      <c r="I44" t="s">
        <v>413</v>
      </c>
      <c r="J44" t="str">
        <f>IF(G44="-","-",VLOOKUP(I44,'STORAGE CONTAINER'!$A$2:$B$1000000,COLUMN('STORAGE CONTAINER'!B:B)-COLUMN('STORAGE CONTAINER'!$A$2:$B$1000000)+1,0))</f>
        <v>SelfServiceContainer</v>
      </c>
      <c r="K44" t="s">
        <v>78</v>
      </c>
      <c r="L44" t="s">
        <v>78</v>
      </c>
      <c r="M44" t="b">
        <v>0</v>
      </c>
      <c r="N44" t="b">
        <v>0</v>
      </c>
      <c r="O44" t="b">
        <v>0</v>
      </c>
    </row>
    <row r="45" spans="1:15">
      <c r="A45" t="s">
        <v>135</v>
      </c>
      <c r="B45" t="s">
        <v>134</v>
      </c>
      <c r="C45" t="s">
        <v>409</v>
      </c>
      <c r="D45" t="s">
        <v>472</v>
      </c>
      <c r="E45">
        <v>17</v>
      </c>
      <c r="F45" t="s">
        <v>417</v>
      </c>
      <c r="G45" t="s">
        <v>78</v>
      </c>
      <c r="H45" t="str">
        <f>IF(G45="-","-",VLOOKUP(G45,'VDISK INFO'!$C$2:$D$1000000,COLUMN('VDISK INFO'!D:D)-COLUMN('VDISK INFO'!$C$2:$D$1000000)+1,0))</f>
        <v>-</v>
      </c>
      <c r="I45" t="s">
        <v>78</v>
      </c>
      <c r="J45" t="str">
        <f>IF(G45="-","-",VLOOKUP(I45,'STORAGE CONTAINER'!$A$2:$B$1000000,COLUMN('STORAGE CONTAINER'!B:B)-COLUMN('STORAGE CONTAINER'!$A$2:$B$1000000)+1,0))</f>
        <v>-</v>
      </c>
      <c r="K45" t="s">
        <v>473</v>
      </c>
      <c r="L45" t="str">
        <f>IF(K45="","-",VLOOKUP(K45,'VOLUME GROUP'!$A$2:$B$1000000,COLUMN('VOLUME GROUP'!B:B)-COLUMN('VOLUME GROUP'!$A$2:$B$1000000)+1,0))</f>
        <v>ORACLERAC</v>
      </c>
      <c r="M45" t="b">
        <v>0</v>
      </c>
      <c r="N45" t="b">
        <v>0</v>
      </c>
      <c r="O45" t="b">
        <v>0</v>
      </c>
    </row>
    <row r="46" spans="1:15">
      <c r="A46" t="s">
        <v>140</v>
      </c>
      <c r="B46" t="s">
        <v>139</v>
      </c>
      <c r="C46" t="s">
        <v>409</v>
      </c>
      <c r="D46" t="s">
        <v>410</v>
      </c>
      <c r="E46">
        <v>0</v>
      </c>
      <c r="F46" t="s">
        <v>411</v>
      </c>
      <c r="G46" t="s">
        <v>474</v>
      </c>
      <c r="H46">
        <f>IF(G46="-","-",VLOOKUP(G46,'VDISK INFO'!$C$2:$D$1000000,COLUMN('VDISK INFO'!D:D)-COLUMN('VDISK INFO'!$C$2:$D$1000000)+1,0))</f>
        <v>120</v>
      </c>
      <c r="I46" t="s">
        <v>413</v>
      </c>
      <c r="J46" t="str">
        <f>IF(G46="-","-",VLOOKUP(I46,'STORAGE CONTAINER'!$A$2:$B$1000000,COLUMN('STORAGE CONTAINER'!B:B)-COLUMN('STORAGE CONTAINER'!$A$2:$B$1000000)+1,0))</f>
        <v>SelfServiceContainer</v>
      </c>
      <c r="K46" t="s">
        <v>78</v>
      </c>
      <c r="L46" t="s">
        <v>78</v>
      </c>
      <c r="M46" t="b">
        <v>0</v>
      </c>
      <c r="N46" t="b">
        <v>0</v>
      </c>
      <c r="O46" t="b">
        <v>0</v>
      </c>
    </row>
    <row r="47" spans="1:15">
      <c r="A47" t="s">
        <v>140</v>
      </c>
      <c r="B47" t="s">
        <v>139</v>
      </c>
      <c r="C47" t="s">
        <v>425</v>
      </c>
      <c r="D47" t="s">
        <v>426</v>
      </c>
      <c r="E47">
        <v>3</v>
      </c>
      <c r="F47" t="s">
        <v>411</v>
      </c>
      <c r="G47" t="s">
        <v>475</v>
      </c>
      <c r="H47">
        <f>IF(G47="-","-",VLOOKUP(G47,'VDISK INFO'!$C$2:$D$1000000,COLUMN('VDISK INFO'!D:D)-COLUMN('VDISK INFO'!$C$2:$D$1000000)+1,0))</f>
        <v>0.000362396240234375</v>
      </c>
      <c r="I47" t="s">
        <v>428</v>
      </c>
      <c r="J47" t="str">
        <f>IF(G47="-","-",VLOOKUP(I47,'STORAGE CONTAINER'!$A$2:$B$1000000,COLUMN('STORAGE CONTAINER'!B:B)-COLUMN('STORAGE CONTAINER'!$A$2:$B$1000000)+1,0))</f>
        <v>Nutanix_POC-FS_ctr</v>
      </c>
      <c r="K47" t="s">
        <v>78</v>
      </c>
      <c r="L47" t="s">
        <v>78</v>
      </c>
      <c r="M47" t="b">
        <v>0</v>
      </c>
      <c r="N47" t="b">
        <v>1</v>
      </c>
      <c r="O47" t="b">
        <v>0</v>
      </c>
    </row>
    <row r="48" spans="1:15">
      <c r="A48" t="s">
        <v>144</v>
      </c>
      <c r="B48" t="s">
        <v>143</v>
      </c>
      <c r="C48" t="s">
        <v>425</v>
      </c>
      <c r="D48" t="s">
        <v>429</v>
      </c>
      <c r="E48">
        <v>0</v>
      </c>
      <c r="F48" t="s">
        <v>407</v>
      </c>
      <c r="G48" t="s">
        <v>78</v>
      </c>
      <c r="H48" t="str">
        <f>IF(G48="-","-",VLOOKUP(G48,'VDISK INFO'!$C$2:$D$1000000,COLUMN('VDISK INFO'!D:D)-COLUMN('VDISK INFO'!$C$2:$D$1000000)+1,0))</f>
        <v>-</v>
      </c>
      <c r="I48" t="s">
        <v>78</v>
      </c>
      <c r="J48" t="str">
        <f>IF(G48="-","-",VLOOKUP(I48,'STORAGE CONTAINER'!$A$2:$B$1000000,COLUMN('STORAGE CONTAINER'!B:B)-COLUMN('STORAGE CONTAINER'!$A$2:$B$1000000)+1,0))</f>
        <v>-</v>
      </c>
      <c r="K48" t="s">
        <v>78</v>
      </c>
      <c r="L48" t="s">
        <v>78</v>
      </c>
      <c r="M48" t="b">
        <v>0</v>
      </c>
      <c r="N48" t="b">
        <v>1</v>
      </c>
      <c r="O48" t="b">
        <v>1</v>
      </c>
    </row>
    <row r="49" spans="1:15">
      <c r="A49" t="s">
        <v>144</v>
      </c>
      <c r="B49" t="s">
        <v>143</v>
      </c>
      <c r="C49" t="s">
        <v>409</v>
      </c>
      <c r="D49" t="s">
        <v>410</v>
      </c>
      <c r="E49">
        <v>0</v>
      </c>
      <c r="F49" t="s">
        <v>411</v>
      </c>
      <c r="G49" t="s">
        <v>476</v>
      </c>
      <c r="H49">
        <f>IF(G49="-","-",VLOOKUP(G49,'VDISK INFO'!$C$2:$D$1000000,COLUMN('VDISK INFO'!D:D)-COLUMN('VDISK INFO'!$C$2:$D$1000000)+1,0))</f>
        <v>16</v>
      </c>
      <c r="I49" t="s">
        <v>431</v>
      </c>
      <c r="J49" t="str">
        <f>IF(G49="-","-",VLOOKUP(I49,'STORAGE CONTAINER'!$A$2:$B$1000000,COLUMN('STORAGE CONTAINER'!B:B)-COLUMN('STORAGE CONTAINER'!$A$2:$B$1000000)+1,0))</f>
        <v>default-container-20507328152854</v>
      </c>
      <c r="K49" t="s">
        <v>78</v>
      </c>
      <c r="L49" t="s">
        <v>78</v>
      </c>
      <c r="M49" t="b">
        <v>0</v>
      </c>
      <c r="N49" t="b">
        <v>0</v>
      </c>
      <c r="O49" t="b">
        <v>0</v>
      </c>
    </row>
    <row r="50" spans="1:15">
      <c r="A50" t="s">
        <v>144</v>
      </c>
      <c r="B50" t="s">
        <v>143</v>
      </c>
      <c r="C50" t="s">
        <v>409</v>
      </c>
      <c r="D50" t="s">
        <v>414</v>
      </c>
      <c r="E50">
        <v>1</v>
      </c>
      <c r="F50" t="s">
        <v>411</v>
      </c>
      <c r="G50" t="s">
        <v>477</v>
      </c>
      <c r="H50">
        <f>IF(G50="-","-",VLOOKUP(G50,'VDISK INFO'!$C$2:$D$1000000,COLUMN('VDISK INFO'!D:D)-COLUMN('VDISK INFO'!$C$2:$D$1000000)+1,0))</f>
        <v>1000</v>
      </c>
      <c r="I50" t="s">
        <v>413</v>
      </c>
      <c r="J50" t="str">
        <f>IF(G50="-","-",VLOOKUP(I50,'STORAGE CONTAINER'!$A$2:$B$1000000,COLUMN('STORAGE CONTAINER'!B:B)-COLUMN('STORAGE CONTAINER'!$A$2:$B$1000000)+1,0))</f>
        <v>SelfServiceContainer</v>
      </c>
      <c r="K50" t="s">
        <v>78</v>
      </c>
      <c r="L50" t="s">
        <v>78</v>
      </c>
      <c r="M50" t="b">
        <v>0</v>
      </c>
      <c r="N50" t="b">
        <v>0</v>
      </c>
      <c r="O50" t="b">
        <v>0</v>
      </c>
    </row>
    <row r="51" spans="1:15">
      <c r="A51" t="s">
        <v>154</v>
      </c>
      <c r="B51" t="s">
        <v>153</v>
      </c>
      <c r="C51" t="s">
        <v>425</v>
      </c>
      <c r="D51" t="s">
        <v>429</v>
      </c>
      <c r="E51">
        <v>0</v>
      </c>
      <c r="F51" t="s">
        <v>407</v>
      </c>
      <c r="G51" t="s">
        <v>78</v>
      </c>
      <c r="H51" t="str">
        <f>IF(G51="-","-",VLOOKUP(G51,'VDISK INFO'!$C$2:$D$1000000,COLUMN('VDISK INFO'!D:D)-COLUMN('VDISK INFO'!$C$2:$D$1000000)+1,0))</f>
        <v>-</v>
      </c>
      <c r="I51" t="s">
        <v>78</v>
      </c>
      <c r="J51" t="str">
        <f>IF(G51="-","-",VLOOKUP(I51,'STORAGE CONTAINER'!$A$2:$B$1000000,COLUMN('STORAGE CONTAINER'!B:B)-COLUMN('STORAGE CONTAINER'!$A$2:$B$1000000)+1,0))</f>
        <v>-</v>
      </c>
      <c r="K51" t="s">
        <v>78</v>
      </c>
      <c r="L51" t="s">
        <v>78</v>
      </c>
      <c r="M51" t="b">
        <v>0</v>
      </c>
      <c r="N51" t="b">
        <v>1</v>
      </c>
      <c r="O51" t="b">
        <v>1</v>
      </c>
    </row>
    <row r="52" spans="1:15">
      <c r="A52" t="s">
        <v>154</v>
      </c>
      <c r="B52" t="s">
        <v>153</v>
      </c>
      <c r="C52" t="s">
        <v>478</v>
      </c>
      <c r="D52" t="s">
        <v>479</v>
      </c>
      <c r="E52">
        <v>0</v>
      </c>
      <c r="F52" t="s">
        <v>411</v>
      </c>
      <c r="G52" t="s">
        <v>480</v>
      </c>
      <c r="H52">
        <f>IF(G52="-","-",VLOOKUP(G52,'VDISK INFO'!$C$2:$D$1000000,COLUMN('VDISK INFO'!D:D)-COLUMN('VDISK INFO'!$C$2:$D$1000000)+1,0))</f>
        <v>40</v>
      </c>
      <c r="I52" t="s">
        <v>413</v>
      </c>
      <c r="J52" t="str">
        <f>IF(G52="-","-",VLOOKUP(I52,'STORAGE CONTAINER'!$A$2:$B$1000000,COLUMN('STORAGE CONTAINER'!B:B)-COLUMN('STORAGE CONTAINER'!$A$2:$B$1000000)+1,0))</f>
        <v>SelfServiceContainer</v>
      </c>
      <c r="K52" t="s">
        <v>78</v>
      </c>
      <c r="L52" t="s">
        <v>78</v>
      </c>
      <c r="M52" t="b">
        <v>0</v>
      </c>
      <c r="N52" t="b">
        <v>0</v>
      </c>
      <c r="O52" t="b">
        <v>0</v>
      </c>
    </row>
    <row r="53" spans="1:15">
      <c r="A53" t="s">
        <v>154</v>
      </c>
      <c r="B53" t="s">
        <v>153</v>
      </c>
      <c r="C53" t="s">
        <v>409</v>
      </c>
      <c r="D53" t="s">
        <v>414</v>
      </c>
      <c r="E53">
        <v>1</v>
      </c>
      <c r="F53" t="s">
        <v>411</v>
      </c>
      <c r="G53" t="s">
        <v>481</v>
      </c>
      <c r="H53">
        <f>IF(G53="-","-",VLOOKUP(G53,'VDISK INFO'!$C$2:$D$1000000,COLUMN('VDISK INFO'!D:D)-COLUMN('VDISK INFO'!$C$2:$D$1000000)+1,0))</f>
        <v>1</v>
      </c>
      <c r="I53" t="s">
        <v>413</v>
      </c>
      <c r="J53" t="str">
        <f>IF(G53="-","-",VLOOKUP(I53,'STORAGE CONTAINER'!$A$2:$B$1000000,COLUMN('STORAGE CONTAINER'!B:B)-COLUMN('STORAGE CONTAINER'!$A$2:$B$1000000)+1,0))</f>
        <v>SelfServiceContainer</v>
      </c>
      <c r="K53" t="s">
        <v>78</v>
      </c>
      <c r="L53" t="s">
        <v>78</v>
      </c>
      <c r="M53" t="b">
        <v>0</v>
      </c>
      <c r="N53" t="b">
        <v>0</v>
      </c>
      <c r="O53" t="b">
        <v>0</v>
      </c>
    </row>
    <row r="54" spans="1:15">
      <c r="A54" t="s">
        <v>154</v>
      </c>
      <c r="B54" t="s">
        <v>153</v>
      </c>
      <c r="C54" t="s">
        <v>409</v>
      </c>
      <c r="D54" t="s">
        <v>416</v>
      </c>
      <c r="E54">
        <v>2</v>
      </c>
      <c r="F54" t="s">
        <v>411</v>
      </c>
      <c r="G54" t="s">
        <v>482</v>
      </c>
      <c r="H54">
        <f>IF(G54="-","-",VLOOKUP(G54,'VDISK INFO'!$C$2:$D$1000000,COLUMN('VDISK INFO'!D:D)-COLUMN('VDISK INFO'!$C$2:$D$1000000)+1,0))</f>
        <v>2</v>
      </c>
      <c r="I54" t="s">
        <v>413</v>
      </c>
      <c r="J54" t="str">
        <f>IF(G54="-","-",VLOOKUP(I54,'STORAGE CONTAINER'!$A$2:$B$1000000,COLUMN('STORAGE CONTAINER'!B:B)-COLUMN('STORAGE CONTAINER'!$A$2:$B$1000000)+1,0))</f>
        <v>SelfServiceContainer</v>
      </c>
      <c r="K54" t="s">
        <v>78</v>
      </c>
      <c r="L54" t="s">
        <v>78</v>
      </c>
      <c r="M54" t="b">
        <v>0</v>
      </c>
      <c r="N54" t="b">
        <v>0</v>
      </c>
      <c r="O54" t="b">
        <v>0</v>
      </c>
    </row>
    <row r="55" spans="1:15">
      <c r="A55" t="s">
        <v>154</v>
      </c>
      <c r="B55" t="s">
        <v>153</v>
      </c>
      <c r="C55" t="s">
        <v>409</v>
      </c>
      <c r="D55" t="s">
        <v>419</v>
      </c>
      <c r="E55">
        <v>3</v>
      </c>
      <c r="F55" t="s">
        <v>411</v>
      </c>
      <c r="G55" t="s">
        <v>483</v>
      </c>
      <c r="H55">
        <f>IF(G55="-","-",VLOOKUP(G55,'VDISK INFO'!$C$2:$D$1000000,COLUMN('VDISK INFO'!D:D)-COLUMN('VDISK INFO'!$C$2:$D$1000000)+1,0))</f>
        <v>3</v>
      </c>
      <c r="I55" t="s">
        <v>413</v>
      </c>
      <c r="J55" t="str">
        <f>IF(G55="-","-",VLOOKUP(I55,'STORAGE CONTAINER'!$A$2:$B$1000000,COLUMN('STORAGE CONTAINER'!B:B)-COLUMN('STORAGE CONTAINER'!$A$2:$B$1000000)+1,0))</f>
        <v>SelfServiceContainer</v>
      </c>
      <c r="K55" t="s">
        <v>78</v>
      </c>
      <c r="L55" t="s">
        <v>78</v>
      </c>
      <c r="M55" t="b">
        <v>0</v>
      </c>
      <c r="N55" t="b">
        <v>0</v>
      </c>
      <c r="O55" t="b">
        <v>0</v>
      </c>
    </row>
    <row r="56" spans="1:15">
      <c r="A56" t="s">
        <v>154</v>
      </c>
      <c r="B56" t="s">
        <v>153</v>
      </c>
      <c r="C56" t="s">
        <v>478</v>
      </c>
      <c r="D56" t="s">
        <v>484</v>
      </c>
      <c r="E56">
        <v>1</v>
      </c>
      <c r="F56" t="s">
        <v>411</v>
      </c>
      <c r="G56" t="s">
        <v>485</v>
      </c>
      <c r="H56">
        <f>IF(G56="-","-",VLOOKUP(G56,'VDISK INFO'!$C$2:$D$1000000,COLUMN('VDISK INFO'!D:D)-COLUMN('VDISK INFO'!$C$2:$D$1000000)+1,0))</f>
        <v>10</v>
      </c>
      <c r="I56" t="s">
        <v>413</v>
      </c>
      <c r="J56" t="str">
        <f>IF(G56="-","-",VLOOKUP(I56,'STORAGE CONTAINER'!$A$2:$B$1000000,COLUMN('STORAGE CONTAINER'!B:B)-COLUMN('STORAGE CONTAINER'!$A$2:$B$1000000)+1,0))</f>
        <v>SelfServiceContainer</v>
      </c>
      <c r="K56" t="s">
        <v>78</v>
      </c>
      <c r="L56" t="s">
        <v>78</v>
      </c>
      <c r="M56" t="b">
        <v>0</v>
      </c>
      <c r="N56" t="b">
        <v>0</v>
      </c>
      <c r="O56" t="b">
        <v>0</v>
      </c>
    </row>
    <row r="57" spans="1:15">
      <c r="A57" t="s">
        <v>154</v>
      </c>
      <c r="B57" t="s">
        <v>153</v>
      </c>
      <c r="C57" t="s">
        <v>478</v>
      </c>
      <c r="D57" t="s">
        <v>486</v>
      </c>
      <c r="E57">
        <v>2</v>
      </c>
      <c r="F57" t="s">
        <v>411</v>
      </c>
      <c r="G57" t="s">
        <v>487</v>
      </c>
      <c r="H57">
        <f>IF(G57="-","-",VLOOKUP(G57,'VDISK INFO'!$C$2:$D$1000000,COLUMN('VDISK INFO'!D:D)-COLUMN('VDISK INFO'!$C$2:$D$1000000)+1,0))</f>
        <v>10.2445483207703</v>
      </c>
      <c r="I57" t="s">
        <v>413</v>
      </c>
      <c r="J57" t="str">
        <f>IF(G57="-","-",VLOOKUP(I57,'STORAGE CONTAINER'!$A$2:$B$1000000,COLUMN('STORAGE CONTAINER'!B:B)-COLUMN('STORAGE CONTAINER'!$A$2:$B$1000000)+1,0))</f>
        <v>SelfServiceContainer</v>
      </c>
      <c r="K57" t="s">
        <v>78</v>
      </c>
      <c r="L57" t="s">
        <v>78</v>
      </c>
      <c r="M57" t="b">
        <v>0</v>
      </c>
      <c r="N57" t="b">
        <v>0</v>
      </c>
      <c r="O57" t="b">
        <v>0</v>
      </c>
    </row>
    <row r="58" spans="1:15">
      <c r="A58" t="s">
        <v>154</v>
      </c>
      <c r="B58" t="s">
        <v>153</v>
      </c>
      <c r="C58" t="s">
        <v>478</v>
      </c>
      <c r="D58" t="s">
        <v>488</v>
      </c>
      <c r="E58">
        <v>3</v>
      </c>
      <c r="F58" t="s">
        <v>411</v>
      </c>
      <c r="G58" t="s">
        <v>489</v>
      </c>
      <c r="H58">
        <f>IF(G58="-","-",VLOOKUP(G58,'VDISK INFO'!$C$2:$D$1000000,COLUMN('VDISK INFO'!D:D)-COLUMN('VDISK INFO'!$C$2:$D$1000000)+1,0))</f>
        <v>11.1758708953857</v>
      </c>
      <c r="I58" t="s">
        <v>413</v>
      </c>
      <c r="J58" t="str">
        <f>IF(G58="-","-",VLOOKUP(I58,'STORAGE CONTAINER'!$A$2:$B$1000000,COLUMN('STORAGE CONTAINER'!B:B)-COLUMN('STORAGE CONTAINER'!$A$2:$B$1000000)+1,0))</f>
        <v>SelfServiceContainer</v>
      </c>
      <c r="K58" t="s">
        <v>78</v>
      </c>
      <c r="L58" t="s">
        <v>78</v>
      </c>
      <c r="M58" t="b">
        <v>0</v>
      </c>
      <c r="N58" t="b">
        <v>0</v>
      </c>
      <c r="O58" t="b">
        <v>0</v>
      </c>
    </row>
    <row r="59" spans="1:15">
      <c r="A59" t="s">
        <v>154</v>
      </c>
      <c r="B59" t="s">
        <v>153</v>
      </c>
      <c r="C59" t="s">
        <v>478</v>
      </c>
      <c r="D59" t="s">
        <v>490</v>
      </c>
      <c r="E59">
        <v>4</v>
      </c>
      <c r="F59" t="s">
        <v>411</v>
      </c>
      <c r="G59" t="s">
        <v>491</v>
      </c>
      <c r="H59">
        <f>IF(G59="-","-",VLOOKUP(G59,'VDISK INFO'!$C$2:$D$1000000,COLUMN('VDISK INFO'!D:D)-COLUMN('VDISK INFO'!$C$2:$D$1000000)+1,0))</f>
        <v>12.1071934700012</v>
      </c>
      <c r="I59" t="s">
        <v>413</v>
      </c>
      <c r="J59" t="str">
        <f>IF(G59="-","-",VLOOKUP(I59,'STORAGE CONTAINER'!$A$2:$B$1000000,COLUMN('STORAGE CONTAINER'!B:B)-COLUMN('STORAGE CONTAINER'!$A$2:$B$1000000)+1,0))</f>
        <v>SelfServiceContainer</v>
      </c>
      <c r="K59" t="s">
        <v>78</v>
      </c>
      <c r="L59" t="s">
        <v>78</v>
      </c>
      <c r="M59" t="b">
        <v>0</v>
      </c>
      <c r="N59" t="b">
        <v>0</v>
      </c>
      <c r="O59" t="b">
        <v>0</v>
      </c>
    </row>
    <row r="60" spans="1:15">
      <c r="A60" t="s">
        <v>154</v>
      </c>
      <c r="B60" t="s">
        <v>153</v>
      </c>
      <c r="C60" t="s">
        <v>478</v>
      </c>
      <c r="D60" t="s">
        <v>492</v>
      </c>
      <c r="E60">
        <v>5</v>
      </c>
      <c r="F60" t="s">
        <v>411</v>
      </c>
      <c r="G60" t="s">
        <v>493</v>
      </c>
      <c r="H60">
        <f>IF(G60="-","-",VLOOKUP(G60,'VDISK INFO'!$C$2:$D$1000000,COLUMN('VDISK INFO'!D:D)-COLUMN('VDISK INFO'!$C$2:$D$1000000)+1,0))</f>
        <v>13.0385160446167</v>
      </c>
      <c r="I60" t="s">
        <v>413</v>
      </c>
      <c r="J60" t="str">
        <f>IF(G60="-","-",VLOOKUP(I60,'STORAGE CONTAINER'!$A$2:$B$1000000,COLUMN('STORAGE CONTAINER'!B:B)-COLUMN('STORAGE CONTAINER'!$A$2:$B$1000000)+1,0))</f>
        <v>SelfServiceContainer</v>
      </c>
      <c r="K60" t="s">
        <v>78</v>
      </c>
      <c r="L60" t="s">
        <v>78</v>
      </c>
      <c r="M60" t="b">
        <v>0</v>
      </c>
      <c r="N60" t="b">
        <v>0</v>
      </c>
      <c r="O60" t="b">
        <v>0</v>
      </c>
    </row>
    <row r="61" spans="1:15">
      <c r="A61" t="s">
        <v>154</v>
      </c>
      <c r="B61" t="s">
        <v>153</v>
      </c>
      <c r="C61" t="s">
        <v>478</v>
      </c>
      <c r="D61" t="s">
        <v>494</v>
      </c>
      <c r="E61">
        <v>6</v>
      </c>
      <c r="F61" t="s">
        <v>411</v>
      </c>
      <c r="G61" t="s">
        <v>495</v>
      </c>
      <c r="H61">
        <f>IF(G61="-","-",VLOOKUP(G61,'VDISK INFO'!$C$2:$D$1000000,COLUMN('VDISK INFO'!D:D)-COLUMN('VDISK INFO'!$C$2:$D$1000000)+1,0))</f>
        <v>13.9698386192322</v>
      </c>
      <c r="I61" t="s">
        <v>413</v>
      </c>
      <c r="J61" t="str">
        <f>IF(G61="-","-",VLOOKUP(I61,'STORAGE CONTAINER'!$A$2:$B$1000000,COLUMN('STORAGE CONTAINER'!B:B)-COLUMN('STORAGE CONTAINER'!$A$2:$B$1000000)+1,0))</f>
        <v>SelfServiceContainer</v>
      </c>
      <c r="K61" t="s">
        <v>78</v>
      </c>
      <c r="L61" t="s">
        <v>78</v>
      </c>
      <c r="M61" t="b">
        <v>0</v>
      </c>
      <c r="N61" t="b">
        <v>0</v>
      </c>
      <c r="O61" t="b">
        <v>0</v>
      </c>
    </row>
    <row r="62" spans="1:15">
      <c r="A62" t="s">
        <v>154</v>
      </c>
      <c r="B62" t="s">
        <v>153</v>
      </c>
      <c r="C62" t="s">
        <v>496</v>
      </c>
      <c r="D62" t="s">
        <v>497</v>
      </c>
      <c r="E62">
        <v>0</v>
      </c>
      <c r="F62" t="s">
        <v>411</v>
      </c>
      <c r="G62" t="s">
        <v>498</v>
      </c>
      <c r="H62">
        <f>IF(G62="-","-",VLOOKUP(G62,'VDISK INFO'!$C$2:$D$1000000,COLUMN('VDISK INFO'!D:D)-COLUMN('VDISK INFO'!$C$2:$D$1000000)+1,0))</f>
        <v>94.0635800361633</v>
      </c>
      <c r="I62" t="s">
        <v>413</v>
      </c>
      <c r="J62" t="str">
        <f>IF(G62="-","-",VLOOKUP(I62,'STORAGE CONTAINER'!$A$2:$B$1000000,COLUMN('STORAGE CONTAINER'!B:B)-COLUMN('STORAGE CONTAINER'!$A$2:$B$1000000)+1,0))</f>
        <v>SelfServiceContainer</v>
      </c>
      <c r="K62" t="s">
        <v>78</v>
      </c>
      <c r="L62" t="s">
        <v>78</v>
      </c>
      <c r="M62" t="b">
        <v>0</v>
      </c>
      <c r="N62" t="b">
        <v>0</v>
      </c>
      <c r="O62" t="b">
        <v>0</v>
      </c>
    </row>
    <row r="63" spans="1:15">
      <c r="A63" t="s">
        <v>154</v>
      </c>
      <c r="B63" t="s">
        <v>153</v>
      </c>
      <c r="C63" t="s">
        <v>496</v>
      </c>
      <c r="D63" t="s">
        <v>499</v>
      </c>
      <c r="E63">
        <v>1</v>
      </c>
      <c r="F63" t="s">
        <v>411</v>
      </c>
      <c r="G63" t="s">
        <v>500</v>
      </c>
      <c r="H63">
        <f>IF(G63="-","-",VLOOKUP(G63,'VDISK INFO'!$C$2:$D$1000000,COLUMN('VDISK INFO'!D:D)-COLUMN('VDISK INFO'!$C$2:$D$1000000)+1,0))</f>
        <v>94.9949026107788</v>
      </c>
      <c r="I63" t="s">
        <v>413</v>
      </c>
      <c r="J63" t="str">
        <f>IF(G63="-","-",VLOOKUP(I63,'STORAGE CONTAINER'!$A$2:$B$1000000,COLUMN('STORAGE CONTAINER'!B:B)-COLUMN('STORAGE CONTAINER'!$A$2:$B$1000000)+1,0))</f>
        <v>SelfServiceContainer</v>
      </c>
      <c r="K63" t="s">
        <v>78</v>
      </c>
      <c r="L63" t="s">
        <v>78</v>
      </c>
      <c r="M63" t="b">
        <v>0</v>
      </c>
      <c r="N63" t="b">
        <v>0</v>
      </c>
      <c r="O63" t="b">
        <v>0</v>
      </c>
    </row>
    <row r="64" spans="1:15">
      <c r="A64" t="s">
        <v>154</v>
      </c>
      <c r="B64" t="s">
        <v>153</v>
      </c>
      <c r="C64" t="s">
        <v>496</v>
      </c>
      <c r="D64" t="s">
        <v>501</v>
      </c>
      <c r="E64">
        <v>2</v>
      </c>
      <c r="F64" t="s">
        <v>411</v>
      </c>
      <c r="G64" t="s">
        <v>502</v>
      </c>
      <c r="H64">
        <f>IF(G64="-","-",VLOOKUP(G64,'VDISK INFO'!$C$2:$D$1000000,COLUMN('VDISK INFO'!D:D)-COLUMN('VDISK INFO'!$C$2:$D$1000000)+1,0))</f>
        <v>95.9262251853943</v>
      </c>
      <c r="I64" t="s">
        <v>413</v>
      </c>
      <c r="J64" t="str">
        <f>IF(G64="-","-",VLOOKUP(I64,'STORAGE CONTAINER'!$A$2:$B$1000000,COLUMN('STORAGE CONTAINER'!B:B)-COLUMN('STORAGE CONTAINER'!$A$2:$B$1000000)+1,0))</f>
        <v>SelfServiceContainer</v>
      </c>
      <c r="K64" t="s">
        <v>78</v>
      </c>
      <c r="L64" t="s">
        <v>78</v>
      </c>
      <c r="M64" t="b">
        <v>0</v>
      </c>
      <c r="N64" t="b">
        <v>0</v>
      </c>
      <c r="O64" t="b">
        <v>0</v>
      </c>
    </row>
    <row r="65" spans="1:15">
      <c r="A65" t="s">
        <v>154</v>
      </c>
      <c r="B65" t="s">
        <v>153</v>
      </c>
      <c r="C65" t="s">
        <v>496</v>
      </c>
      <c r="D65" t="s">
        <v>503</v>
      </c>
      <c r="E65">
        <v>3</v>
      </c>
      <c r="F65" t="s">
        <v>411</v>
      </c>
      <c r="G65" t="s">
        <v>504</v>
      </c>
      <c r="H65">
        <f>IF(G65="-","-",VLOOKUP(G65,'VDISK INFO'!$C$2:$D$1000000,COLUMN('VDISK INFO'!D:D)-COLUMN('VDISK INFO'!$C$2:$D$1000000)+1,0))</f>
        <v>96.8575477600098</v>
      </c>
      <c r="I65" t="s">
        <v>413</v>
      </c>
      <c r="J65" t="str">
        <f>IF(G65="-","-",VLOOKUP(I65,'STORAGE CONTAINER'!$A$2:$B$1000000,COLUMN('STORAGE CONTAINER'!B:B)-COLUMN('STORAGE CONTAINER'!$A$2:$B$1000000)+1,0))</f>
        <v>SelfServiceContainer</v>
      </c>
      <c r="K65" t="s">
        <v>78</v>
      </c>
      <c r="L65" t="s">
        <v>78</v>
      </c>
      <c r="M65" t="b">
        <v>0</v>
      </c>
      <c r="N65" t="b">
        <v>0</v>
      </c>
      <c r="O65" t="b">
        <v>0</v>
      </c>
    </row>
    <row r="66" spans="1:15">
      <c r="A66" t="s">
        <v>154</v>
      </c>
      <c r="B66" t="s">
        <v>153</v>
      </c>
      <c r="C66" t="s">
        <v>496</v>
      </c>
      <c r="D66" t="s">
        <v>505</v>
      </c>
      <c r="E66">
        <v>4</v>
      </c>
      <c r="F66" t="s">
        <v>411</v>
      </c>
      <c r="G66" t="s">
        <v>506</v>
      </c>
      <c r="H66">
        <f>IF(G66="-","-",VLOOKUP(G66,'VDISK INFO'!$C$2:$D$1000000,COLUMN('VDISK INFO'!D:D)-COLUMN('VDISK INFO'!$C$2:$D$1000000)+1,0))</f>
        <v>97.7888703346252</v>
      </c>
      <c r="I66" t="s">
        <v>413</v>
      </c>
      <c r="J66" t="str">
        <f>IF(G66="-","-",VLOOKUP(I66,'STORAGE CONTAINER'!$A$2:$B$1000000,COLUMN('STORAGE CONTAINER'!B:B)-COLUMN('STORAGE CONTAINER'!$A$2:$B$1000000)+1,0))</f>
        <v>SelfServiceContainer</v>
      </c>
      <c r="K66" t="s">
        <v>78</v>
      </c>
      <c r="L66" t="s">
        <v>78</v>
      </c>
      <c r="M66" t="b">
        <v>0</v>
      </c>
      <c r="N66" t="b">
        <v>0</v>
      </c>
      <c r="O66" t="b">
        <v>0</v>
      </c>
    </row>
    <row r="67" spans="1:15">
      <c r="A67" t="s">
        <v>154</v>
      </c>
      <c r="B67" t="s">
        <v>153</v>
      </c>
      <c r="C67" t="s">
        <v>496</v>
      </c>
      <c r="D67" t="s">
        <v>507</v>
      </c>
      <c r="E67">
        <v>5</v>
      </c>
      <c r="F67" t="s">
        <v>411</v>
      </c>
      <c r="G67" t="s">
        <v>508</v>
      </c>
      <c r="H67">
        <f>IF(G67="-","-",VLOOKUP(G67,'VDISK INFO'!$C$2:$D$1000000,COLUMN('VDISK INFO'!D:D)-COLUMN('VDISK INFO'!$C$2:$D$1000000)+1,0))</f>
        <v>98.7201929092407</v>
      </c>
      <c r="I67" t="s">
        <v>413</v>
      </c>
      <c r="J67" t="str">
        <f>IF(G67="-","-",VLOOKUP(I67,'STORAGE CONTAINER'!$A$2:$B$1000000,COLUMN('STORAGE CONTAINER'!B:B)-COLUMN('STORAGE CONTAINER'!$A$2:$B$1000000)+1,0))</f>
        <v>SelfServiceContainer</v>
      </c>
      <c r="K67" t="s">
        <v>78</v>
      </c>
      <c r="L67" t="s">
        <v>78</v>
      </c>
      <c r="M67" t="b">
        <v>0</v>
      </c>
      <c r="N67" t="b">
        <v>0</v>
      </c>
      <c r="O67" t="b">
        <v>0</v>
      </c>
    </row>
    <row r="68" spans="1:15">
      <c r="A68" t="s">
        <v>159</v>
      </c>
      <c r="B68" t="s">
        <v>158</v>
      </c>
      <c r="C68" t="s">
        <v>409</v>
      </c>
      <c r="D68" t="s">
        <v>410</v>
      </c>
      <c r="E68">
        <v>0</v>
      </c>
      <c r="F68" t="s">
        <v>411</v>
      </c>
      <c r="G68" t="s">
        <v>509</v>
      </c>
      <c r="H68">
        <f>IF(G68="-","-",VLOOKUP(G68,'VDISK INFO'!$C$2:$D$1000000,COLUMN('VDISK INFO'!D:D)-COLUMN('VDISK INFO'!$C$2:$D$1000000)+1,0))</f>
        <v>40</v>
      </c>
      <c r="I68" t="s">
        <v>413</v>
      </c>
      <c r="J68" t="str">
        <f>IF(G68="-","-",VLOOKUP(I68,'STORAGE CONTAINER'!$A$2:$B$1000000,COLUMN('STORAGE CONTAINER'!B:B)-COLUMN('STORAGE CONTAINER'!$A$2:$B$1000000)+1,0))</f>
        <v>SelfServiceContainer</v>
      </c>
      <c r="K68" t="s">
        <v>78</v>
      </c>
      <c r="L68" t="s">
        <v>78</v>
      </c>
      <c r="M68" t="b">
        <v>0</v>
      </c>
      <c r="N68" t="b">
        <v>0</v>
      </c>
      <c r="O68" t="b">
        <v>0</v>
      </c>
    </row>
    <row r="69" spans="1:15">
      <c r="A69" t="s">
        <v>159</v>
      </c>
      <c r="B69" t="s">
        <v>158</v>
      </c>
      <c r="C69" t="s">
        <v>409</v>
      </c>
      <c r="D69" t="s">
        <v>414</v>
      </c>
      <c r="E69">
        <v>1</v>
      </c>
      <c r="F69" t="s">
        <v>411</v>
      </c>
      <c r="G69" t="s">
        <v>510</v>
      </c>
      <c r="H69">
        <f>IF(G69="-","-",VLOOKUP(G69,'VDISK INFO'!$C$2:$D$1000000,COLUMN('VDISK INFO'!D:D)-COLUMN('VDISK INFO'!$C$2:$D$1000000)+1,0))</f>
        <v>40</v>
      </c>
      <c r="I69" t="s">
        <v>413</v>
      </c>
      <c r="J69" t="str">
        <f>IF(G69="-","-",VLOOKUP(I69,'STORAGE CONTAINER'!$A$2:$B$1000000,COLUMN('STORAGE CONTAINER'!B:B)-COLUMN('STORAGE CONTAINER'!$A$2:$B$1000000)+1,0))</f>
        <v>SelfServiceContainer</v>
      </c>
      <c r="K69" t="s">
        <v>78</v>
      </c>
      <c r="L69" t="s">
        <v>78</v>
      </c>
      <c r="M69" t="b">
        <v>0</v>
      </c>
      <c r="N69" t="b">
        <v>0</v>
      </c>
      <c r="O69" t="b">
        <v>0</v>
      </c>
    </row>
    <row r="70" spans="1:15">
      <c r="A70" t="s">
        <v>159</v>
      </c>
      <c r="B70" t="s">
        <v>158</v>
      </c>
      <c r="C70" t="s">
        <v>425</v>
      </c>
      <c r="D70" t="s">
        <v>426</v>
      </c>
      <c r="E70">
        <v>3</v>
      </c>
      <c r="F70" t="s">
        <v>411</v>
      </c>
      <c r="G70" t="s">
        <v>511</v>
      </c>
      <c r="H70">
        <f>IF(G70="-","-",VLOOKUP(G70,'VDISK INFO'!$C$2:$D$1000000,COLUMN('VDISK INFO'!D:D)-COLUMN('VDISK INFO'!$C$2:$D$1000000)+1,0))</f>
        <v>0.000356674194335937</v>
      </c>
      <c r="I70" t="s">
        <v>428</v>
      </c>
      <c r="J70" t="str">
        <f>IF(G70="-","-",VLOOKUP(I70,'STORAGE CONTAINER'!$A$2:$B$1000000,COLUMN('STORAGE CONTAINER'!B:B)-COLUMN('STORAGE CONTAINER'!$A$2:$B$1000000)+1,0))</f>
        <v>Nutanix_POC-FS_ctr</v>
      </c>
      <c r="K70" t="s">
        <v>78</v>
      </c>
      <c r="L70" t="s">
        <v>78</v>
      </c>
      <c r="M70" t="b">
        <v>0</v>
      </c>
      <c r="N70" t="b">
        <v>1</v>
      </c>
      <c r="O70" t="b">
        <v>0</v>
      </c>
    </row>
    <row r="71" spans="1:15">
      <c r="A71" t="s">
        <v>164</v>
      </c>
      <c r="B71" t="s">
        <v>163</v>
      </c>
      <c r="C71" t="s">
        <v>409</v>
      </c>
      <c r="D71" t="s">
        <v>410</v>
      </c>
      <c r="E71">
        <v>0</v>
      </c>
      <c r="F71" t="s">
        <v>411</v>
      </c>
      <c r="G71" t="s">
        <v>512</v>
      </c>
      <c r="H71">
        <f>IF(G71="-","-",VLOOKUP(G71,'VDISK INFO'!$C$2:$D$1000000,COLUMN('VDISK INFO'!D:D)-COLUMN('VDISK INFO'!$C$2:$D$1000000)+1,0))</f>
        <v>40</v>
      </c>
      <c r="I71" t="s">
        <v>413</v>
      </c>
      <c r="J71" t="str">
        <f>IF(G71="-","-",VLOOKUP(I71,'STORAGE CONTAINER'!$A$2:$B$1000000,COLUMN('STORAGE CONTAINER'!B:B)-COLUMN('STORAGE CONTAINER'!$A$2:$B$1000000)+1,0))</f>
        <v>SelfServiceContainer</v>
      </c>
      <c r="K71" t="s">
        <v>78</v>
      </c>
      <c r="L71" t="s">
        <v>78</v>
      </c>
      <c r="M71" t="b">
        <v>0</v>
      </c>
      <c r="N71" t="b">
        <v>0</v>
      </c>
      <c r="O71" t="b">
        <v>0</v>
      </c>
    </row>
    <row r="72" spans="1:15">
      <c r="A72" t="s">
        <v>164</v>
      </c>
      <c r="B72" t="s">
        <v>163</v>
      </c>
      <c r="C72" t="s">
        <v>409</v>
      </c>
      <c r="D72" t="s">
        <v>414</v>
      </c>
      <c r="E72">
        <v>1</v>
      </c>
      <c r="F72" t="s">
        <v>411</v>
      </c>
      <c r="G72" t="s">
        <v>513</v>
      </c>
      <c r="H72">
        <f>IF(G72="-","-",VLOOKUP(G72,'VDISK INFO'!$C$2:$D$1000000,COLUMN('VDISK INFO'!D:D)-COLUMN('VDISK INFO'!$C$2:$D$1000000)+1,0))</f>
        <v>40</v>
      </c>
      <c r="I72" t="s">
        <v>413</v>
      </c>
      <c r="J72" t="str">
        <f>IF(G72="-","-",VLOOKUP(I72,'STORAGE CONTAINER'!$A$2:$B$1000000,COLUMN('STORAGE CONTAINER'!B:B)-COLUMN('STORAGE CONTAINER'!$A$2:$B$1000000)+1,0))</f>
        <v>SelfServiceContainer</v>
      </c>
      <c r="K72" t="s">
        <v>78</v>
      </c>
      <c r="L72" t="s">
        <v>78</v>
      </c>
      <c r="M72" t="b">
        <v>0</v>
      </c>
      <c r="N72" t="b">
        <v>0</v>
      </c>
      <c r="O72" t="b">
        <v>0</v>
      </c>
    </row>
    <row r="73" spans="1:15">
      <c r="A73" t="s">
        <v>164</v>
      </c>
      <c r="B73" t="s">
        <v>163</v>
      </c>
      <c r="C73" t="s">
        <v>425</v>
      </c>
      <c r="D73" t="s">
        <v>426</v>
      </c>
      <c r="E73">
        <v>3</v>
      </c>
      <c r="F73" t="s">
        <v>411</v>
      </c>
      <c r="G73" t="s">
        <v>514</v>
      </c>
      <c r="H73">
        <f>IF(G73="-","-",VLOOKUP(G73,'VDISK INFO'!$C$2:$D$1000000,COLUMN('VDISK INFO'!D:D)-COLUMN('VDISK INFO'!$C$2:$D$1000000)+1,0))</f>
        <v>0.000356674194335937</v>
      </c>
      <c r="I73" t="s">
        <v>428</v>
      </c>
      <c r="J73" t="str">
        <f>IF(G73="-","-",VLOOKUP(I73,'STORAGE CONTAINER'!$A$2:$B$1000000,COLUMN('STORAGE CONTAINER'!B:B)-COLUMN('STORAGE CONTAINER'!$A$2:$B$1000000)+1,0))</f>
        <v>Nutanix_POC-FS_ctr</v>
      </c>
      <c r="K73" t="s">
        <v>78</v>
      </c>
      <c r="L73" t="s">
        <v>78</v>
      </c>
      <c r="M73" t="b">
        <v>0</v>
      </c>
      <c r="N73" t="b">
        <v>1</v>
      </c>
      <c r="O73" t="b">
        <v>0</v>
      </c>
    </row>
    <row r="74" spans="1:15">
      <c r="A74" t="s">
        <v>169</v>
      </c>
      <c r="B74" t="s">
        <v>168</v>
      </c>
      <c r="C74" t="s">
        <v>425</v>
      </c>
      <c r="D74" t="s">
        <v>429</v>
      </c>
      <c r="E74">
        <v>0</v>
      </c>
      <c r="F74" t="s">
        <v>407</v>
      </c>
      <c r="G74" t="s">
        <v>78</v>
      </c>
      <c r="H74" t="str">
        <f>IF(G74="-","-",VLOOKUP(G74,'VDISK INFO'!$C$2:$D$1000000,COLUMN('VDISK INFO'!D:D)-COLUMN('VDISK INFO'!$C$2:$D$1000000)+1,0))</f>
        <v>-</v>
      </c>
      <c r="I74" t="s">
        <v>78</v>
      </c>
      <c r="J74" t="str">
        <f>IF(G74="-","-",VLOOKUP(I74,'STORAGE CONTAINER'!$A$2:$B$1000000,COLUMN('STORAGE CONTAINER'!B:B)-COLUMN('STORAGE CONTAINER'!$A$2:$B$1000000)+1,0))</f>
        <v>-</v>
      </c>
      <c r="K74" t="s">
        <v>78</v>
      </c>
      <c r="L74" t="s">
        <v>78</v>
      </c>
      <c r="M74" t="b">
        <v>0</v>
      </c>
      <c r="N74" t="b">
        <v>1</v>
      </c>
      <c r="O74" t="b">
        <v>1</v>
      </c>
    </row>
    <row r="75" spans="1:15">
      <c r="A75" t="s">
        <v>169</v>
      </c>
      <c r="B75" t="s">
        <v>168</v>
      </c>
      <c r="C75" t="s">
        <v>409</v>
      </c>
      <c r="D75" t="s">
        <v>410</v>
      </c>
      <c r="E75">
        <v>0</v>
      </c>
      <c r="F75" t="s">
        <v>411</v>
      </c>
      <c r="G75" t="s">
        <v>515</v>
      </c>
      <c r="H75">
        <f>IF(G75="-","-",VLOOKUP(G75,'VDISK INFO'!$C$2:$D$1000000,COLUMN('VDISK INFO'!D:D)-COLUMN('VDISK INFO'!$C$2:$D$1000000)+1,0))</f>
        <v>100</v>
      </c>
      <c r="I75" t="s">
        <v>413</v>
      </c>
      <c r="J75" t="str">
        <f>IF(G75="-","-",VLOOKUP(I75,'STORAGE CONTAINER'!$A$2:$B$1000000,COLUMN('STORAGE CONTAINER'!B:B)-COLUMN('STORAGE CONTAINER'!$A$2:$B$1000000)+1,0))</f>
        <v>SelfServiceContainer</v>
      </c>
      <c r="K75" t="s">
        <v>78</v>
      </c>
      <c r="L75" t="s">
        <v>78</v>
      </c>
      <c r="M75" t="b">
        <v>0</v>
      </c>
      <c r="N75" t="b">
        <v>0</v>
      </c>
      <c r="O75" t="b">
        <v>0</v>
      </c>
    </row>
    <row r="76" spans="1:15">
      <c r="A76" t="s">
        <v>174</v>
      </c>
      <c r="B76" t="s">
        <v>173</v>
      </c>
      <c r="C76" t="s">
        <v>425</v>
      </c>
      <c r="D76" t="s">
        <v>429</v>
      </c>
      <c r="E76">
        <v>0</v>
      </c>
      <c r="F76" t="s">
        <v>407</v>
      </c>
      <c r="G76" t="s">
        <v>78</v>
      </c>
      <c r="H76" t="str">
        <f>IF(G76="-","-",VLOOKUP(G76,'VDISK INFO'!$C$2:$D$1000000,COLUMN('VDISK INFO'!D:D)-COLUMN('VDISK INFO'!$C$2:$D$1000000)+1,0))</f>
        <v>-</v>
      </c>
      <c r="I76" t="s">
        <v>78</v>
      </c>
      <c r="J76" t="str">
        <f>IF(G76="-","-",VLOOKUP(I76,'STORAGE CONTAINER'!$A$2:$B$1000000,COLUMN('STORAGE CONTAINER'!B:B)-COLUMN('STORAGE CONTAINER'!$A$2:$B$1000000)+1,0))</f>
        <v>-</v>
      </c>
      <c r="K76" t="s">
        <v>78</v>
      </c>
      <c r="L76" t="s">
        <v>78</v>
      </c>
      <c r="M76" t="b">
        <v>0</v>
      </c>
      <c r="N76" t="b">
        <v>1</v>
      </c>
      <c r="O76" t="b">
        <v>1</v>
      </c>
    </row>
    <row r="77" spans="1:15">
      <c r="A77" t="s">
        <v>174</v>
      </c>
      <c r="B77" t="s">
        <v>173</v>
      </c>
      <c r="C77" t="s">
        <v>409</v>
      </c>
      <c r="D77" t="s">
        <v>410</v>
      </c>
      <c r="E77">
        <v>0</v>
      </c>
      <c r="F77" t="s">
        <v>411</v>
      </c>
      <c r="G77" t="s">
        <v>516</v>
      </c>
      <c r="H77">
        <f>IF(G77="-","-",VLOOKUP(G77,'VDISK INFO'!$C$2:$D$1000000,COLUMN('VDISK INFO'!D:D)-COLUMN('VDISK INFO'!$C$2:$D$1000000)+1,0))</f>
        <v>100</v>
      </c>
      <c r="I77" t="s">
        <v>413</v>
      </c>
      <c r="J77" t="str">
        <f>IF(G77="-","-",VLOOKUP(I77,'STORAGE CONTAINER'!$A$2:$B$1000000,COLUMN('STORAGE CONTAINER'!B:B)-COLUMN('STORAGE CONTAINER'!$A$2:$B$1000000)+1,0))</f>
        <v>SelfServiceContainer</v>
      </c>
      <c r="K77" t="s">
        <v>78</v>
      </c>
      <c r="L77" t="s">
        <v>78</v>
      </c>
      <c r="M77" t="b">
        <v>0</v>
      </c>
      <c r="N77" t="b">
        <v>0</v>
      </c>
      <c r="O77" t="b">
        <v>0</v>
      </c>
    </row>
    <row r="78" spans="1:15">
      <c r="A78" t="s">
        <v>178</v>
      </c>
      <c r="B78" t="s">
        <v>177</v>
      </c>
      <c r="C78" t="s">
        <v>409</v>
      </c>
      <c r="D78" t="s">
        <v>410</v>
      </c>
      <c r="E78">
        <v>0</v>
      </c>
      <c r="F78" t="s">
        <v>411</v>
      </c>
      <c r="G78" t="s">
        <v>517</v>
      </c>
      <c r="H78">
        <f>IF(G78="-","-",VLOOKUP(G78,'VDISK INFO'!$C$2:$D$1000000,COLUMN('VDISK INFO'!D:D)-COLUMN('VDISK INFO'!$C$2:$D$1000000)+1,0))</f>
        <v>8</v>
      </c>
      <c r="I78" t="s">
        <v>413</v>
      </c>
      <c r="J78" t="str">
        <f>IF(G78="-","-",VLOOKUP(I78,'STORAGE CONTAINER'!$A$2:$B$1000000,COLUMN('STORAGE CONTAINER'!B:B)-COLUMN('STORAGE CONTAINER'!$A$2:$B$1000000)+1,0))</f>
        <v>SelfServiceContainer</v>
      </c>
      <c r="K78" t="s">
        <v>78</v>
      </c>
      <c r="L78" t="s">
        <v>78</v>
      </c>
      <c r="M78" t="b">
        <v>0</v>
      </c>
      <c r="N78" t="b">
        <v>0</v>
      </c>
      <c r="O78" t="b">
        <v>0</v>
      </c>
    </row>
    <row r="79" spans="1:15">
      <c r="A79" t="s">
        <v>178</v>
      </c>
      <c r="B79" t="s">
        <v>177</v>
      </c>
      <c r="C79" t="s">
        <v>425</v>
      </c>
      <c r="D79" t="s">
        <v>426</v>
      </c>
      <c r="E79">
        <v>3</v>
      </c>
      <c r="F79" t="s">
        <v>411</v>
      </c>
      <c r="G79" t="s">
        <v>518</v>
      </c>
      <c r="H79">
        <f>IF(G79="-","-",VLOOKUP(G79,'VDISK INFO'!$C$2:$D$1000000,COLUMN('VDISK INFO'!D:D)-COLUMN('VDISK INFO'!$C$2:$D$1000000)+1,0))</f>
        <v>0.000356674194335937</v>
      </c>
      <c r="I79" t="s">
        <v>428</v>
      </c>
      <c r="J79" t="str">
        <f>IF(G79="-","-",VLOOKUP(I79,'STORAGE CONTAINER'!$A$2:$B$1000000,COLUMN('STORAGE CONTAINER'!B:B)-COLUMN('STORAGE CONTAINER'!$A$2:$B$1000000)+1,0))</f>
        <v>Nutanix_POC-FS_ctr</v>
      </c>
      <c r="K79" t="s">
        <v>78</v>
      </c>
      <c r="L79" t="s">
        <v>78</v>
      </c>
      <c r="M79" t="b">
        <v>0</v>
      </c>
      <c r="N79" t="b">
        <v>1</v>
      </c>
      <c r="O79" t="b">
        <v>0</v>
      </c>
    </row>
    <row r="80" spans="1:15">
      <c r="A80" t="s">
        <v>183</v>
      </c>
      <c r="B80" t="s">
        <v>182</v>
      </c>
      <c r="C80" t="s">
        <v>425</v>
      </c>
      <c r="D80" t="s">
        <v>429</v>
      </c>
      <c r="E80">
        <v>0</v>
      </c>
      <c r="F80" t="s">
        <v>407</v>
      </c>
      <c r="G80" t="s">
        <v>78</v>
      </c>
      <c r="H80" t="str">
        <f>IF(G80="-","-",VLOOKUP(G80,'VDISK INFO'!$C$2:$D$1000000,COLUMN('VDISK INFO'!D:D)-COLUMN('VDISK INFO'!$C$2:$D$1000000)+1,0))</f>
        <v>-</v>
      </c>
      <c r="I80" t="s">
        <v>78</v>
      </c>
      <c r="J80" t="str">
        <f>IF(G80="-","-",VLOOKUP(I80,'STORAGE CONTAINER'!$A$2:$B$1000000,COLUMN('STORAGE CONTAINER'!B:B)-COLUMN('STORAGE CONTAINER'!$A$2:$B$1000000)+1,0))</f>
        <v>-</v>
      </c>
      <c r="K80" t="s">
        <v>78</v>
      </c>
      <c r="L80" t="s">
        <v>78</v>
      </c>
      <c r="M80" t="b">
        <v>0</v>
      </c>
      <c r="N80" t="b">
        <v>1</v>
      </c>
      <c r="O80" t="b">
        <v>1</v>
      </c>
    </row>
    <row r="81" spans="1:15">
      <c r="A81" t="s">
        <v>183</v>
      </c>
      <c r="B81" t="s">
        <v>182</v>
      </c>
      <c r="C81" t="s">
        <v>409</v>
      </c>
      <c r="D81" t="s">
        <v>410</v>
      </c>
      <c r="E81">
        <v>0</v>
      </c>
      <c r="F81" t="s">
        <v>411</v>
      </c>
      <c r="G81" t="s">
        <v>519</v>
      </c>
      <c r="H81">
        <f>IF(G81="-","-",VLOOKUP(G81,'VDISK INFO'!$C$2:$D$1000000,COLUMN('VDISK INFO'!D:D)-COLUMN('VDISK INFO'!$C$2:$D$1000000)+1,0))</f>
        <v>40</v>
      </c>
      <c r="I81" t="s">
        <v>431</v>
      </c>
      <c r="J81" t="str">
        <f>IF(G81="-","-",VLOOKUP(I81,'STORAGE CONTAINER'!$A$2:$B$1000000,COLUMN('STORAGE CONTAINER'!B:B)-COLUMN('STORAGE CONTAINER'!$A$2:$B$1000000)+1,0))</f>
        <v>default-container-20507328152854</v>
      </c>
      <c r="K81" t="s">
        <v>78</v>
      </c>
      <c r="L81" t="s">
        <v>78</v>
      </c>
      <c r="M81" t="b">
        <v>0</v>
      </c>
      <c r="N81" t="b">
        <v>0</v>
      </c>
      <c r="O81" t="b">
        <v>0</v>
      </c>
    </row>
    <row r="82" spans="1:15">
      <c r="A82" t="s">
        <v>187</v>
      </c>
      <c r="B82" t="s">
        <v>186</v>
      </c>
      <c r="C82" t="s">
        <v>425</v>
      </c>
      <c r="D82" t="s">
        <v>429</v>
      </c>
      <c r="E82">
        <v>0</v>
      </c>
      <c r="F82" t="s">
        <v>411</v>
      </c>
      <c r="G82" t="s">
        <v>520</v>
      </c>
      <c r="H82">
        <f>IF(G82="-","-",VLOOKUP(G82,'VDISK INFO'!$C$2:$D$1000000,COLUMN('VDISK INFO'!D:D)-COLUMN('VDISK INFO'!$C$2:$D$1000000)+1,0))</f>
        <v>40</v>
      </c>
      <c r="I82" t="s">
        <v>413</v>
      </c>
      <c r="J82" t="str">
        <f>IF(G82="-","-",VLOOKUP(I82,'STORAGE CONTAINER'!$A$2:$B$1000000,COLUMN('STORAGE CONTAINER'!B:B)-COLUMN('STORAGE CONTAINER'!$A$2:$B$1000000)+1,0))</f>
        <v>SelfServiceContainer</v>
      </c>
      <c r="K82" t="s">
        <v>78</v>
      </c>
      <c r="L82" t="s">
        <v>78</v>
      </c>
      <c r="M82" t="b">
        <v>0</v>
      </c>
      <c r="N82" t="b">
        <v>0</v>
      </c>
      <c r="O82" t="b">
        <v>0</v>
      </c>
    </row>
    <row r="83" spans="1:15">
      <c r="A83" t="s">
        <v>187</v>
      </c>
      <c r="B83" t="s">
        <v>186</v>
      </c>
      <c r="C83" t="s">
        <v>425</v>
      </c>
      <c r="D83" t="s">
        <v>521</v>
      </c>
      <c r="E83">
        <v>1</v>
      </c>
      <c r="F83" t="s">
        <v>407</v>
      </c>
      <c r="G83" t="s">
        <v>78</v>
      </c>
      <c r="H83" t="str">
        <f>IF(G83="-","-",VLOOKUP(G83,'VDISK INFO'!$C$2:$D$1000000,COLUMN('VDISK INFO'!D:D)-COLUMN('VDISK INFO'!$C$2:$D$1000000)+1,0))</f>
        <v>-</v>
      </c>
      <c r="I83" t="s">
        <v>78</v>
      </c>
      <c r="J83" t="str">
        <f>IF(G83="-","-",VLOOKUP(I83,'STORAGE CONTAINER'!$A$2:$B$1000000,COLUMN('STORAGE CONTAINER'!B:B)-COLUMN('STORAGE CONTAINER'!$A$2:$B$1000000)+1,0))</f>
        <v>-</v>
      </c>
      <c r="K83" t="s">
        <v>78</v>
      </c>
      <c r="L83" t="s">
        <v>78</v>
      </c>
      <c r="M83" t="b">
        <v>0</v>
      </c>
      <c r="N83" t="b">
        <v>1</v>
      </c>
      <c r="O83" t="b">
        <v>1</v>
      </c>
    </row>
    <row r="84" spans="1:15">
      <c r="A84" t="s">
        <v>194</v>
      </c>
      <c r="B84" t="s">
        <v>193</v>
      </c>
      <c r="C84" t="s">
        <v>425</v>
      </c>
      <c r="D84" t="s">
        <v>429</v>
      </c>
      <c r="E84">
        <v>0</v>
      </c>
      <c r="F84" t="s">
        <v>407</v>
      </c>
      <c r="G84" t="s">
        <v>78</v>
      </c>
      <c r="H84" t="str">
        <f>IF(G84="-","-",VLOOKUP(G84,'VDISK INFO'!$C$2:$D$1000000,COLUMN('VDISK INFO'!D:D)-COLUMN('VDISK INFO'!$C$2:$D$1000000)+1,0))</f>
        <v>-</v>
      </c>
      <c r="I84" t="s">
        <v>78</v>
      </c>
      <c r="J84" t="str">
        <f>IF(G84="-","-",VLOOKUP(I84,'STORAGE CONTAINER'!$A$2:$B$1000000,COLUMN('STORAGE CONTAINER'!B:B)-COLUMN('STORAGE CONTAINER'!$A$2:$B$1000000)+1,0))</f>
        <v>-</v>
      </c>
      <c r="K84" t="s">
        <v>78</v>
      </c>
      <c r="L84" t="s">
        <v>78</v>
      </c>
      <c r="M84" t="b">
        <v>0</v>
      </c>
      <c r="N84" t="b">
        <v>1</v>
      </c>
      <c r="O84" t="b">
        <v>1</v>
      </c>
    </row>
    <row r="85" spans="1:15">
      <c r="A85" t="s">
        <v>194</v>
      </c>
      <c r="B85" t="s">
        <v>193</v>
      </c>
      <c r="C85" t="s">
        <v>409</v>
      </c>
      <c r="D85" t="s">
        <v>410</v>
      </c>
      <c r="E85">
        <v>0</v>
      </c>
      <c r="F85" t="s">
        <v>411</v>
      </c>
      <c r="G85" t="s">
        <v>522</v>
      </c>
      <c r="H85">
        <f>IF(G85="-","-",VLOOKUP(G85,'VDISK INFO'!$C$2:$D$1000000,COLUMN('VDISK INFO'!D:D)-COLUMN('VDISK INFO'!$C$2:$D$1000000)+1,0))</f>
        <v>100</v>
      </c>
      <c r="I85" t="s">
        <v>413</v>
      </c>
      <c r="J85" t="str">
        <f>IF(G85="-","-",VLOOKUP(I85,'STORAGE CONTAINER'!$A$2:$B$1000000,COLUMN('STORAGE CONTAINER'!B:B)-COLUMN('STORAGE CONTAINER'!$A$2:$B$1000000)+1,0))</f>
        <v>SelfServiceContainer</v>
      </c>
      <c r="K85" t="s">
        <v>78</v>
      </c>
      <c r="L85" t="s">
        <v>78</v>
      </c>
      <c r="M85" t="b">
        <v>0</v>
      </c>
      <c r="N85" t="b">
        <v>0</v>
      </c>
      <c r="O85" t="b">
        <v>0</v>
      </c>
    </row>
    <row r="86" spans="1:15">
      <c r="A86" t="s">
        <v>198</v>
      </c>
      <c r="B86" t="s">
        <v>197</v>
      </c>
      <c r="C86" t="s">
        <v>409</v>
      </c>
      <c r="D86" t="s">
        <v>410</v>
      </c>
      <c r="E86">
        <v>0</v>
      </c>
      <c r="F86" t="s">
        <v>411</v>
      </c>
      <c r="G86" t="s">
        <v>523</v>
      </c>
      <c r="H86">
        <f>IF(G86="-","-",VLOOKUP(G86,'VDISK INFO'!$C$2:$D$1000000,COLUMN('VDISK INFO'!D:D)-COLUMN('VDISK INFO'!$C$2:$D$1000000)+1,0))</f>
        <v>120</v>
      </c>
      <c r="I86" t="s">
        <v>413</v>
      </c>
      <c r="J86" t="str">
        <f>IF(G86="-","-",VLOOKUP(I86,'STORAGE CONTAINER'!$A$2:$B$1000000,COLUMN('STORAGE CONTAINER'!B:B)-COLUMN('STORAGE CONTAINER'!$A$2:$B$1000000)+1,0))</f>
        <v>SelfServiceContainer</v>
      </c>
      <c r="K86" t="s">
        <v>78</v>
      </c>
      <c r="L86" t="s">
        <v>78</v>
      </c>
      <c r="M86" t="b">
        <v>0</v>
      </c>
      <c r="N86" t="b">
        <v>0</v>
      </c>
      <c r="O86" t="b">
        <v>0</v>
      </c>
    </row>
    <row r="87" spans="1:15">
      <c r="A87" t="s">
        <v>198</v>
      </c>
      <c r="B87" t="s">
        <v>197</v>
      </c>
      <c r="C87" t="s">
        <v>425</v>
      </c>
      <c r="D87" t="s">
        <v>426</v>
      </c>
      <c r="E87">
        <v>3</v>
      </c>
      <c r="F87" t="s">
        <v>411</v>
      </c>
      <c r="G87" t="s">
        <v>524</v>
      </c>
      <c r="H87">
        <f>IF(G87="-","-",VLOOKUP(G87,'VDISK INFO'!$C$2:$D$1000000,COLUMN('VDISK INFO'!D:D)-COLUMN('VDISK INFO'!$C$2:$D$1000000)+1,0))</f>
        <v>0.000356674194335937</v>
      </c>
      <c r="I87" t="s">
        <v>428</v>
      </c>
      <c r="J87" t="str">
        <f>IF(G87="-","-",VLOOKUP(I87,'STORAGE CONTAINER'!$A$2:$B$1000000,COLUMN('STORAGE CONTAINER'!B:B)-COLUMN('STORAGE CONTAINER'!$A$2:$B$1000000)+1,0))</f>
        <v>Nutanix_POC-FS_ctr</v>
      </c>
      <c r="K87" t="s">
        <v>78</v>
      </c>
      <c r="L87" t="s">
        <v>78</v>
      </c>
      <c r="M87" t="b">
        <v>0</v>
      </c>
      <c r="N87" t="b">
        <v>1</v>
      </c>
      <c r="O87" t="b">
        <v>0</v>
      </c>
    </row>
    <row r="88" spans="1:15">
      <c r="A88" t="s">
        <v>203</v>
      </c>
      <c r="B88" t="s">
        <v>202</v>
      </c>
      <c r="C88" t="s">
        <v>409</v>
      </c>
      <c r="D88" t="s">
        <v>410</v>
      </c>
      <c r="E88">
        <v>0</v>
      </c>
      <c r="F88" t="s">
        <v>411</v>
      </c>
      <c r="G88" t="s">
        <v>525</v>
      </c>
      <c r="H88">
        <f>IF(G88="-","-",VLOOKUP(G88,'VDISK INFO'!$C$2:$D$1000000,COLUMN('VDISK INFO'!D:D)-COLUMN('VDISK INFO'!$C$2:$D$1000000)+1,0))</f>
        <v>120</v>
      </c>
      <c r="I88" t="s">
        <v>413</v>
      </c>
      <c r="J88" t="str">
        <f>IF(G88="-","-",VLOOKUP(I88,'STORAGE CONTAINER'!$A$2:$B$1000000,COLUMN('STORAGE CONTAINER'!B:B)-COLUMN('STORAGE CONTAINER'!$A$2:$B$1000000)+1,0))</f>
        <v>SelfServiceContainer</v>
      </c>
      <c r="K88" t="s">
        <v>78</v>
      </c>
      <c r="L88" t="s">
        <v>78</v>
      </c>
      <c r="M88" t="b">
        <v>0</v>
      </c>
      <c r="N88" t="b">
        <v>0</v>
      </c>
      <c r="O88" t="b">
        <v>0</v>
      </c>
    </row>
    <row r="89" spans="1:15">
      <c r="A89" t="s">
        <v>203</v>
      </c>
      <c r="B89" t="s">
        <v>202</v>
      </c>
      <c r="C89" t="s">
        <v>425</v>
      </c>
      <c r="D89" t="s">
        <v>426</v>
      </c>
      <c r="E89">
        <v>3</v>
      </c>
      <c r="F89" t="s">
        <v>411</v>
      </c>
      <c r="G89" t="s">
        <v>526</v>
      </c>
      <c r="H89">
        <f>IF(G89="-","-",VLOOKUP(G89,'VDISK INFO'!$C$2:$D$1000000,COLUMN('VDISK INFO'!D:D)-COLUMN('VDISK INFO'!$C$2:$D$1000000)+1,0))</f>
        <v>0.000362396240234375</v>
      </c>
      <c r="I89" t="s">
        <v>428</v>
      </c>
      <c r="J89" t="str">
        <f>IF(G89="-","-",VLOOKUP(I89,'STORAGE CONTAINER'!$A$2:$B$1000000,COLUMN('STORAGE CONTAINER'!B:B)-COLUMN('STORAGE CONTAINER'!$A$2:$B$1000000)+1,0))</f>
        <v>Nutanix_POC-FS_ctr</v>
      </c>
      <c r="K89" t="s">
        <v>78</v>
      </c>
      <c r="L89" t="s">
        <v>78</v>
      </c>
      <c r="M89" t="b">
        <v>0</v>
      </c>
      <c r="N89" t="b">
        <v>1</v>
      </c>
      <c r="O89" t="b">
        <v>0</v>
      </c>
    </row>
    <row r="90" spans="1:15">
      <c r="A90" t="s">
        <v>207</v>
      </c>
      <c r="B90" t="s">
        <v>206</v>
      </c>
      <c r="C90" t="s">
        <v>425</v>
      </c>
      <c r="D90" t="s">
        <v>429</v>
      </c>
      <c r="E90">
        <v>0</v>
      </c>
      <c r="F90" t="s">
        <v>411</v>
      </c>
      <c r="G90" t="s">
        <v>527</v>
      </c>
      <c r="H90">
        <f>IF(G90="-","-",VLOOKUP(G90,'VDISK INFO'!$C$2:$D$1000000,COLUMN('VDISK INFO'!D:D)-COLUMN('VDISK INFO'!$C$2:$D$1000000)+1,0))</f>
        <v>0.0003509521484375</v>
      </c>
      <c r="I90" t="s">
        <v>428</v>
      </c>
      <c r="J90" t="str">
        <f>IF(G90="-","-",VLOOKUP(I90,'STORAGE CONTAINER'!$A$2:$B$1000000,COLUMN('STORAGE CONTAINER'!B:B)-COLUMN('STORAGE CONTAINER'!$A$2:$B$1000000)+1,0))</f>
        <v>Nutanix_POC-FS_ctr</v>
      </c>
      <c r="K90" t="s">
        <v>78</v>
      </c>
      <c r="L90" t="s">
        <v>78</v>
      </c>
      <c r="M90" t="b">
        <v>0</v>
      </c>
      <c r="N90" t="b">
        <v>1</v>
      </c>
      <c r="O90" t="b">
        <v>0</v>
      </c>
    </row>
    <row r="91" spans="1:15">
      <c r="A91" t="s">
        <v>207</v>
      </c>
      <c r="B91" t="s">
        <v>206</v>
      </c>
      <c r="C91" t="s">
        <v>409</v>
      </c>
      <c r="D91" t="s">
        <v>410</v>
      </c>
      <c r="E91">
        <v>0</v>
      </c>
      <c r="F91" t="s">
        <v>411</v>
      </c>
      <c r="G91" t="s">
        <v>528</v>
      </c>
      <c r="H91">
        <f>IF(G91="-","-",VLOOKUP(G91,'VDISK INFO'!$C$2:$D$1000000,COLUMN('VDISK INFO'!D:D)-COLUMN('VDISK INFO'!$C$2:$D$1000000)+1,0))</f>
        <v>12</v>
      </c>
      <c r="I91" t="s">
        <v>428</v>
      </c>
      <c r="J91" t="str">
        <f>IF(G91="-","-",VLOOKUP(I91,'STORAGE CONTAINER'!$A$2:$B$1000000,COLUMN('STORAGE CONTAINER'!B:B)-COLUMN('STORAGE CONTAINER'!$A$2:$B$1000000)+1,0))</f>
        <v>Nutanix_POC-FS_ctr</v>
      </c>
      <c r="K91" t="s">
        <v>78</v>
      </c>
      <c r="L91" t="s">
        <v>78</v>
      </c>
      <c r="M91" t="b">
        <v>0</v>
      </c>
      <c r="N91" t="b">
        <v>0</v>
      </c>
      <c r="O91" t="b">
        <v>0</v>
      </c>
    </row>
    <row r="92" spans="1:15">
      <c r="A92" t="s">
        <v>207</v>
      </c>
      <c r="B92" t="s">
        <v>206</v>
      </c>
      <c r="C92" t="s">
        <v>409</v>
      </c>
      <c r="D92" t="s">
        <v>414</v>
      </c>
      <c r="E92">
        <v>1</v>
      </c>
      <c r="F92" t="s">
        <v>411</v>
      </c>
      <c r="G92" t="s">
        <v>529</v>
      </c>
      <c r="H92">
        <f>IF(G92="-","-",VLOOKUP(G92,'VDISK INFO'!$C$2:$D$1000000,COLUMN('VDISK INFO'!D:D)-COLUMN('VDISK INFO'!$C$2:$D$1000000)+1,0))</f>
        <v>45</v>
      </c>
      <c r="I92" t="s">
        <v>428</v>
      </c>
      <c r="J92" t="str">
        <f>IF(G92="-","-",VLOOKUP(I92,'STORAGE CONTAINER'!$A$2:$B$1000000,COLUMN('STORAGE CONTAINER'!B:B)-COLUMN('STORAGE CONTAINER'!$A$2:$B$1000000)+1,0))</f>
        <v>Nutanix_POC-FS_ctr</v>
      </c>
      <c r="K92" t="s">
        <v>78</v>
      </c>
      <c r="L92" t="s">
        <v>78</v>
      </c>
      <c r="M92" t="b">
        <v>0</v>
      </c>
      <c r="N92" t="b">
        <v>0</v>
      </c>
      <c r="O92" t="b">
        <v>0</v>
      </c>
    </row>
    <row r="93" spans="1:15">
      <c r="A93" t="s">
        <v>207</v>
      </c>
      <c r="B93" t="s">
        <v>206</v>
      </c>
      <c r="C93" t="s">
        <v>409</v>
      </c>
      <c r="D93" t="s">
        <v>416</v>
      </c>
      <c r="E93">
        <v>2</v>
      </c>
      <c r="F93" t="s">
        <v>411</v>
      </c>
      <c r="G93" t="s">
        <v>530</v>
      </c>
      <c r="H93">
        <f>IF(G93="-","-",VLOOKUP(G93,'VDISK INFO'!$C$2:$D$1000000,COLUMN('VDISK INFO'!D:D)-COLUMN('VDISK INFO'!$C$2:$D$1000000)+1,0))</f>
        <v>45</v>
      </c>
      <c r="I93" t="s">
        <v>428</v>
      </c>
      <c r="J93" t="str">
        <f>IF(G93="-","-",VLOOKUP(I93,'STORAGE CONTAINER'!$A$2:$B$1000000,COLUMN('STORAGE CONTAINER'!B:B)-COLUMN('STORAGE CONTAINER'!$A$2:$B$1000000)+1,0))</f>
        <v>Nutanix_POC-FS_ctr</v>
      </c>
      <c r="K93" t="s">
        <v>78</v>
      </c>
      <c r="L93" t="s">
        <v>78</v>
      </c>
      <c r="M93" t="b">
        <v>0</v>
      </c>
      <c r="N93" t="b">
        <v>0</v>
      </c>
      <c r="O93" t="b">
        <v>0</v>
      </c>
    </row>
    <row r="94" spans="1:15">
      <c r="A94" t="s">
        <v>213</v>
      </c>
      <c r="B94" t="s">
        <v>212</v>
      </c>
      <c r="C94" t="s">
        <v>425</v>
      </c>
      <c r="D94" t="s">
        <v>429</v>
      </c>
      <c r="E94">
        <v>0</v>
      </c>
      <c r="F94" t="s">
        <v>407</v>
      </c>
      <c r="G94" t="s">
        <v>78</v>
      </c>
      <c r="H94" t="str">
        <f>IF(G94="-","-",VLOOKUP(G94,'VDISK INFO'!$C$2:$D$1000000,COLUMN('VDISK INFO'!D:D)-COLUMN('VDISK INFO'!$C$2:$D$1000000)+1,0))</f>
        <v>-</v>
      </c>
      <c r="I94" t="s">
        <v>78</v>
      </c>
      <c r="J94" t="str">
        <f>IF(G94="-","-",VLOOKUP(I94,'STORAGE CONTAINER'!$A$2:$B$1000000,COLUMN('STORAGE CONTAINER'!B:B)-COLUMN('STORAGE CONTAINER'!$A$2:$B$1000000)+1,0))</f>
        <v>-</v>
      </c>
      <c r="K94" t="s">
        <v>78</v>
      </c>
      <c r="L94" t="s">
        <v>78</v>
      </c>
      <c r="M94" t="b">
        <v>0</v>
      </c>
      <c r="N94" t="b">
        <v>1</v>
      </c>
      <c r="O94" t="b">
        <v>1</v>
      </c>
    </row>
    <row r="95" spans="1:15">
      <c r="A95" t="s">
        <v>213</v>
      </c>
      <c r="B95" t="s">
        <v>212</v>
      </c>
      <c r="C95" t="s">
        <v>409</v>
      </c>
      <c r="D95" t="s">
        <v>410</v>
      </c>
      <c r="E95">
        <v>0</v>
      </c>
      <c r="F95" t="s">
        <v>411</v>
      </c>
      <c r="G95" t="s">
        <v>531</v>
      </c>
      <c r="H95">
        <f>IF(G95="-","-",VLOOKUP(G95,'VDISK INFO'!$C$2:$D$1000000,COLUMN('VDISK INFO'!D:D)-COLUMN('VDISK INFO'!$C$2:$D$1000000)+1,0))</f>
        <v>15</v>
      </c>
      <c r="I95" t="s">
        <v>413</v>
      </c>
      <c r="J95" t="str">
        <f>IF(G95="-","-",VLOOKUP(I95,'STORAGE CONTAINER'!$A$2:$B$1000000,COLUMN('STORAGE CONTAINER'!B:B)-COLUMN('STORAGE CONTAINER'!$A$2:$B$1000000)+1,0))</f>
        <v>SelfServiceContainer</v>
      </c>
      <c r="K95" t="s">
        <v>78</v>
      </c>
      <c r="L95" t="s">
        <v>78</v>
      </c>
      <c r="M95" t="b">
        <v>0</v>
      </c>
      <c r="N95" t="b">
        <v>0</v>
      </c>
      <c r="O95" t="b">
        <v>0</v>
      </c>
    </row>
    <row r="96" spans="1:15">
      <c r="A96" t="s">
        <v>213</v>
      </c>
      <c r="B96" t="s">
        <v>212</v>
      </c>
      <c r="C96" t="s">
        <v>409</v>
      </c>
      <c r="D96" t="s">
        <v>414</v>
      </c>
      <c r="E96">
        <v>1</v>
      </c>
      <c r="F96" t="s">
        <v>417</v>
      </c>
      <c r="G96" t="s">
        <v>78</v>
      </c>
      <c r="H96" t="str">
        <f>IF(G96="-","-",VLOOKUP(G96,'VDISK INFO'!$C$2:$D$1000000,COLUMN('VDISK INFO'!D:D)-COLUMN('VDISK INFO'!$C$2:$D$1000000)+1,0))</f>
        <v>-</v>
      </c>
      <c r="I96" t="s">
        <v>78</v>
      </c>
      <c r="J96" t="str">
        <f>IF(G96="-","-",VLOOKUP(I96,'STORAGE CONTAINER'!$A$2:$B$1000000,COLUMN('STORAGE CONTAINER'!B:B)-COLUMN('STORAGE CONTAINER'!$A$2:$B$1000000)+1,0))</f>
        <v>-</v>
      </c>
      <c r="K96" t="s">
        <v>532</v>
      </c>
      <c r="L96" t="str">
        <f>IF(K96="","-",VLOOKUP(K96,'VOLUME GROUP'!$A$2:$B$1000000,COLUMN('VOLUME GROUP'!B:B)-COLUMN('VOLUME GROUP'!$A$2:$B$1000000)+1,0))</f>
        <v>ERA_LOG_DRIVE_VG_21eedadc-0805-470b-967c-29d2204d21ce</v>
      </c>
      <c r="M96" t="b">
        <v>0</v>
      </c>
      <c r="N96" t="b">
        <v>0</v>
      </c>
      <c r="O96" t="b">
        <v>0</v>
      </c>
    </row>
    <row r="97" spans="1:15">
      <c r="A97" t="s">
        <v>219</v>
      </c>
      <c r="B97" t="s">
        <v>218</v>
      </c>
      <c r="C97" t="s">
        <v>409</v>
      </c>
      <c r="D97" t="s">
        <v>410</v>
      </c>
      <c r="E97">
        <v>0</v>
      </c>
      <c r="F97" t="s">
        <v>411</v>
      </c>
      <c r="G97" t="s">
        <v>533</v>
      </c>
      <c r="H97">
        <f>IF(G97="-","-",VLOOKUP(G97,'VDISK INFO'!$C$2:$D$1000000,COLUMN('VDISK INFO'!D:D)-COLUMN('VDISK INFO'!$C$2:$D$1000000)+1,0))</f>
        <v>40</v>
      </c>
      <c r="I97" t="s">
        <v>413</v>
      </c>
      <c r="J97" t="str">
        <f>IF(G97="-","-",VLOOKUP(I97,'STORAGE CONTAINER'!$A$2:$B$1000000,COLUMN('STORAGE CONTAINER'!B:B)-COLUMN('STORAGE CONTAINER'!$A$2:$B$1000000)+1,0))</f>
        <v>SelfServiceContainer</v>
      </c>
      <c r="K97" t="s">
        <v>78</v>
      </c>
      <c r="L97" t="s">
        <v>78</v>
      </c>
      <c r="M97" t="b">
        <v>0</v>
      </c>
      <c r="N97" t="b">
        <v>0</v>
      </c>
      <c r="O97" t="b">
        <v>0</v>
      </c>
    </row>
    <row r="98" spans="1:15">
      <c r="A98" t="s">
        <v>219</v>
      </c>
      <c r="B98" t="s">
        <v>218</v>
      </c>
      <c r="C98" t="s">
        <v>409</v>
      </c>
      <c r="D98" t="s">
        <v>414</v>
      </c>
      <c r="E98">
        <v>1</v>
      </c>
      <c r="F98" t="s">
        <v>411</v>
      </c>
      <c r="G98" t="s">
        <v>534</v>
      </c>
      <c r="H98">
        <f>IF(G98="-","-",VLOOKUP(G98,'VDISK INFO'!$C$2:$D$1000000,COLUMN('VDISK INFO'!D:D)-COLUMN('VDISK INFO'!$C$2:$D$1000000)+1,0))</f>
        <v>40</v>
      </c>
      <c r="I98" t="s">
        <v>413</v>
      </c>
      <c r="J98" t="str">
        <f>IF(G98="-","-",VLOOKUP(I98,'STORAGE CONTAINER'!$A$2:$B$1000000,COLUMN('STORAGE CONTAINER'!B:B)-COLUMN('STORAGE CONTAINER'!$A$2:$B$1000000)+1,0))</f>
        <v>SelfServiceContainer</v>
      </c>
      <c r="K98" t="s">
        <v>78</v>
      </c>
      <c r="L98" t="s">
        <v>78</v>
      </c>
      <c r="M98" t="b">
        <v>0</v>
      </c>
      <c r="N98" t="b">
        <v>0</v>
      </c>
      <c r="O98" t="b">
        <v>0</v>
      </c>
    </row>
    <row r="99" spans="1:15">
      <c r="A99" t="s">
        <v>219</v>
      </c>
      <c r="B99" t="s">
        <v>218</v>
      </c>
      <c r="C99" t="s">
        <v>425</v>
      </c>
      <c r="D99" t="s">
        <v>426</v>
      </c>
      <c r="E99">
        <v>3</v>
      </c>
      <c r="F99" t="s">
        <v>411</v>
      </c>
      <c r="G99" t="s">
        <v>535</v>
      </c>
      <c r="H99">
        <f>IF(G99="-","-",VLOOKUP(G99,'VDISK INFO'!$C$2:$D$1000000,COLUMN('VDISK INFO'!D:D)-COLUMN('VDISK INFO'!$C$2:$D$1000000)+1,0))</f>
        <v>0.000356674194335937</v>
      </c>
      <c r="I99" t="s">
        <v>428</v>
      </c>
      <c r="J99" t="str">
        <f>IF(G99="-","-",VLOOKUP(I99,'STORAGE CONTAINER'!$A$2:$B$1000000,COLUMN('STORAGE CONTAINER'!B:B)-COLUMN('STORAGE CONTAINER'!$A$2:$B$1000000)+1,0))</f>
        <v>Nutanix_POC-FS_ctr</v>
      </c>
      <c r="K99" t="s">
        <v>78</v>
      </c>
      <c r="L99" t="s">
        <v>78</v>
      </c>
      <c r="M99" t="b">
        <v>0</v>
      </c>
      <c r="N99" t="b">
        <v>1</v>
      </c>
      <c r="O99" t="b">
        <v>0</v>
      </c>
    </row>
    <row r="100" spans="1:15">
      <c r="A100" t="s">
        <v>223</v>
      </c>
      <c r="B100" t="s">
        <v>222</v>
      </c>
      <c r="C100" t="s">
        <v>425</v>
      </c>
      <c r="D100" t="s">
        <v>429</v>
      </c>
      <c r="E100">
        <v>0</v>
      </c>
      <c r="F100" t="s">
        <v>407</v>
      </c>
      <c r="G100" t="s">
        <v>78</v>
      </c>
      <c r="H100" t="str">
        <f>IF(G100="-","-",VLOOKUP(G100,'VDISK INFO'!$C$2:$D$1000000,COLUMN('VDISK INFO'!D:D)-COLUMN('VDISK INFO'!$C$2:$D$1000000)+1,0))</f>
        <v>-</v>
      </c>
      <c r="I100" t="s">
        <v>78</v>
      </c>
      <c r="J100" t="str">
        <f>IF(G100="-","-",VLOOKUP(I100,'STORAGE CONTAINER'!$A$2:$B$1000000,COLUMN('STORAGE CONTAINER'!B:B)-COLUMN('STORAGE CONTAINER'!$A$2:$B$1000000)+1,0))</f>
        <v>-</v>
      </c>
      <c r="K100" t="s">
        <v>78</v>
      </c>
      <c r="L100" t="s">
        <v>78</v>
      </c>
      <c r="M100" t="b">
        <v>0</v>
      </c>
      <c r="N100" t="b">
        <v>1</v>
      </c>
      <c r="O100" t="b">
        <v>1</v>
      </c>
    </row>
    <row r="101" spans="1:15">
      <c r="A101" t="s">
        <v>223</v>
      </c>
      <c r="B101" t="s">
        <v>222</v>
      </c>
      <c r="C101" t="s">
        <v>409</v>
      </c>
      <c r="D101" t="s">
        <v>410</v>
      </c>
      <c r="E101">
        <v>0</v>
      </c>
      <c r="F101" t="s">
        <v>411</v>
      </c>
      <c r="G101" t="s">
        <v>536</v>
      </c>
      <c r="H101">
        <f>IF(G101="-","-",VLOOKUP(G101,'VDISK INFO'!$C$2:$D$1000000,COLUMN('VDISK INFO'!D:D)-COLUMN('VDISK INFO'!$C$2:$D$1000000)+1,0))</f>
        <v>80</v>
      </c>
      <c r="I101" t="s">
        <v>413</v>
      </c>
      <c r="J101" t="str">
        <f>IF(G101="-","-",VLOOKUP(I101,'STORAGE CONTAINER'!$A$2:$B$1000000,COLUMN('STORAGE CONTAINER'!B:B)-COLUMN('STORAGE CONTAINER'!$A$2:$B$1000000)+1,0))</f>
        <v>SelfServiceContainer</v>
      </c>
      <c r="K101" t="s">
        <v>78</v>
      </c>
      <c r="L101" t="s">
        <v>78</v>
      </c>
      <c r="M101" t="b">
        <v>0</v>
      </c>
      <c r="N101" t="b">
        <v>0</v>
      </c>
      <c r="O101" t="b">
        <v>0</v>
      </c>
    </row>
    <row r="102" spans="1:15">
      <c r="A102" t="s">
        <v>223</v>
      </c>
      <c r="B102" t="s">
        <v>222</v>
      </c>
      <c r="C102" t="s">
        <v>409</v>
      </c>
      <c r="D102" t="s">
        <v>414</v>
      </c>
      <c r="E102">
        <v>1</v>
      </c>
      <c r="F102" t="s">
        <v>417</v>
      </c>
      <c r="G102" t="s">
        <v>78</v>
      </c>
      <c r="H102" t="str">
        <f>IF(G102="-","-",VLOOKUP(G102,'VDISK INFO'!$C$2:$D$1000000,COLUMN('VDISK INFO'!D:D)-COLUMN('VDISK INFO'!$C$2:$D$1000000)+1,0))</f>
        <v>-</v>
      </c>
      <c r="I102" t="s">
        <v>78</v>
      </c>
      <c r="J102" t="str">
        <f>IF(G102="-","-",VLOOKUP(I102,'STORAGE CONTAINER'!$A$2:$B$1000000,COLUMN('STORAGE CONTAINER'!B:B)-COLUMN('STORAGE CONTAINER'!$A$2:$B$1000000)+1,0))</f>
        <v>-</v>
      </c>
      <c r="K102" t="s">
        <v>473</v>
      </c>
      <c r="L102" t="str">
        <f>IF(K102="","-",VLOOKUP(K102,'VOLUME GROUP'!$A$2:$B$1000000,COLUMN('VOLUME GROUP'!B:B)-COLUMN('VOLUME GROUP'!$A$2:$B$1000000)+1,0))</f>
        <v>ORACLERAC</v>
      </c>
      <c r="M102" t="b">
        <v>0</v>
      </c>
      <c r="N102" t="b">
        <v>0</v>
      </c>
      <c r="O102" t="b">
        <v>0</v>
      </c>
    </row>
    <row r="103" spans="1:15">
      <c r="A103" t="s">
        <v>387</v>
      </c>
      <c r="B103" t="s">
        <v>386</v>
      </c>
      <c r="C103" t="s">
        <v>425</v>
      </c>
      <c r="D103" t="s">
        <v>429</v>
      </c>
      <c r="E103">
        <v>0</v>
      </c>
      <c r="F103" t="s">
        <v>407</v>
      </c>
      <c r="G103" t="s">
        <v>78</v>
      </c>
      <c r="H103" t="str">
        <f>IF(G103="-","-",VLOOKUP(G103,'VDISK INFO'!$C$2:$D$1000000,COLUMN('VDISK INFO'!D:D)-COLUMN('VDISK INFO'!$C$2:$D$1000000)+1,0))</f>
        <v>-</v>
      </c>
      <c r="I103" t="s">
        <v>78</v>
      </c>
      <c r="J103" t="str">
        <f>IF(G103="-","-",VLOOKUP(I103,'STORAGE CONTAINER'!$A$2:$B$1000000,COLUMN('STORAGE CONTAINER'!B:B)-COLUMN('STORAGE CONTAINER'!$A$2:$B$1000000)+1,0))</f>
        <v>-</v>
      </c>
      <c r="K103" t="s">
        <v>78</v>
      </c>
      <c r="L103" t="s">
        <v>78</v>
      </c>
      <c r="M103" t="b">
        <v>0</v>
      </c>
      <c r="N103" t="b">
        <v>1</v>
      </c>
      <c r="O103" t="b">
        <v>1</v>
      </c>
    </row>
    <row r="104" spans="1:15">
      <c r="A104" t="s">
        <v>387</v>
      </c>
      <c r="B104" t="s">
        <v>386</v>
      </c>
      <c r="C104" t="s">
        <v>409</v>
      </c>
      <c r="D104" t="s">
        <v>410</v>
      </c>
      <c r="E104">
        <v>0</v>
      </c>
      <c r="F104" t="s">
        <v>411</v>
      </c>
      <c r="G104" t="s">
        <v>537</v>
      </c>
      <c r="H104">
        <f>IF(G104="-","-",VLOOKUP(G104,'VDISK INFO'!$C$2:$D$1000000,COLUMN('VDISK INFO'!D:D)-COLUMN('VDISK INFO'!$C$2:$D$1000000)+1,0))</f>
        <v>80</v>
      </c>
      <c r="I104" t="s">
        <v>413</v>
      </c>
      <c r="J104" t="str">
        <f>IF(G104="-","-",VLOOKUP(I104,'STORAGE CONTAINER'!$A$2:$B$1000000,COLUMN('STORAGE CONTAINER'!B:B)-COLUMN('STORAGE CONTAINER'!$A$2:$B$1000000)+1,0))</f>
        <v>SelfServiceContainer</v>
      </c>
      <c r="K104" t="s">
        <v>78</v>
      </c>
      <c r="L104" t="s">
        <v>78</v>
      </c>
      <c r="M104" t="b">
        <v>0</v>
      </c>
      <c r="N104" t="b">
        <v>0</v>
      </c>
      <c r="O104" t="b">
        <v>0</v>
      </c>
    </row>
    <row r="105" spans="1:15">
      <c r="A105" t="s">
        <v>228</v>
      </c>
      <c r="B105" t="s">
        <v>227</v>
      </c>
      <c r="C105" t="s">
        <v>425</v>
      </c>
      <c r="D105" t="s">
        <v>429</v>
      </c>
      <c r="E105">
        <v>0</v>
      </c>
      <c r="F105" t="s">
        <v>407</v>
      </c>
      <c r="G105" t="s">
        <v>78</v>
      </c>
      <c r="H105" t="str">
        <f>IF(G105="-","-",VLOOKUP(G105,'VDISK INFO'!$C$2:$D$1000000,COLUMN('VDISK INFO'!D:D)-COLUMN('VDISK INFO'!$C$2:$D$1000000)+1,0))</f>
        <v>-</v>
      </c>
      <c r="I105" t="s">
        <v>78</v>
      </c>
      <c r="J105" t="str">
        <f>IF(G105="-","-",VLOOKUP(I105,'STORAGE CONTAINER'!$A$2:$B$1000000,COLUMN('STORAGE CONTAINER'!B:B)-COLUMN('STORAGE CONTAINER'!$A$2:$B$1000000)+1,0))</f>
        <v>-</v>
      </c>
      <c r="K105" t="s">
        <v>78</v>
      </c>
      <c r="L105" t="s">
        <v>78</v>
      </c>
      <c r="M105" t="b">
        <v>0</v>
      </c>
      <c r="N105" t="b">
        <v>1</v>
      </c>
      <c r="O105" t="b">
        <v>1</v>
      </c>
    </row>
    <row r="106" spans="1:15">
      <c r="A106" t="s">
        <v>228</v>
      </c>
      <c r="B106" t="s">
        <v>227</v>
      </c>
      <c r="C106" t="s">
        <v>409</v>
      </c>
      <c r="D106" t="s">
        <v>410</v>
      </c>
      <c r="E106">
        <v>0</v>
      </c>
      <c r="F106" t="s">
        <v>411</v>
      </c>
      <c r="G106" t="s">
        <v>538</v>
      </c>
      <c r="H106">
        <f>IF(G106="-","-",VLOOKUP(G106,'VDISK INFO'!$C$2:$D$1000000,COLUMN('VDISK INFO'!D:D)-COLUMN('VDISK INFO'!$C$2:$D$1000000)+1,0))</f>
        <v>100</v>
      </c>
      <c r="I106" t="s">
        <v>413</v>
      </c>
      <c r="J106" t="str">
        <f>IF(G106="-","-",VLOOKUP(I106,'STORAGE CONTAINER'!$A$2:$B$1000000,COLUMN('STORAGE CONTAINER'!B:B)-COLUMN('STORAGE CONTAINER'!$A$2:$B$1000000)+1,0))</f>
        <v>SelfServiceContainer</v>
      </c>
      <c r="K106" t="s">
        <v>78</v>
      </c>
      <c r="L106" t="s">
        <v>78</v>
      </c>
      <c r="M106" t="b">
        <v>0</v>
      </c>
      <c r="N106" t="b">
        <v>0</v>
      </c>
      <c r="O106" t="b">
        <v>0</v>
      </c>
    </row>
    <row r="107" spans="1:15">
      <c r="A107" t="s">
        <v>232</v>
      </c>
      <c r="B107" t="s">
        <v>231</v>
      </c>
      <c r="C107" t="s">
        <v>425</v>
      </c>
      <c r="D107" t="s">
        <v>429</v>
      </c>
      <c r="E107">
        <v>0</v>
      </c>
      <c r="F107" t="s">
        <v>411</v>
      </c>
      <c r="G107" t="s">
        <v>539</v>
      </c>
      <c r="H107">
        <f>IF(G107="-","-",VLOOKUP(G107,'VDISK INFO'!$C$2:$D$1000000,COLUMN('VDISK INFO'!D:D)-COLUMN('VDISK INFO'!$C$2:$D$1000000)+1,0))</f>
        <v>0.0003509521484375</v>
      </c>
      <c r="I107" t="s">
        <v>428</v>
      </c>
      <c r="J107" t="str">
        <f>IF(G107="-","-",VLOOKUP(I107,'STORAGE CONTAINER'!$A$2:$B$1000000,COLUMN('STORAGE CONTAINER'!B:B)-COLUMN('STORAGE CONTAINER'!$A$2:$B$1000000)+1,0))</f>
        <v>Nutanix_POC-FS_ctr</v>
      </c>
      <c r="K107" t="s">
        <v>78</v>
      </c>
      <c r="L107" t="s">
        <v>78</v>
      </c>
      <c r="M107" t="b">
        <v>0</v>
      </c>
      <c r="N107" t="b">
        <v>1</v>
      </c>
      <c r="O107" t="b">
        <v>0</v>
      </c>
    </row>
    <row r="108" spans="1:15">
      <c r="A108" t="s">
        <v>232</v>
      </c>
      <c r="B108" t="s">
        <v>231</v>
      </c>
      <c r="C108" t="s">
        <v>409</v>
      </c>
      <c r="D108" t="s">
        <v>410</v>
      </c>
      <c r="E108">
        <v>0</v>
      </c>
      <c r="F108" t="s">
        <v>411</v>
      </c>
      <c r="G108" t="s">
        <v>540</v>
      </c>
      <c r="H108">
        <f>IF(G108="-","-",VLOOKUP(G108,'VDISK INFO'!$C$2:$D$1000000,COLUMN('VDISK INFO'!D:D)-COLUMN('VDISK INFO'!$C$2:$D$1000000)+1,0))</f>
        <v>12</v>
      </c>
      <c r="I108" t="s">
        <v>428</v>
      </c>
      <c r="J108" t="str">
        <f>IF(G108="-","-",VLOOKUP(I108,'STORAGE CONTAINER'!$A$2:$B$1000000,COLUMN('STORAGE CONTAINER'!B:B)-COLUMN('STORAGE CONTAINER'!$A$2:$B$1000000)+1,0))</f>
        <v>Nutanix_POC-FS_ctr</v>
      </c>
      <c r="K108" t="s">
        <v>78</v>
      </c>
      <c r="L108" t="s">
        <v>78</v>
      </c>
      <c r="M108" t="b">
        <v>0</v>
      </c>
      <c r="N108" t="b">
        <v>0</v>
      </c>
      <c r="O108" t="b">
        <v>0</v>
      </c>
    </row>
    <row r="109" spans="1:15">
      <c r="A109" t="s">
        <v>232</v>
      </c>
      <c r="B109" t="s">
        <v>231</v>
      </c>
      <c r="C109" t="s">
        <v>409</v>
      </c>
      <c r="D109" t="s">
        <v>414</v>
      </c>
      <c r="E109">
        <v>1</v>
      </c>
      <c r="F109" t="s">
        <v>411</v>
      </c>
      <c r="G109" t="s">
        <v>541</v>
      </c>
      <c r="H109">
        <f>IF(G109="-","-",VLOOKUP(G109,'VDISK INFO'!$C$2:$D$1000000,COLUMN('VDISK INFO'!D:D)-COLUMN('VDISK INFO'!$C$2:$D$1000000)+1,0))</f>
        <v>45</v>
      </c>
      <c r="I109" t="s">
        <v>428</v>
      </c>
      <c r="J109" t="str">
        <f>IF(G109="-","-",VLOOKUP(I109,'STORAGE CONTAINER'!$A$2:$B$1000000,COLUMN('STORAGE CONTAINER'!B:B)-COLUMN('STORAGE CONTAINER'!$A$2:$B$1000000)+1,0))</f>
        <v>Nutanix_POC-FS_ctr</v>
      </c>
      <c r="K109" t="s">
        <v>78</v>
      </c>
      <c r="L109" t="s">
        <v>78</v>
      </c>
      <c r="M109" t="b">
        <v>0</v>
      </c>
      <c r="N109" t="b">
        <v>0</v>
      </c>
      <c r="O109" t="b">
        <v>0</v>
      </c>
    </row>
    <row r="110" spans="1:15">
      <c r="A110" t="s">
        <v>232</v>
      </c>
      <c r="B110" t="s">
        <v>231</v>
      </c>
      <c r="C110" t="s">
        <v>409</v>
      </c>
      <c r="D110" t="s">
        <v>416</v>
      </c>
      <c r="E110">
        <v>2</v>
      </c>
      <c r="F110" t="s">
        <v>411</v>
      </c>
      <c r="G110" t="s">
        <v>542</v>
      </c>
      <c r="H110">
        <f>IF(G110="-","-",VLOOKUP(G110,'VDISK INFO'!$C$2:$D$1000000,COLUMN('VDISK INFO'!D:D)-COLUMN('VDISK INFO'!$C$2:$D$1000000)+1,0))</f>
        <v>45</v>
      </c>
      <c r="I110" t="s">
        <v>428</v>
      </c>
      <c r="J110" t="str">
        <f>IF(G110="-","-",VLOOKUP(I110,'STORAGE CONTAINER'!$A$2:$B$1000000,COLUMN('STORAGE CONTAINER'!B:B)-COLUMN('STORAGE CONTAINER'!$A$2:$B$1000000)+1,0))</f>
        <v>Nutanix_POC-FS_ctr</v>
      </c>
      <c r="K110" t="s">
        <v>78</v>
      </c>
      <c r="L110" t="s">
        <v>78</v>
      </c>
      <c r="M110" t="b">
        <v>0</v>
      </c>
      <c r="N110" t="b">
        <v>0</v>
      </c>
      <c r="O110" t="b">
        <v>0</v>
      </c>
    </row>
    <row r="111" spans="1:15">
      <c r="A111" t="s">
        <v>237</v>
      </c>
      <c r="B111" t="s">
        <v>236</v>
      </c>
      <c r="C111" t="s">
        <v>425</v>
      </c>
      <c r="D111" t="s">
        <v>429</v>
      </c>
      <c r="E111">
        <v>0</v>
      </c>
      <c r="F111" t="s">
        <v>407</v>
      </c>
      <c r="G111" t="s">
        <v>78</v>
      </c>
      <c r="H111" t="str">
        <f>IF(G111="-","-",VLOOKUP(G111,'VDISK INFO'!$C$2:$D$1000000,COLUMN('VDISK INFO'!D:D)-COLUMN('VDISK INFO'!$C$2:$D$1000000)+1,0))</f>
        <v>-</v>
      </c>
      <c r="I111" t="s">
        <v>78</v>
      </c>
      <c r="J111" t="str">
        <f>IF(G111="-","-",VLOOKUP(I111,'STORAGE CONTAINER'!$A$2:$B$1000000,COLUMN('STORAGE CONTAINER'!B:B)-COLUMN('STORAGE CONTAINER'!$A$2:$B$1000000)+1,0))</f>
        <v>-</v>
      </c>
      <c r="K111" t="s">
        <v>78</v>
      </c>
      <c r="L111" t="s">
        <v>78</v>
      </c>
      <c r="M111" t="b">
        <v>0</v>
      </c>
      <c r="N111" t="b">
        <v>1</v>
      </c>
      <c r="O111" t="b">
        <v>1</v>
      </c>
    </row>
    <row r="112" spans="1:15">
      <c r="A112" t="s">
        <v>237</v>
      </c>
      <c r="B112" t="s">
        <v>236</v>
      </c>
      <c r="C112" t="s">
        <v>409</v>
      </c>
      <c r="D112" t="s">
        <v>410</v>
      </c>
      <c r="E112">
        <v>0</v>
      </c>
      <c r="F112" t="s">
        <v>411</v>
      </c>
      <c r="G112" t="s">
        <v>543</v>
      </c>
      <c r="H112">
        <f>IF(G112="-","-",VLOOKUP(G112,'VDISK INFO'!$C$2:$D$1000000,COLUMN('VDISK INFO'!D:D)-COLUMN('VDISK INFO'!$C$2:$D$1000000)+1,0))</f>
        <v>40</v>
      </c>
      <c r="I112" t="s">
        <v>431</v>
      </c>
      <c r="J112" t="str">
        <f>IF(G112="-","-",VLOOKUP(I112,'STORAGE CONTAINER'!$A$2:$B$1000000,COLUMN('STORAGE CONTAINER'!B:B)-COLUMN('STORAGE CONTAINER'!$A$2:$B$1000000)+1,0))</f>
        <v>default-container-20507328152854</v>
      </c>
      <c r="K112" t="s">
        <v>78</v>
      </c>
      <c r="L112" t="s">
        <v>78</v>
      </c>
      <c r="M112" t="b">
        <v>0</v>
      </c>
      <c r="N112" t="b">
        <v>0</v>
      </c>
      <c r="O112" t="b">
        <v>0</v>
      </c>
    </row>
    <row r="113" spans="1:15">
      <c r="A113" t="s">
        <v>242</v>
      </c>
      <c r="B113" t="s">
        <v>241</v>
      </c>
      <c r="C113" t="s">
        <v>409</v>
      </c>
      <c r="D113" t="s">
        <v>410</v>
      </c>
      <c r="E113">
        <v>0</v>
      </c>
      <c r="F113" t="s">
        <v>411</v>
      </c>
      <c r="G113" t="s">
        <v>544</v>
      </c>
      <c r="H113">
        <f>IF(G113="-","-",VLOOKUP(G113,'VDISK INFO'!$C$2:$D$1000000,COLUMN('VDISK INFO'!D:D)-COLUMN('VDISK INFO'!$C$2:$D$1000000)+1,0))</f>
        <v>40</v>
      </c>
      <c r="I113" t="s">
        <v>413</v>
      </c>
      <c r="J113" t="str">
        <f>IF(G113="-","-",VLOOKUP(I113,'STORAGE CONTAINER'!$A$2:$B$1000000,COLUMN('STORAGE CONTAINER'!B:B)-COLUMN('STORAGE CONTAINER'!$A$2:$B$1000000)+1,0))</f>
        <v>SelfServiceContainer</v>
      </c>
      <c r="K113" t="s">
        <v>78</v>
      </c>
      <c r="L113" t="s">
        <v>78</v>
      </c>
      <c r="M113" t="b">
        <v>0</v>
      </c>
      <c r="N113" t="b">
        <v>0</v>
      </c>
      <c r="O113" t="b">
        <v>0</v>
      </c>
    </row>
    <row r="114" spans="1:15">
      <c r="A114" t="s">
        <v>242</v>
      </c>
      <c r="B114" t="s">
        <v>241</v>
      </c>
      <c r="C114" t="s">
        <v>409</v>
      </c>
      <c r="D114" t="s">
        <v>414</v>
      </c>
      <c r="E114">
        <v>1</v>
      </c>
      <c r="F114" t="s">
        <v>411</v>
      </c>
      <c r="G114" t="s">
        <v>545</v>
      </c>
      <c r="H114">
        <f>IF(G114="-","-",VLOOKUP(G114,'VDISK INFO'!$C$2:$D$1000000,COLUMN('VDISK INFO'!D:D)-COLUMN('VDISK INFO'!$C$2:$D$1000000)+1,0))</f>
        <v>40</v>
      </c>
      <c r="I114" t="s">
        <v>413</v>
      </c>
      <c r="J114" t="str">
        <f>IF(G114="-","-",VLOOKUP(I114,'STORAGE CONTAINER'!$A$2:$B$1000000,COLUMN('STORAGE CONTAINER'!B:B)-COLUMN('STORAGE CONTAINER'!$A$2:$B$1000000)+1,0))</f>
        <v>SelfServiceContainer</v>
      </c>
      <c r="K114" t="s">
        <v>78</v>
      </c>
      <c r="L114" t="s">
        <v>78</v>
      </c>
      <c r="M114" t="b">
        <v>0</v>
      </c>
      <c r="N114" t="b">
        <v>0</v>
      </c>
      <c r="O114" t="b">
        <v>0</v>
      </c>
    </row>
    <row r="115" spans="1:15">
      <c r="A115" t="s">
        <v>242</v>
      </c>
      <c r="B115" t="s">
        <v>241</v>
      </c>
      <c r="C115" t="s">
        <v>425</v>
      </c>
      <c r="D115" t="s">
        <v>426</v>
      </c>
      <c r="E115">
        <v>3</v>
      </c>
      <c r="F115" t="s">
        <v>411</v>
      </c>
      <c r="G115" t="s">
        <v>546</v>
      </c>
      <c r="H115">
        <f>IF(G115="-","-",VLOOKUP(G115,'VDISK INFO'!$C$2:$D$1000000,COLUMN('VDISK INFO'!D:D)-COLUMN('VDISK INFO'!$C$2:$D$1000000)+1,0))</f>
        <v>0.000356674194335937</v>
      </c>
      <c r="I115" t="s">
        <v>428</v>
      </c>
      <c r="J115" t="str">
        <f>IF(G115="-","-",VLOOKUP(I115,'STORAGE CONTAINER'!$A$2:$B$1000000,COLUMN('STORAGE CONTAINER'!B:B)-COLUMN('STORAGE CONTAINER'!$A$2:$B$1000000)+1,0))</f>
        <v>Nutanix_POC-FS_ctr</v>
      </c>
      <c r="K115" t="s">
        <v>78</v>
      </c>
      <c r="L115" t="s">
        <v>78</v>
      </c>
      <c r="M115" t="b">
        <v>0</v>
      </c>
      <c r="N115" t="b">
        <v>1</v>
      </c>
      <c r="O115" t="b">
        <v>0</v>
      </c>
    </row>
    <row r="116" spans="1:15">
      <c r="A116" t="s">
        <v>245</v>
      </c>
      <c r="B116" t="s">
        <v>244</v>
      </c>
      <c r="C116" t="s">
        <v>425</v>
      </c>
      <c r="D116" t="s">
        <v>429</v>
      </c>
      <c r="E116">
        <v>0</v>
      </c>
      <c r="F116" t="s">
        <v>407</v>
      </c>
      <c r="G116" t="s">
        <v>78</v>
      </c>
      <c r="H116" t="str">
        <f>IF(G116="-","-",VLOOKUP(G116,'VDISK INFO'!$C$2:$D$1000000,COLUMN('VDISK INFO'!D:D)-COLUMN('VDISK INFO'!$C$2:$D$1000000)+1,0))</f>
        <v>-</v>
      </c>
      <c r="I116" t="s">
        <v>78</v>
      </c>
      <c r="J116" t="str">
        <f>IF(G116="-","-",VLOOKUP(I116,'STORAGE CONTAINER'!$A$2:$B$1000000,COLUMN('STORAGE CONTAINER'!B:B)-COLUMN('STORAGE CONTAINER'!$A$2:$B$1000000)+1,0))</f>
        <v>-</v>
      </c>
      <c r="K116" t="s">
        <v>78</v>
      </c>
      <c r="L116" t="s">
        <v>78</v>
      </c>
      <c r="M116" t="b">
        <v>0</v>
      </c>
      <c r="N116" t="b">
        <v>1</v>
      </c>
      <c r="O116" t="b">
        <v>1</v>
      </c>
    </row>
    <row r="117" spans="1:15">
      <c r="A117" t="s">
        <v>245</v>
      </c>
      <c r="B117" t="s">
        <v>244</v>
      </c>
      <c r="C117" t="s">
        <v>409</v>
      </c>
      <c r="D117" t="s">
        <v>410</v>
      </c>
      <c r="E117">
        <v>0</v>
      </c>
      <c r="F117" t="s">
        <v>411</v>
      </c>
      <c r="G117" t="s">
        <v>547</v>
      </c>
      <c r="H117">
        <f>IF(G117="-","-",VLOOKUP(G117,'VDISK INFO'!$C$2:$D$1000000,COLUMN('VDISK INFO'!D:D)-COLUMN('VDISK INFO'!$C$2:$D$1000000)+1,0))</f>
        <v>80</v>
      </c>
      <c r="I117" t="s">
        <v>413</v>
      </c>
      <c r="J117" t="str">
        <f>IF(G117="-","-",VLOOKUP(I117,'STORAGE CONTAINER'!$A$2:$B$1000000,COLUMN('STORAGE CONTAINER'!B:B)-COLUMN('STORAGE CONTAINER'!$A$2:$B$1000000)+1,0))</f>
        <v>SelfServiceContainer</v>
      </c>
      <c r="K117" t="s">
        <v>78</v>
      </c>
      <c r="L117" t="s">
        <v>78</v>
      </c>
      <c r="M117" t="b">
        <v>0</v>
      </c>
      <c r="N117" t="b">
        <v>0</v>
      </c>
      <c r="O117" t="b">
        <v>0</v>
      </c>
    </row>
    <row r="118" spans="1:15">
      <c r="A118" t="s">
        <v>250</v>
      </c>
      <c r="B118" t="s">
        <v>249</v>
      </c>
      <c r="C118" t="s">
        <v>425</v>
      </c>
      <c r="D118" t="s">
        <v>429</v>
      </c>
      <c r="E118">
        <v>0</v>
      </c>
      <c r="F118" t="s">
        <v>407</v>
      </c>
      <c r="G118" t="s">
        <v>78</v>
      </c>
      <c r="H118" t="str">
        <f>IF(G118="-","-",VLOOKUP(G118,'VDISK INFO'!$C$2:$D$1000000,COLUMN('VDISK INFO'!D:D)-COLUMN('VDISK INFO'!$C$2:$D$1000000)+1,0))</f>
        <v>-</v>
      </c>
      <c r="I118" t="s">
        <v>78</v>
      </c>
      <c r="J118" t="str">
        <f>IF(G118="-","-",VLOOKUP(I118,'STORAGE CONTAINER'!$A$2:$B$1000000,COLUMN('STORAGE CONTAINER'!B:B)-COLUMN('STORAGE CONTAINER'!$A$2:$B$1000000)+1,0))</f>
        <v>-</v>
      </c>
      <c r="K118" t="s">
        <v>78</v>
      </c>
      <c r="L118" t="s">
        <v>78</v>
      </c>
      <c r="M118" t="b">
        <v>0</v>
      </c>
      <c r="N118" t="b">
        <v>1</v>
      </c>
      <c r="O118" t="b">
        <v>1</v>
      </c>
    </row>
    <row r="119" spans="1:15">
      <c r="A119" t="s">
        <v>250</v>
      </c>
      <c r="B119" t="s">
        <v>249</v>
      </c>
      <c r="C119" t="s">
        <v>409</v>
      </c>
      <c r="D119" t="s">
        <v>410</v>
      </c>
      <c r="E119">
        <v>0</v>
      </c>
      <c r="F119" t="s">
        <v>411</v>
      </c>
      <c r="G119" t="s">
        <v>548</v>
      </c>
      <c r="H119">
        <f>IF(G119="-","-",VLOOKUP(G119,'VDISK INFO'!$C$2:$D$1000000,COLUMN('VDISK INFO'!D:D)-COLUMN('VDISK INFO'!$C$2:$D$1000000)+1,0))</f>
        <v>40</v>
      </c>
      <c r="I119" t="s">
        <v>431</v>
      </c>
      <c r="J119" t="str">
        <f>IF(G119="-","-",VLOOKUP(I119,'STORAGE CONTAINER'!$A$2:$B$1000000,COLUMN('STORAGE CONTAINER'!B:B)-COLUMN('STORAGE CONTAINER'!$A$2:$B$1000000)+1,0))</f>
        <v>default-container-20507328152854</v>
      </c>
      <c r="K119" t="s">
        <v>78</v>
      </c>
      <c r="L119" t="s">
        <v>78</v>
      </c>
      <c r="M119" t="b">
        <v>0</v>
      </c>
      <c r="N119" t="b">
        <v>0</v>
      </c>
      <c r="O119" t="b">
        <v>0</v>
      </c>
    </row>
    <row r="120" spans="1:15">
      <c r="A120" t="s">
        <v>389</v>
      </c>
      <c r="B120" t="s">
        <v>388</v>
      </c>
      <c r="C120" t="s">
        <v>409</v>
      </c>
      <c r="D120" t="s">
        <v>410</v>
      </c>
      <c r="E120">
        <v>0</v>
      </c>
      <c r="F120" t="s">
        <v>411</v>
      </c>
      <c r="G120" t="s">
        <v>549</v>
      </c>
      <c r="H120">
        <f>IF(G120="-","-",VLOOKUP(G120,'VDISK INFO'!$C$2:$D$1000000,COLUMN('VDISK INFO'!D:D)-COLUMN('VDISK INFO'!$C$2:$D$1000000)+1,0))</f>
        <v>8</v>
      </c>
      <c r="I120" t="s">
        <v>413</v>
      </c>
      <c r="J120" t="str">
        <f>IF(G120="-","-",VLOOKUP(I120,'STORAGE CONTAINER'!$A$2:$B$1000000,COLUMN('STORAGE CONTAINER'!B:B)-COLUMN('STORAGE CONTAINER'!$A$2:$B$1000000)+1,0))</f>
        <v>SelfServiceContainer</v>
      </c>
      <c r="K120" t="s">
        <v>78</v>
      </c>
      <c r="L120" t="s">
        <v>78</v>
      </c>
      <c r="M120" t="b">
        <v>0</v>
      </c>
      <c r="N120" t="b">
        <v>0</v>
      </c>
      <c r="O120" t="b">
        <v>0</v>
      </c>
    </row>
    <row r="121" spans="1:15">
      <c r="A121" t="s">
        <v>389</v>
      </c>
      <c r="B121" t="s">
        <v>388</v>
      </c>
      <c r="C121" t="s">
        <v>425</v>
      </c>
      <c r="D121" t="s">
        <v>426</v>
      </c>
      <c r="E121">
        <v>3</v>
      </c>
      <c r="F121" t="s">
        <v>407</v>
      </c>
      <c r="G121" t="s">
        <v>78</v>
      </c>
      <c r="H121" t="str">
        <f>IF(G121="-","-",VLOOKUP(G121,'VDISK INFO'!$C$2:$D$1000000,COLUMN('VDISK INFO'!D:D)-COLUMN('VDISK INFO'!$C$2:$D$1000000)+1,0))</f>
        <v>-</v>
      </c>
      <c r="I121" t="s">
        <v>78</v>
      </c>
      <c r="J121" t="str">
        <f>IF(G121="-","-",VLOOKUP(I121,'STORAGE CONTAINER'!$A$2:$B$1000000,COLUMN('STORAGE CONTAINER'!B:B)-COLUMN('STORAGE CONTAINER'!$A$2:$B$1000000)+1,0))</f>
        <v>-</v>
      </c>
      <c r="K121" t="s">
        <v>78</v>
      </c>
      <c r="L121" t="s">
        <v>78</v>
      </c>
      <c r="M121" t="b">
        <v>0</v>
      </c>
      <c r="N121" t="b">
        <v>1</v>
      </c>
      <c r="O121" t="b">
        <v>1</v>
      </c>
    </row>
    <row r="122" spans="1:15">
      <c r="A122" t="s">
        <v>255</v>
      </c>
      <c r="B122" t="s">
        <v>254</v>
      </c>
      <c r="C122" t="s">
        <v>425</v>
      </c>
      <c r="D122" t="s">
        <v>429</v>
      </c>
      <c r="E122">
        <v>0</v>
      </c>
      <c r="F122" t="s">
        <v>411</v>
      </c>
      <c r="G122" t="s">
        <v>550</v>
      </c>
      <c r="H122">
        <f>IF(G122="-","-",VLOOKUP(G122,'VDISK INFO'!$C$2:$D$1000000,COLUMN('VDISK INFO'!D:D)-COLUMN('VDISK INFO'!$C$2:$D$1000000)+1,0))</f>
        <v>0.0003509521484375</v>
      </c>
      <c r="I122" t="s">
        <v>428</v>
      </c>
      <c r="J122" t="str">
        <f>IF(G122="-","-",VLOOKUP(I122,'STORAGE CONTAINER'!$A$2:$B$1000000,COLUMN('STORAGE CONTAINER'!B:B)-COLUMN('STORAGE CONTAINER'!$A$2:$B$1000000)+1,0))</f>
        <v>Nutanix_POC-FS_ctr</v>
      </c>
      <c r="K122" t="s">
        <v>78</v>
      </c>
      <c r="L122" t="s">
        <v>78</v>
      </c>
      <c r="M122" t="b">
        <v>0</v>
      </c>
      <c r="N122" t="b">
        <v>1</v>
      </c>
      <c r="O122" t="b">
        <v>0</v>
      </c>
    </row>
    <row r="123" spans="1:15">
      <c r="A123" t="s">
        <v>255</v>
      </c>
      <c r="B123" t="s">
        <v>254</v>
      </c>
      <c r="C123" t="s">
        <v>409</v>
      </c>
      <c r="D123" t="s">
        <v>410</v>
      </c>
      <c r="E123">
        <v>0</v>
      </c>
      <c r="F123" t="s">
        <v>411</v>
      </c>
      <c r="G123" t="s">
        <v>551</v>
      </c>
      <c r="H123">
        <f>IF(G123="-","-",VLOOKUP(G123,'VDISK INFO'!$C$2:$D$1000000,COLUMN('VDISK INFO'!D:D)-COLUMN('VDISK INFO'!$C$2:$D$1000000)+1,0))</f>
        <v>12</v>
      </c>
      <c r="I123" t="s">
        <v>428</v>
      </c>
      <c r="J123" t="str">
        <f>IF(G123="-","-",VLOOKUP(I123,'STORAGE CONTAINER'!$A$2:$B$1000000,COLUMN('STORAGE CONTAINER'!B:B)-COLUMN('STORAGE CONTAINER'!$A$2:$B$1000000)+1,0))</f>
        <v>Nutanix_POC-FS_ctr</v>
      </c>
      <c r="K123" t="s">
        <v>78</v>
      </c>
      <c r="L123" t="s">
        <v>78</v>
      </c>
      <c r="M123" t="b">
        <v>0</v>
      </c>
      <c r="N123" t="b">
        <v>0</v>
      </c>
      <c r="O123" t="b">
        <v>0</v>
      </c>
    </row>
    <row r="124" spans="1:15">
      <c r="A124" t="s">
        <v>255</v>
      </c>
      <c r="B124" t="s">
        <v>254</v>
      </c>
      <c r="C124" t="s">
        <v>409</v>
      </c>
      <c r="D124" t="s">
        <v>414</v>
      </c>
      <c r="E124">
        <v>1</v>
      </c>
      <c r="F124" t="s">
        <v>411</v>
      </c>
      <c r="G124" t="s">
        <v>552</v>
      </c>
      <c r="H124">
        <f>IF(G124="-","-",VLOOKUP(G124,'VDISK INFO'!$C$2:$D$1000000,COLUMN('VDISK INFO'!D:D)-COLUMN('VDISK INFO'!$C$2:$D$1000000)+1,0))</f>
        <v>45</v>
      </c>
      <c r="I124" t="s">
        <v>428</v>
      </c>
      <c r="J124" t="str">
        <f>IF(G124="-","-",VLOOKUP(I124,'STORAGE CONTAINER'!$A$2:$B$1000000,COLUMN('STORAGE CONTAINER'!B:B)-COLUMN('STORAGE CONTAINER'!$A$2:$B$1000000)+1,0))</f>
        <v>Nutanix_POC-FS_ctr</v>
      </c>
      <c r="K124" t="s">
        <v>78</v>
      </c>
      <c r="L124" t="s">
        <v>78</v>
      </c>
      <c r="M124" t="b">
        <v>0</v>
      </c>
      <c r="N124" t="b">
        <v>0</v>
      </c>
      <c r="O124" t="b">
        <v>0</v>
      </c>
    </row>
    <row r="125" spans="1:15">
      <c r="A125" t="s">
        <v>255</v>
      </c>
      <c r="B125" t="s">
        <v>254</v>
      </c>
      <c r="C125" t="s">
        <v>409</v>
      </c>
      <c r="D125" t="s">
        <v>416</v>
      </c>
      <c r="E125">
        <v>2</v>
      </c>
      <c r="F125" t="s">
        <v>411</v>
      </c>
      <c r="G125" t="s">
        <v>553</v>
      </c>
      <c r="H125">
        <f>IF(G125="-","-",VLOOKUP(G125,'VDISK INFO'!$C$2:$D$1000000,COLUMN('VDISK INFO'!D:D)-COLUMN('VDISK INFO'!$C$2:$D$1000000)+1,0))</f>
        <v>45</v>
      </c>
      <c r="I125" t="s">
        <v>428</v>
      </c>
      <c r="J125" t="str">
        <f>IF(G125="-","-",VLOOKUP(I125,'STORAGE CONTAINER'!$A$2:$B$1000000,COLUMN('STORAGE CONTAINER'!B:B)-COLUMN('STORAGE CONTAINER'!$A$2:$B$1000000)+1,0))</f>
        <v>Nutanix_POC-FS_ctr</v>
      </c>
      <c r="K125" t="s">
        <v>78</v>
      </c>
      <c r="L125" t="s">
        <v>78</v>
      </c>
      <c r="M125" t="b">
        <v>0</v>
      </c>
      <c r="N125" t="b">
        <v>0</v>
      </c>
      <c r="O125" t="b">
        <v>0</v>
      </c>
    </row>
    <row r="126" spans="1:15">
      <c r="A126" t="s">
        <v>178</v>
      </c>
      <c r="B126" t="s">
        <v>258</v>
      </c>
      <c r="C126" t="s">
        <v>409</v>
      </c>
      <c r="D126" t="s">
        <v>410</v>
      </c>
      <c r="E126">
        <v>0</v>
      </c>
      <c r="F126" t="s">
        <v>411</v>
      </c>
      <c r="G126" t="s">
        <v>554</v>
      </c>
      <c r="H126">
        <f>IF(G126="-","-",VLOOKUP(G126,'VDISK INFO'!$C$2:$D$1000000,COLUMN('VDISK INFO'!D:D)-COLUMN('VDISK INFO'!$C$2:$D$1000000)+1,0))</f>
        <v>8</v>
      </c>
      <c r="I126" t="s">
        <v>413</v>
      </c>
      <c r="J126" t="str">
        <f>IF(G126="-","-",VLOOKUP(I126,'STORAGE CONTAINER'!$A$2:$B$1000000,COLUMN('STORAGE CONTAINER'!B:B)-COLUMN('STORAGE CONTAINER'!$A$2:$B$1000000)+1,0))</f>
        <v>SelfServiceContainer</v>
      </c>
      <c r="K126" t="s">
        <v>78</v>
      </c>
      <c r="L126" t="s">
        <v>78</v>
      </c>
      <c r="M126" t="b">
        <v>0</v>
      </c>
      <c r="N126" t="b">
        <v>0</v>
      </c>
      <c r="O126" t="b">
        <v>0</v>
      </c>
    </row>
    <row r="127" spans="1:15">
      <c r="A127" t="s">
        <v>178</v>
      </c>
      <c r="B127" t="s">
        <v>258</v>
      </c>
      <c r="C127" t="s">
        <v>425</v>
      </c>
      <c r="D127" t="s">
        <v>426</v>
      </c>
      <c r="E127">
        <v>3</v>
      </c>
      <c r="F127" t="s">
        <v>407</v>
      </c>
      <c r="G127" t="s">
        <v>78</v>
      </c>
      <c r="H127" t="str">
        <f>IF(G127="-","-",VLOOKUP(G127,'VDISK INFO'!$C$2:$D$1000000,COLUMN('VDISK INFO'!D:D)-COLUMN('VDISK INFO'!$C$2:$D$1000000)+1,0))</f>
        <v>-</v>
      </c>
      <c r="I127" t="s">
        <v>78</v>
      </c>
      <c r="J127" t="str">
        <f>IF(G127="-","-",VLOOKUP(I127,'STORAGE CONTAINER'!$A$2:$B$1000000,COLUMN('STORAGE CONTAINER'!B:B)-COLUMN('STORAGE CONTAINER'!$A$2:$B$1000000)+1,0))</f>
        <v>-</v>
      </c>
      <c r="K127" t="s">
        <v>78</v>
      </c>
      <c r="L127" t="s">
        <v>78</v>
      </c>
      <c r="M127" t="b">
        <v>0</v>
      </c>
      <c r="N127" t="b">
        <v>1</v>
      </c>
      <c r="O127" t="b">
        <v>1</v>
      </c>
    </row>
    <row r="128" spans="1:15">
      <c r="A128" t="s">
        <v>263</v>
      </c>
      <c r="B128" t="s">
        <v>262</v>
      </c>
      <c r="C128" t="s">
        <v>409</v>
      </c>
      <c r="D128" t="s">
        <v>410</v>
      </c>
      <c r="E128">
        <v>0</v>
      </c>
      <c r="F128" t="s">
        <v>411</v>
      </c>
      <c r="G128" t="s">
        <v>555</v>
      </c>
      <c r="H128">
        <f>IF(G128="-","-",VLOOKUP(G128,'VDISK INFO'!$C$2:$D$1000000,COLUMN('VDISK INFO'!D:D)-COLUMN('VDISK INFO'!$C$2:$D$1000000)+1,0))</f>
        <v>40</v>
      </c>
      <c r="I128" t="s">
        <v>413</v>
      </c>
      <c r="J128" t="str">
        <f>IF(G128="-","-",VLOOKUP(I128,'STORAGE CONTAINER'!$A$2:$B$1000000,COLUMN('STORAGE CONTAINER'!B:B)-COLUMN('STORAGE CONTAINER'!$A$2:$B$1000000)+1,0))</f>
        <v>SelfServiceContainer</v>
      </c>
      <c r="K128" t="s">
        <v>78</v>
      </c>
      <c r="L128" t="s">
        <v>78</v>
      </c>
      <c r="M128" t="b">
        <v>0</v>
      </c>
      <c r="N128" t="b">
        <v>0</v>
      </c>
      <c r="O128" t="b">
        <v>0</v>
      </c>
    </row>
    <row r="129" spans="1:15">
      <c r="A129" t="s">
        <v>263</v>
      </c>
      <c r="B129" t="s">
        <v>262</v>
      </c>
      <c r="C129" t="s">
        <v>409</v>
      </c>
      <c r="D129" t="s">
        <v>414</v>
      </c>
      <c r="E129">
        <v>1</v>
      </c>
      <c r="F129" t="s">
        <v>411</v>
      </c>
      <c r="G129" t="s">
        <v>556</v>
      </c>
      <c r="H129">
        <f>IF(G129="-","-",VLOOKUP(G129,'VDISK INFO'!$C$2:$D$1000000,COLUMN('VDISK INFO'!D:D)-COLUMN('VDISK INFO'!$C$2:$D$1000000)+1,0))</f>
        <v>40</v>
      </c>
      <c r="I129" t="s">
        <v>413</v>
      </c>
      <c r="J129" t="str">
        <f>IF(G129="-","-",VLOOKUP(I129,'STORAGE CONTAINER'!$A$2:$B$1000000,COLUMN('STORAGE CONTAINER'!B:B)-COLUMN('STORAGE CONTAINER'!$A$2:$B$1000000)+1,0))</f>
        <v>SelfServiceContainer</v>
      </c>
      <c r="K129" t="s">
        <v>78</v>
      </c>
      <c r="L129" t="s">
        <v>78</v>
      </c>
      <c r="M129" t="b">
        <v>0</v>
      </c>
      <c r="N129" t="b">
        <v>0</v>
      </c>
      <c r="O129" t="b">
        <v>0</v>
      </c>
    </row>
    <row r="130" spans="1:15">
      <c r="A130" t="s">
        <v>263</v>
      </c>
      <c r="B130" t="s">
        <v>262</v>
      </c>
      <c r="C130" t="s">
        <v>425</v>
      </c>
      <c r="D130" t="s">
        <v>426</v>
      </c>
      <c r="E130">
        <v>3</v>
      </c>
      <c r="F130" t="s">
        <v>411</v>
      </c>
      <c r="G130" t="s">
        <v>557</v>
      </c>
      <c r="H130">
        <f>IF(G130="-","-",VLOOKUP(G130,'VDISK INFO'!$C$2:$D$1000000,COLUMN('VDISK INFO'!D:D)-COLUMN('VDISK INFO'!$C$2:$D$1000000)+1,0))</f>
        <v>0.000356674194335937</v>
      </c>
      <c r="I130" t="s">
        <v>428</v>
      </c>
      <c r="J130" t="str">
        <f>IF(G130="-","-",VLOOKUP(I130,'STORAGE CONTAINER'!$A$2:$B$1000000,COLUMN('STORAGE CONTAINER'!B:B)-COLUMN('STORAGE CONTAINER'!$A$2:$B$1000000)+1,0))</f>
        <v>Nutanix_POC-FS_ctr</v>
      </c>
      <c r="K130" t="s">
        <v>78</v>
      </c>
      <c r="L130" t="s">
        <v>78</v>
      </c>
      <c r="M130" t="b">
        <v>0</v>
      </c>
      <c r="N130" t="b">
        <v>1</v>
      </c>
      <c r="O130" t="b">
        <v>0</v>
      </c>
    </row>
    <row r="131" spans="1:15">
      <c r="A131" t="s">
        <v>267</v>
      </c>
      <c r="B131" t="s">
        <v>266</v>
      </c>
      <c r="C131" t="s">
        <v>425</v>
      </c>
      <c r="D131" t="s">
        <v>429</v>
      </c>
      <c r="E131">
        <v>0</v>
      </c>
      <c r="F131" t="s">
        <v>407</v>
      </c>
      <c r="G131" t="s">
        <v>78</v>
      </c>
      <c r="H131" t="str">
        <f>IF(G131="-","-",VLOOKUP(G131,'VDISK INFO'!$C$2:$D$1000000,COLUMN('VDISK INFO'!D:D)-COLUMN('VDISK INFO'!$C$2:$D$1000000)+1,0))</f>
        <v>-</v>
      </c>
      <c r="I131" t="s">
        <v>78</v>
      </c>
      <c r="J131" t="str">
        <f>IF(G131="-","-",VLOOKUP(I131,'STORAGE CONTAINER'!$A$2:$B$1000000,COLUMN('STORAGE CONTAINER'!B:B)-COLUMN('STORAGE CONTAINER'!$A$2:$B$1000000)+1,0))</f>
        <v>-</v>
      </c>
      <c r="K131" t="s">
        <v>78</v>
      </c>
      <c r="L131" t="s">
        <v>78</v>
      </c>
      <c r="M131" t="b">
        <v>0</v>
      </c>
      <c r="N131" t="b">
        <v>1</v>
      </c>
      <c r="O131" t="b">
        <v>1</v>
      </c>
    </row>
    <row r="132" spans="1:15">
      <c r="A132" t="s">
        <v>267</v>
      </c>
      <c r="B132" t="s">
        <v>266</v>
      </c>
      <c r="C132" t="s">
        <v>409</v>
      </c>
      <c r="D132" t="s">
        <v>410</v>
      </c>
      <c r="E132">
        <v>0</v>
      </c>
      <c r="F132" t="s">
        <v>411</v>
      </c>
      <c r="G132" t="s">
        <v>558</v>
      </c>
      <c r="H132">
        <f>IF(G132="-","-",VLOOKUP(G132,'VDISK INFO'!$C$2:$D$1000000,COLUMN('VDISK INFO'!D:D)-COLUMN('VDISK INFO'!$C$2:$D$1000000)+1,0))</f>
        <v>160</v>
      </c>
      <c r="I132" t="s">
        <v>431</v>
      </c>
      <c r="J132" t="str">
        <f>IF(G132="-","-",VLOOKUP(I132,'STORAGE CONTAINER'!$A$2:$B$1000000,COLUMN('STORAGE CONTAINER'!B:B)-COLUMN('STORAGE CONTAINER'!$A$2:$B$1000000)+1,0))</f>
        <v>default-container-20507328152854</v>
      </c>
      <c r="K132" t="s">
        <v>78</v>
      </c>
      <c r="L132" t="s">
        <v>78</v>
      </c>
      <c r="M132" t="b">
        <v>0</v>
      </c>
      <c r="N132" t="b">
        <v>0</v>
      </c>
      <c r="O132" t="b">
        <v>0</v>
      </c>
    </row>
    <row r="133" spans="1:15">
      <c r="A133" t="s">
        <v>271</v>
      </c>
      <c r="B133" t="s">
        <v>270</v>
      </c>
      <c r="C133" t="s">
        <v>425</v>
      </c>
      <c r="D133" t="s">
        <v>429</v>
      </c>
      <c r="E133">
        <v>0</v>
      </c>
      <c r="F133" t="s">
        <v>407</v>
      </c>
      <c r="G133" t="s">
        <v>78</v>
      </c>
      <c r="H133" t="str">
        <f>IF(G133="-","-",VLOOKUP(G133,'VDISK INFO'!$C$2:$D$1000000,COLUMN('VDISK INFO'!D:D)-COLUMN('VDISK INFO'!$C$2:$D$1000000)+1,0))</f>
        <v>-</v>
      </c>
      <c r="I133" t="s">
        <v>78</v>
      </c>
      <c r="J133" t="str">
        <f>IF(G133="-","-",VLOOKUP(I133,'STORAGE CONTAINER'!$A$2:$B$1000000,COLUMN('STORAGE CONTAINER'!B:B)-COLUMN('STORAGE CONTAINER'!$A$2:$B$1000000)+1,0))</f>
        <v>-</v>
      </c>
      <c r="K133" t="s">
        <v>78</v>
      </c>
      <c r="L133" t="s">
        <v>78</v>
      </c>
      <c r="M133" t="b">
        <v>0</v>
      </c>
      <c r="N133" t="b">
        <v>1</v>
      </c>
      <c r="O133" t="b">
        <v>1</v>
      </c>
    </row>
    <row r="134" spans="1:15">
      <c r="A134" t="s">
        <v>271</v>
      </c>
      <c r="B134" t="s">
        <v>270</v>
      </c>
      <c r="C134" t="s">
        <v>409</v>
      </c>
      <c r="D134" t="s">
        <v>410</v>
      </c>
      <c r="E134">
        <v>0</v>
      </c>
      <c r="F134" t="s">
        <v>411</v>
      </c>
      <c r="G134" t="s">
        <v>559</v>
      </c>
      <c r="H134">
        <f>IF(G134="-","-",VLOOKUP(G134,'VDISK INFO'!$C$2:$D$1000000,COLUMN('VDISK INFO'!D:D)-COLUMN('VDISK INFO'!$C$2:$D$1000000)+1,0))</f>
        <v>8</v>
      </c>
      <c r="I134" t="s">
        <v>413</v>
      </c>
      <c r="J134" t="str">
        <f>IF(G134="-","-",VLOOKUP(I134,'STORAGE CONTAINER'!$A$2:$B$1000000,COLUMN('STORAGE CONTAINER'!B:B)-COLUMN('STORAGE CONTAINER'!$A$2:$B$1000000)+1,0))</f>
        <v>SelfServiceContainer</v>
      </c>
      <c r="K134" t="s">
        <v>78</v>
      </c>
      <c r="L134" t="s">
        <v>78</v>
      </c>
      <c r="M134" t="b">
        <v>0</v>
      </c>
      <c r="N134" t="b">
        <v>0</v>
      </c>
      <c r="O134" t="b">
        <v>0</v>
      </c>
    </row>
    <row r="135" spans="1:15">
      <c r="A135" t="s">
        <v>276</v>
      </c>
      <c r="B135" t="s">
        <v>275</v>
      </c>
      <c r="C135" t="s">
        <v>425</v>
      </c>
      <c r="D135" t="s">
        <v>429</v>
      </c>
      <c r="E135">
        <v>0</v>
      </c>
      <c r="F135" t="s">
        <v>407</v>
      </c>
      <c r="G135" t="s">
        <v>78</v>
      </c>
      <c r="H135" t="str">
        <f>IF(G135="-","-",VLOOKUP(G135,'VDISK INFO'!$C$2:$D$1000000,COLUMN('VDISK INFO'!D:D)-COLUMN('VDISK INFO'!$C$2:$D$1000000)+1,0))</f>
        <v>-</v>
      </c>
      <c r="I135" t="s">
        <v>78</v>
      </c>
      <c r="J135" t="str">
        <f>IF(G135="-","-",VLOOKUP(I135,'STORAGE CONTAINER'!$A$2:$B$1000000,COLUMN('STORAGE CONTAINER'!B:B)-COLUMN('STORAGE CONTAINER'!$A$2:$B$1000000)+1,0))</f>
        <v>-</v>
      </c>
      <c r="K135" t="s">
        <v>78</v>
      </c>
      <c r="L135" t="s">
        <v>78</v>
      </c>
      <c r="M135" t="b">
        <v>0</v>
      </c>
      <c r="N135" t="b">
        <v>1</v>
      </c>
      <c r="O135" t="b">
        <v>1</v>
      </c>
    </row>
    <row r="136" spans="1:15">
      <c r="A136" t="s">
        <v>276</v>
      </c>
      <c r="B136" t="s">
        <v>275</v>
      </c>
      <c r="C136" t="s">
        <v>478</v>
      </c>
      <c r="D136" t="s">
        <v>479</v>
      </c>
      <c r="E136">
        <v>0</v>
      </c>
      <c r="F136" t="s">
        <v>411</v>
      </c>
      <c r="G136" t="s">
        <v>560</v>
      </c>
      <c r="H136">
        <f>IF(G136="-","-",VLOOKUP(G136,'VDISK INFO'!$C$2:$D$1000000,COLUMN('VDISK INFO'!D:D)-COLUMN('VDISK INFO'!$C$2:$D$1000000)+1,0))</f>
        <v>100</v>
      </c>
      <c r="I136" t="s">
        <v>413</v>
      </c>
      <c r="J136" t="str">
        <f>IF(G136="-","-",VLOOKUP(I136,'STORAGE CONTAINER'!$A$2:$B$1000000,COLUMN('STORAGE CONTAINER'!B:B)-COLUMN('STORAGE CONTAINER'!$A$2:$B$1000000)+1,0))</f>
        <v>SelfServiceContainer</v>
      </c>
      <c r="K136" t="s">
        <v>78</v>
      </c>
      <c r="L136" t="s">
        <v>78</v>
      </c>
      <c r="M136" t="b">
        <v>0</v>
      </c>
      <c r="N136" t="b">
        <v>0</v>
      </c>
      <c r="O136" t="b">
        <v>0</v>
      </c>
    </row>
    <row r="137" spans="1:15">
      <c r="A137" t="s">
        <v>281</v>
      </c>
      <c r="B137" t="s">
        <v>280</v>
      </c>
      <c r="C137" t="s">
        <v>425</v>
      </c>
      <c r="D137" t="s">
        <v>429</v>
      </c>
      <c r="E137">
        <v>0</v>
      </c>
      <c r="F137" t="s">
        <v>407</v>
      </c>
      <c r="G137" t="s">
        <v>78</v>
      </c>
      <c r="H137" t="str">
        <f>IF(G137="-","-",VLOOKUP(G137,'VDISK INFO'!$C$2:$D$1000000,COLUMN('VDISK INFO'!D:D)-COLUMN('VDISK INFO'!$C$2:$D$1000000)+1,0))</f>
        <v>-</v>
      </c>
      <c r="I137" t="s">
        <v>78</v>
      </c>
      <c r="J137" t="str">
        <f>IF(G137="-","-",VLOOKUP(I137,'STORAGE CONTAINER'!$A$2:$B$1000000,COLUMN('STORAGE CONTAINER'!B:B)-COLUMN('STORAGE CONTAINER'!$A$2:$B$1000000)+1,0))</f>
        <v>-</v>
      </c>
      <c r="K137" t="s">
        <v>78</v>
      </c>
      <c r="L137" t="s">
        <v>78</v>
      </c>
      <c r="M137" t="b">
        <v>0</v>
      </c>
      <c r="N137" t="b">
        <v>1</v>
      </c>
      <c r="O137" t="b">
        <v>1</v>
      </c>
    </row>
    <row r="138" spans="1:15">
      <c r="A138" t="s">
        <v>281</v>
      </c>
      <c r="B138" t="s">
        <v>280</v>
      </c>
      <c r="C138" t="s">
        <v>409</v>
      </c>
      <c r="D138" t="s">
        <v>410</v>
      </c>
      <c r="E138">
        <v>0</v>
      </c>
      <c r="F138" t="s">
        <v>411</v>
      </c>
      <c r="G138" t="s">
        <v>561</v>
      </c>
      <c r="H138">
        <f>IF(G138="-","-",VLOOKUP(G138,'VDISK INFO'!$C$2:$D$1000000,COLUMN('VDISK INFO'!D:D)-COLUMN('VDISK INFO'!$C$2:$D$1000000)+1,0))</f>
        <v>16</v>
      </c>
      <c r="I138" t="s">
        <v>431</v>
      </c>
      <c r="J138" t="str">
        <f>IF(G138="-","-",VLOOKUP(I138,'STORAGE CONTAINER'!$A$2:$B$1000000,COLUMN('STORAGE CONTAINER'!B:B)-COLUMN('STORAGE CONTAINER'!$A$2:$B$1000000)+1,0))</f>
        <v>default-container-20507328152854</v>
      </c>
      <c r="K138" t="s">
        <v>78</v>
      </c>
      <c r="L138" t="s">
        <v>78</v>
      </c>
      <c r="M138" t="b">
        <v>0</v>
      </c>
      <c r="N138" t="b">
        <v>0</v>
      </c>
      <c r="O138" t="b">
        <v>0</v>
      </c>
    </row>
    <row r="139" spans="1:15">
      <c r="A139" t="s">
        <v>284</v>
      </c>
      <c r="B139" t="s">
        <v>283</v>
      </c>
      <c r="C139" t="s">
        <v>409</v>
      </c>
      <c r="D139" t="s">
        <v>410</v>
      </c>
      <c r="E139">
        <v>0</v>
      </c>
      <c r="F139" t="s">
        <v>411</v>
      </c>
      <c r="G139" t="s">
        <v>562</v>
      </c>
      <c r="H139">
        <f>IF(G139="-","-",VLOOKUP(G139,'VDISK INFO'!$C$2:$D$1000000,COLUMN('VDISK INFO'!D:D)-COLUMN('VDISK INFO'!$C$2:$D$1000000)+1,0))</f>
        <v>40</v>
      </c>
      <c r="I139" t="s">
        <v>413</v>
      </c>
      <c r="J139" t="str">
        <f>IF(G139="-","-",VLOOKUP(I139,'STORAGE CONTAINER'!$A$2:$B$1000000,COLUMN('STORAGE CONTAINER'!B:B)-COLUMN('STORAGE CONTAINER'!$A$2:$B$1000000)+1,0))</f>
        <v>SelfServiceContainer</v>
      </c>
      <c r="K139" t="s">
        <v>78</v>
      </c>
      <c r="L139" t="s">
        <v>78</v>
      </c>
      <c r="M139" t="b">
        <v>0</v>
      </c>
      <c r="N139" t="b">
        <v>0</v>
      </c>
      <c r="O139" t="b">
        <v>0</v>
      </c>
    </row>
    <row r="140" spans="1:15">
      <c r="A140" t="s">
        <v>284</v>
      </c>
      <c r="B140" t="s">
        <v>283</v>
      </c>
      <c r="C140" t="s">
        <v>409</v>
      </c>
      <c r="D140" t="s">
        <v>414</v>
      </c>
      <c r="E140">
        <v>1</v>
      </c>
      <c r="F140" t="s">
        <v>411</v>
      </c>
      <c r="G140" t="s">
        <v>563</v>
      </c>
      <c r="H140">
        <f>IF(G140="-","-",VLOOKUP(G140,'VDISK INFO'!$C$2:$D$1000000,COLUMN('VDISK INFO'!D:D)-COLUMN('VDISK INFO'!$C$2:$D$1000000)+1,0))</f>
        <v>40</v>
      </c>
      <c r="I140" t="s">
        <v>413</v>
      </c>
      <c r="J140" t="str">
        <f>IF(G140="-","-",VLOOKUP(I140,'STORAGE CONTAINER'!$A$2:$B$1000000,COLUMN('STORAGE CONTAINER'!B:B)-COLUMN('STORAGE CONTAINER'!$A$2:$B$1000000)+1,0))</f>
        <v>SelfServiceContainer</v>
      </c>
      <c r="K140" t="s">
        <v>78</v>
      </c>
      <c r="L140" t="s">
        <v>78</v>
      </c>
      <c r="M140" t="b">
        <v>0</v>
      </c>
      <c r="N140" t="b">
        <v>0</v>
      </c>
      <c r="O140" t="b">
        <v>0</v>
      </c>
    </row>
    <row r="141" spans="1:15">
      <c r="A141" t="s">
        <v>284</v>
      </c>
      <c r="B141" t="s">
        <v>283</v>
      </c>
      <c r="C141" t="s">
        <v>425</v>
      </c>
      <c r="D141" t="s">
        <v>426</v>
      </c>
      <c r="E141">
        <v>3</v>
      </c>
      <c r="F141" t="s">
        <v>411</v>
      </c>
      <c r="G141" t="s">
        <v>564</v>
      </c>
      <c r="H141">
        <f>IF(G141="-","-",VLOOKUP(G141,'VDISK INFO'!$C$2:$D$1000000,COLUMN('VDISK INFO'!D:D)-COLUMN('VDISK INFO'!$C$2:$D$1000000)+1,0))</f>
        <v>0.000356674194335937</v>
      </c>
      <c r="I141" t="s">
        <v>428</v>
      </c>
      <c r="J141" t="str">
        <f>IF(G141="-","-",VLOOKUP(I141,'STORAGE CONTAINER'!$A$2:$B$1000000,COLUMN('STORAGE CONTAINER'!B:B)-COLUMN('STORAGE CONTAINER'!$A$2:$B$1000000)+1,0))</f>
        <v>Nutanix_POC-FS_ctr</v>
      </c>
      <c r="K141" t="s">
        <v>78</v>
      </c>
      <c r="L141" t="s">
        <v>78</v>
      </c>
      <c r="M141" t="b">
        <v>0</v>
      </c>
      <c r="N141" t="b">
        <v>1</v>
      </c>
      <c r="O141" t="b">
        <v>0</v>
      </c>
    </row>
    <row r="142" spans="1:15">
      <c r="A142" t="s">
        <v>287</v>
      </c>
      <c r="B142" t="s">
        <v>286</v>
      </c>
      <c r="C142" t="s">
        <v>425</v>
      </c>
      <c r="D142" t="s">
        <v>429</v>
      </c>
      <c r="E142">
        <v>0</v>
      </c>
      <c r="F142" t="s">
        <v>407</v>
      </c>
      <c r="G142" t="s">
        <v>78</v>
      </c>
      <c r="H142" t="str">
        <f>IF(G142="-","-",VLOOKUP(G142,'VDISK INFO'!$C$2:$D$1000000,COLUMN('VDISK INFO'!D:D)-COLUMN('VDISK INFO'!$C$2:$D$1000000)+1,0))</f>
        <v>-</v>
      </c>
      <c r="I142" t="s">
        <v>78</v>
      </c>
      <c r="J142" t="str">
        <f>IF(G142="-","-",VLOOKUP(I142,'STORAGE CONTAINER'!$A$2:$B$1000000,COLUMN('STORAGE CONTAINER'!B:B)-COLUMN('STORAGE CONTAINER'!$A$2:$B$1000000)+1,0))</f>
        <v>-</v>
      </c>
      <c r="K142" t="s">
        <v>78</v>
      </c>
      <c r="L142" t="s">
        <v>78</v>
      </c>
      <c r="M142" t="b">
        <v>0</v>
      </c>
      <c r="N142" t="b">
        <v>1</v>
      </c>
      <c r="O142" t="b">
        <v>1</v>
      </c>
    </row>
    <row r="143" spans="1:15">
      <c r="A143" t="s">
        <v>287</v>
      </c>
      <c r="B143" t="s">
        <v>286</v>
      </c>
      <c r="C143" t="s">
        <v>409</v>
      </c>
      <c r="D143" t="s">
        <v>410</v>
      </c>
      <c r="E143">
        <v>0</v>
      </c>
      <c r="F143" t="s">
        <v>411</v>
      </c>
      <c r="G143" t="s">
        <v>565</v>
      </c>
      <c r="H143">
        <f>IF(G143="-","-",VLOOKUP(G143,'VDISK INFO'!$C$2:$D$1000000,COLUMN('VDISK INFO'!D:D)-COLUMN('VDISK INFO'!$C$2:$D$1000000)+1,0))</f>
        <v>100</v>
      </c>
      <c r="I143" t="s">
        <v>413</v>
      </c>
      <c r="J143" t="str">
        <f>IF(G143="-","-",VLOOKUP(I143,'STORAGE CONTAINER'!$A$2:$B$1000000,COLUMN('STORAGE CONTAINER'!B:B)-COLUMN('STORAGE CONTAINER'!$A$2:$B$1000000)+1,0))</f>
        <v>SelfServiceContainer</v>
      </c>
      <c r="K143" t="s">
        <v>78</v>
      </c>
      <c r="L143" t="s">
        <v>78</v>
      </c>
      <c r="M143" t="b">
        <v>0</v>
      </c>
      <c r="N143" t="b">
        <v>0</v>
      </c>
      <c r="O143" t="b">
        <v>0</v>
      </c>
    </row>
    <row r="144" spans="1:15">
      <c r="A144" t="s">
        <v>292</v>
      </c>
      <c r="B144" t="s">
        <v>291</v>
      </c>
      <c r="C144" t="s">
        <v>409</v>
      </c>
      <c r="D144" t="s">
        <v>410</v>
      </c>
      <c r="E144">
        <v>0</v>
      </c>
      <c r="F144" t="s">
        <v>411</v>
      </c>
      <c r="G144" t="s">
        <v>566</v>
      </c>
      <c r="H144">
        <f>IF(G144="-","-",VLOOKUP(G144,'VDISK INFO'!$C$2:$D$1000000,COLUMN('VDISK INFO'!D:D)-COLUMN('VDISK INFO'!$C$2:$D$1000000)+1,0))</f>
        <v>0.009765625</v>
      </c>
      <c r="I144" t="s">
        <v>413</v>
      </c>
      <c r="J144" t="str">
        <f>IF(G144="-","-",VLOOKUP(I144,'STORAGE CONTAINER'!$A$2:$B$1000000,COLUMN('STORAGE CONTAINER'!B:B)-COLUMN('STORAGE CONTAINER'!$A$2:$B$1000000)+1,0))</f>
        <v>SelfServiceContainer</v>
      </c>
      <c r="K144" t="s">
        <v>78</v>
      </c>
      <c r="L144" t="s">
        <v>78</v>
      </c>
      <c r="M144" t="b">
        <v>0</v>
      </c>
      <c r="N144" t="b">
        <v>0</v>
      </c>
      <c r="O144" t="b">
        <v>0</v>
      </c>
    </row>
    <row r="145" spans="1:15">
      <c r="A145" t="s">
        <v>292</v>
      </c>
      <c r="B145" t="s">
        <v>291</v>
      </c>
      <c r="C145" t="s">
        <v>409</v>
      </c>
      <c r="D145" t="s">
        <v>414</v>
      </c>
      <c r="E145">
        <v>1</v>
      </c>
      <c r="F145" t="s">
        <v>411</v>
      </c>
      <c r="G145" t="s">
        <v>567</v>
      </c>
      <c r="H145">
        <f>IF(G145="-","-",VLOOKUP(G145,'VDISK INFO'!$C$2:$D$1000000,COLUMN('VDISK INFO'!D:D)-COLUMN('VDISK INFO'!$C$2:$D$1000000)+1,0))</f>
        <v>70</v>
      </c>
      <c r="I145" t="s">
        <v>413</v>
      </c>
      <c r="J145" t="str">
        <f>IF(G145="-","-",VLOOKUP(I145,'STORAGE CONTAINER'!$A$2:$B$1000000,COLUMN('STORAGE CONTAINER'!B:B)-COLUMN('STORAGE CONTAINER'!$A$2:$B$1000000)+1,0))</f>
        <v>SelfServiceContainer</v>
      </c>
      <c r="K145" t="s">
        <v>78</v>
      </c>
      <c r="L145" t="s">
        <v>78</v>
      </c>
      <c r="M145" t="b">
        <v>0</v>
      </c>
      <c r="N145" t="b">
        <v>0</v>
      </c>
      <c r="O145" t="b">
        <v>0</v>
      </c>
    </row>
    <row r="146" spans="1:15">
      <c r="A146" t="s">
        <v>292</v>
      </c>
      <c r="B146" t="s">
        <v>291</v>
      </c>
      <c r="C146" t="s">
        <v>409</v>
      </c>
      <c r="D146" t="s">
        <v>419</v>
      </c>
      <c r="E146">
        <v>3</v>
      </c>
      <c r="F146" t="s">
        <v>411</v>
      </c>
      <c r="G146" t="s">
        <v>568</v>
      </c>
      <c r="H146">
        <f>IF(G146="-","-",VLOOKUP(G146,'VDISK INFO'!$C$2:$D$1000000,COLUMN('VDISK INFO'!D:D)-COLUMN('VDISK INFO'!$C$2:$D$1000000)+1,0))</f>
        <v>2500</v>
      </c>
      <c r="I146" t="s">
        <v>413</v>
      </c>
      <c r="J146" t="str">
        <f>IF(G146="-","-",VLOOKUP(I146,'STORAGE CONTAINER'!$A$2:$B$1000000,COLUMN('STORAGE CONTAINER'!B:B)-COLUMN('STORAGE CONTAINER'!$A$2:$B$1000000)+1,0))</f>
        <v>SelfServiceContainer</v>
      </c>
      <c r="K146" t="s">
        <v>78</v>
      </c>
      <c r="L146" t="s">
        <v>78</v>
      </c>
      <c r="M146" t="b">
        <v>0</v>
      </c>
      <c r="N146" t="b">
        <v>0</v>
      </c>
      <c r="O146" t="b">
        <v>0</v>
      </c>
    </row>
    <row r="147" spans="1:15">
      <c r="A147" t="s">
        <v>292</v>
      </c>
      <c r="B147" t="s">
        <v>291</v>
      </c>
      <c r="C147" t="s">
        <v>409</v>
      </c>
      <c r="D147" t="s">
        <v>421</v>
      </c>
      <c r="E147">
        <v>4</v>
      </c>
      <c r="F147" t="s">
        <v>411</v>
      </c>
      <c r="G147" t="s">
        <v>569</v>
      </c>
      <c r="H147">
        <f>IF(G147="-","-",VLOOKUP(G147,'VDISK INFO'!$C$2:$D$1000000,COLUMN('VDISK INFO'!D:D)-COLUMN('VDISK INFO'!$C$2:$D$1000000)+1,0))</f>
        <v>357.142578125</v>
      </c>
      <c r="I147" t="s">
        <v>413</v>
      </c>
      <c r="J147" t="str">
        <f>IF(G147="-","-",VLOOKUP(I147,'STORAGE CONTAINER'!$A$2:$B$1000000,COLUMN('STORAGE CONTAINER'!B:B)-COLUMN('STORAGE CONTAINER'!$A$2:$B$1000000)+1,0))</f>
        <v>SelfServiceContainer</v>
      </c>
      <c r="K147" t="s">
        <v>78</v>
      </c>
      <c r="L147" t="s">
        <v>78</v>
      </c>
      <c r="M147" t="b">
        <v>0</v>
      </c>
      <c r="N147" t="b">
        <v>0</v>
      </c>
      <c r="O147" t="b">
        <v>0</v>
      </c>
    </row>
    <row r="148" spans="1:15">
      <c r="A148" t="s">
        <v>292</v>
      </c>
      <c r="B148" t="s">
        <v>291</v>
      </c>
      <c r="C148" t="s">
        <v>425</v>
      </c>
      <c r="D148" t="s">
        <v>429</v>
      </c>
      <c r="E148">
        <v>0</v>
      </c>
      <c r="F148" t="s">
        <v>411</v>
      </c>
      <c r="G148" t="s">
        <v>570</v>
      </c>
      <c r="H148">
        <f>IF(G148="-","-",VLOOKUP(G148,'VDISK INFO'!$C$2:$D$1000000,COLUMN('VDISK INFO'!D:D)-COLUMN('VDISK INFO'!$C$2:$D$1000000)+1,0))</f>
        <v>0.000349044799804687</v>
      </c>
      <c r="I148" t="s">
        <v>413</v>
      </c>
      <c r="J148" t="str">
        <f>IF(G148="-","-",VLOOKUP(I148,'STORAGE CONTAINER'!$A$2:$B$1000000,COLUMN('STORAGE CONTAINER'!B:B)-COLUMN('STORAGE CONTAINER'!$A$2:$B$1000000)+1,0))</f>
        <v>SelfServiceContainer</v>
      </c>
      <c r="K148" t="s">
        <v>78</v>
      </c>
      <c r="L148" t="s">
        <v>78</v>
      </c>
      <c r="M148" t="b">
        <v>0</v>
      </c>
      <c r="N148" t="b">
        <v>1</v>
      </c>
      <c r="O148" t="b">
        <v>0</v>
      </c>
    </row>
    <row r="149" spans="1:15">
      <c r="A149" t="s">
        <v>298</v>
      </c>
      <c r="B149" t="s">
        <v>297</v>
      </c>
      <c r="C149" t="s">
        <v>425</v>
      </c>
      <c r="D149" t="s">
        <v>429</v>
      </c>
      <c r="E149">
        <v>0</v>
      </c>
      <c r="F149" t="s">
        <v>407</v>
      </c>
      <c r="G149" t="s">
        <v>78</v>
      </c>
      <c r="H149" t="str">
        <f>IF(G149="-","-",VLOOKUP(G149,'VDISK INFO'!$C$2:$D$1000000,COLUMN('VDISK INFO'!D:D)-COLUMN('VDISK INFO'!$C$2:$D$1000000)+1,0))</f>
        <v>-</v>
      </c>
      <c r="I149" t="s">
        <v>78</v>
      </c>
      <c r="J149" t="str">
        <f>IF(G149="-","-",VLOOKUP(I149,'STORAGE CONTAINER'!$A$2:$B$1000000,COLUMN('STORAGE CONTAINER'!B:B)-COLUMN('STORAGE CONTAINER'!$A$2:$B$1000000)+1,0))</f>
        <v>-</v>
      </c>
      <c r="K149" t="s">
        <v>78</v>
      </c>
      <c r="L149" t="s">
        <v>78</v>
      </c>
      <c r="M149" t="b">
        <v>0</v>
      </c>
      <c r="N149" t="b">
        <v>1</v>
      </c>
      <c r="O149" t="b">
        <v>1</v>
      </c>
    </row>
    <row r="150" spans="1:15">
      <c r="A150" t="s">
        <v>298</v>
      </c>
      <c r="B150" t="s">
        <v>297</v>
      </c>
      <c r="C150" t="s">
        <v>409</v>
      </c>
      <c r="D150" t="s">
        <v>410</v>
      </c>
      <c r="E150">
        <v>0</v>
      </c>
      <c r="F150" t="s">
        <v>411</v>
      </c>
      <c r="G150" t="s">
        <v>571</v>
      </c>
      <c r="H150">
        <f>IF(G150="-","-",VLOOKUP(G150,'VDISK INFO'!$C$2:$D$1000000,COLUMN('VDISK INFO'!D:D)-COLUMN('VDISK INFO'!$C$2:$D$1000000)+1,0))</f>
        <v>40</v>
      </c>
      <c r="I150" t="s">
        <v>413</v>
      </c>
      <c r="J150" t="str">
        <f>IF(G150="-","-",VLOOKUP(I150,'STORAGE CONTAINER'!$A$2:$B$1000000,COLUMN('STORAGE CONTAINER'!B:B)-COLUMN('STORAGE CONTAINER'!$A$2:$B$1000000)+1,0))</f>
        <v>SelfServiceContainer</v>
      </c>
      <c r="K150" t="s">
        <v>78</v>
      </c>
      <c r="L150" t="s">
        <v>78</v>
      </c>
      <c r="M150" t="b">
        <v>0</v>
      </c>
      <c r="N150" t="b">
        <v>0</v>
      </c>
      <c r="O150" t="b">
        <v>0</v>
      </c>
    </row>
    <row r="151" spans="1:15">
      <c r="A151" t="s">
        <v>298</v>
      </c>
      <c r="B151" t="s">
        <v>297</v>
      </c>
      <c r="C151" t="s">
        <v>409</v>
      </c>
      <c r="D151" t="s">
        <v>414</v>
      </c>
      <c r="E151">
        <v>1</v>
      </c>
      <c r="F151" t="s">
        <v>411</v>
      </c>
      <c r="G151" t="s">
        <v>572</v>
      </c>
      <c r="H151">
        <f>IF(G151="-","-",VLOOKUP(G151,'VDISK INFO'!$C$2:$D$1000000,COLUMN('VDISK INFO'!D:D)-COLUMN('VDISK INFO'!$C$2:$D$1000000)+1,0))</f>
        <v>150</v>
      </c>
      <c r="I151" t="s">
        <v>413</v>
      </c>
      <c r="J151" t="str">
        <f>IF(G151="-","-",VLOOKUP(I151,'STORAGE CONTAINER'!$A$2:$B$1000000,COLUMN('STORAGE CONTAINER'!B:B)-COLUMN('STORAGE CONTAINER'!$A$2:$B$1000000)+1,0))</f>
        <v>SelfServiceContainer</v>
      </c>
      <c r="K151" t="s">
        <v>78</v>
      </c>
      <c r="L151" t="s">
        <v>78</v>
      </c>
      <c r="M151" t="b">
        <v>0</v>
      </c>
      <c r="N151" t="b">
        <v>0</v>
      </c>
      <c r="O151" t="b">
        <v>0</v>
      </c>
    </row>
    <row r="152" spans="1:15">
      <c r="A152" t="s">
        <v>303</v>
      </c>
      <c r="B152" t="s">
        <v>302</v>
      </c>
      <c r="C152" t="s">
        <v>425</v>
      </c>
      <c r="D152" t="s">
        <v>429</v>
      </c>
      <c r="E152">
        <v>0</v>
      </c>
      <c r="F152" t="s">
        <v>407</v>
      </c>
      <c r="G152" t="s">
        <v>78</v>
      </c>
      <c r="H152" t="str">
        <f>IF(G152="-","-",VLOOKUP(G152,'VDISK INFO'!$C$2:$D$1000000,COLUMN('VDISK INFO'!D:D)-COLUMN('VDISK INFO'!$C$2:$D$1000000)+1,0))</f>
        <v>-</v>
      </c>
      <c r="I152" t="s">
        <v>78</v>
      </c>
      <c r="J152" t="str">
        <f>IF(G152="-","-",VLOOKUP(I152,'STORAGE CONTAINER'!$A$2:$B$1000000,COLUMN('STORAGE CONTAINER'!B:B)-COLUMN('STORAGE CONTAINER'!$A$2:$B$1000000)+1,0))</f>
        <v>-</v>
      </c>
      <c r="K152" t="s">
        <v>78</v>
      </c>
      <c r="L152" t="s">
        <v>78</v>
      </c>
      <c r="M152" t="b">
        <v>0</v>
      </c>
      <c r="N152" t="b">
        <v>1</v>
      </c>
      <c r="O152" t="b">
        <v>1</v>
      </c>
    </row>
    <row r="153" spans="1:15">
      <c r="A153" t="s">
        <v>303</v>
      </c>
      <c r="B153" t="s">
        <v>302</v>
      </c>
      <c r="C153" t="s">
        <v>409</v>
      </c>
      <c r="D153" t="s">
        <v>410</v>
      </c>
      <c r="E153">
        <v>0</v>
      </c>
      <c r="F153" t="s">
        <v>411</v>
      </c>
      <c r="G153" t="s">
        <v>573</v>
      </c>
      <c r="H153">
        <f>IF(G153="-","-",VLOOKUP(G153,'VDISK INFO'!$C$2:$D$1000000,COLUMN('VDISK INFO'!D:D)-COLUMN('VDISK INFO'!$C$2:$D$1000000)+1,0))</f>
        <v>40</v>
      </c>
      <c r="I153" t="s">
        <v>431</v>
      </c>
      <c r="J153" t="str">
        <f>IF(G153="-","-",VLOOKUP(I153,'STORAGE CONTAINER'!$A$2:$B$1000000,COLUMN('STORAGE CONTAINER'!B:B)-COLUMN('STORAGE CONTAINER'!$A$2:$B$1000000)+1,0))</f>
        <v>default-container-20507328152854</v>
      </c>
      <c r="K153" t="s">
        <v>78</v>
      </c>
      <c r="L153" t="s">
        <v>78</v>
      </c>
      <c r="M153" t="b">
        <v>0</v>
      </c>
      <c r="N153" t="b">
        <v>0</v>
      </c>
      <c r="O153" t="b">
        <v>0</v>
      </c>
    </row>
    <row r="154" spans="1:15">
      <c r="A154" t="s">
        <v>308</v>
      </c>
      <c r="B154" t="s">
        <v>307</v>
      </c>
      <c r="C154" t="s">
        <v>425</v>
      </c>
      <c r="D154" t="s">
        <v>429</v>
      </c>
      <c r="E154">
        <v>0</v>
      </c>
      <c r="F154" t="s">
        <v>407</v>
      </c>
      <c r="G154" t="s">
        <v>78</v>
      </c>
      <c r="H154" t="str">
        <f>IF(G154="-","-",VLOOKUP(G154,'VDISK INFO'!$C$2:$D$1000000,COLUMN('VDISK INFO'!D:D)-COLUMN('VDISK INFO'!$C$2:$D$1000000)+1,0))</f>
        <v>-</v>
      </c>
      <c r="I154" t="s">
        <v>78</v>
      </c>
      <c r="J154" t="str">
        <f>IF(G154="-","-",VLOOKUP(I154,'STORAGE CONTAINER'!$A$2:$B$1000000,COLUMN('STORAGE CONTAINER'!B:B)-COLUMN('STORAGE CONTAINER'!$A$2:$B$1000000)+1,0))</f>
        <v>-</v>
      </c>
      <c r="K154" t="s">
        <v>78</v>
      </c>
      <c r="L154" t="s">
        <v>78</v>
      </c>
      <c r="M154" t="b">
        <v>0</v>
      </c>
      <c r="N154" t="b">
        <v>1</v>
      </c>
      <c r="O154" t="b">
        <v>1</v>
      </c>
    </row>
    <row r="155" spans="1:15">
      <c r="A155" t="s">
        <v>308</v>
      </c>
      <c r="B155" t="s">
        <v>307</v>
      </c>
      <c r="C155" t="s">
        <v>409</v>
      </c>
      <c r="D155" t="s">
        <v>410</v>
      </c>
      <c r="E155">
        <v>0</v>
      </c>
      <c r="F155" t="s">
        <v>411</v>
      </c>
      <c r="G155" t="s">
        <v>574</v>
      </c>
      <c r="H155">
        <f>IF(G155="-","-",VLOOKUP(G155,'VDISK INFO'!$C$2:$D$1000000,COLUMN('VDISK INFO'!D:D)-COLUMN('VDISK INFO'!$C$2:$D$1000000)+1,0))</f>
        <v>16</v>
      </c>
      <c r="I155" t="s">
        <v>431</v>
      </c>
      <c r="J155" t="str">
        <f>IF(G155="-","-",VLOOKUP(I155,'STORAGE CONTAINER'!$A$2:$B$1000000,COLUMN('STORAGE CONTAINER'!B:B)-COLUMN('STORAGE CONTAINER'!$A$2:$B$1000000)+1,0))</f>
        <v>default-container-20507328152854</v>
      </c>
      <c r="K155" t="s">
        <v>78</v>
      </c>
      <c r="L155" t="s">
        <v>78</v>
      </c>
      <c r="M155" t="b">
        <v>0</v>
      </c>
      <c r="N155" t="b">
        <v>0</v>
      </c>
      <c r="O155" t="b">
        <v>0</v>
      </c>
    </row>
    <row r="156" spans="1:15">
      <c r="A156" t="s">
        <v>308</v>
      </c>
      <c r="B156" t="s">
        <v>307</v>
      </c>
      <c r="C156" t="s">
        <v>409</v>
      </c>
      <c r="D156" t="s">
        <v>414</v>
      </c>
      <c r="E156">
        <v>1</v>
      </c>
      <c r="F156" t="s">
        <v>411</v>
      </c>
      <c r="G156" t="s">
        <v>575</v>
      </c>
      <c r="H156">
        <f>IF(G156="-","-",VLOOKUP(G156,'VDISK INFO'!$C$2:$D$1000000,COLUMN('VDISK INFO'!D:D)-COLUMN('VDISK INFO'!$C$2:$D$1000000)+1,0))</f>
        <v>37.2529029846191</v>
      </c>
      <c r="I156" t="s">
        <v>413</v>
      </c>
      <c r="J156" t="str">
        <f>IF(G156="-","-",VLOOKUP(I156,'STORAGE CONTAINER'!$A$2:$B$1000000,COLUMN('STORAGE CONTAINER'!B:B)-COLUMN('STORAGE CONTAINER'!$A$2:$B$1000000)+1,0))</f>
        <v>SelfServiceContainer</v>
      </c>
      <c r="K156" t="s">
        <v>78</v>
      </c>
      <c r="L156" t="s">
        <v>78</v>
      </c>
      <c r="M156" t="b">
        <v>0</v>
      </c>
      <c r="N156" t="b">
        <v>0</v>
      </c>
      <c r="O156" t="b">
        <v>0</v>
      </c>
    </row>
    <row r="157" spans="1:15">
      <c r="A157" t="s">
        <v>312</v>
      </c>
      <c r="B157" t="s">
        <v>311</v>
      </c>
      <c r="C157" t="s">
        <v>425</v>
      </c>
      <c r="D157" t="s">
        <v>429</v>
      </c>
      <c r="E157">
        <v>0</v>
      </c>
      <c r="F157" t="s">
        <v>407</v>
      </c>
      <c r="G157" t="s">
        <v>78</v>
      </c>
      <c r="H157" t="str">
        <f>IF(G157="-","-",VLOOKUP(G157,'VDISK INFO'!$C$2:$D$1000000,COLUMN('VDISK INFO'!D:D)-COLUMN('VDISK INFO'!$C$2:$D$1000000)+1,0))</f>
        <v>-</v>
      </c>
      <c r="I157" t="s">
        <v>78</v>
      </c>
      <c r="J157" t="str">
        <f>IF(G157="-","-",VLOOKUP(I157,'STORAGE CONTAINER'!$A$2:$B$1000000,COLUMN('STORAGE CONTAINER'!B:B)-COLUMN('STORAGE CONTAINER'!$A$2:$B$1000000)+1,0))</f>
        <v>-</v>
      </c>
      <c r="K157" t="s">
        <v>78</v>
      </c>
      <c r="L157" t="s">
        <v>78</v>
      </c>
      <c r="M157" t="b">
        <v>0</v>
      </c>
      <c r="N157" t="b">
        <v>1</v>
      </c>
      <c r="O157" t="b">
        <v>1</v>
      </c>
    </row>
    <row r="158" spans="1:15">
      <c r="A158" t="s">
        <v>312</v>
      </c>
      <c r="B158" t="s">
        <v>311</v>
      </c>
      <c r="C158" t="s">
        <v>409</v>
      </c>
      <c r="D158" t="s">
        <v>410</v>
      </c>
      <c r="E158">
        <v>0</v>
      </c>
      <c r="F158" t="s">
        <v>411</v>
      </c>
      <c r="G158" t="s">
        <v>576</v>
      </c>
      <c r="H158">
        <f>IF(G158="-","-",VLOOKUP(G158,'VDISK INFO'!$C$2:$D$1000000,COLUMN('VDISK INFO'!D:D)-COLUMN('VDISK INFO'!$C$2:$D$1000000)+1,0))</f>
        <v>60</v>
      </c>
      <c r="I158" t="s">
        <v>413</v>
      </c>
      <c r="J158" t="str">
        <f>IF(G158="-","-",VLOOKUP(I158,'STORAGE CONTAINER'!$A$2:$B$1000000,COLUMN('STORAGE CONTAINER'!B:B)-COLUMN('STORAGE CONTAINER'!$A$2:$B$1000000)+1,0))</f>
        <v>SelfServiceContainer</v>
      </c>
      <c r="K158" t="s">
        <v>78</v>
      </c>
      <c r="L158" t="s">
        <v>78</v>
      </c>
      <c r="M158" t="b">
        <v>0</v>
      </c>
      <c r="N158" t="b">
        <v>0</v>
      </c>
      <c r="O158" t="b">
        <v>0</v>
      </c>
    </row>
    <row r="159" spans="1:15">
      <c r="A159" t="s">
        <v>316</v>
      </c>
      <c r="B159" t="s">
        <v>315</v>
      </c>
      <c r="C159" t="s">
        <v>425</v>
      </c>
      <c r="D159" t="s">
        <v>429</v>
      </c>
      <c r="E159">
        <v>0</v>
      </c>
      <c r="F159" t="s">
        <v>407</v>
      </c>
      <c r="G159" t="s">
        <v>78</v>
      </c>
      <c r="H159" t="str">
        <f>IF(G159="-","-",VLOOKUP(G159,'VDISK INFO'!$C$2:$D$1000000,COLUMN('VDISK INFO'!D:D)-COLUMN('VDISK INFO'!$C$2:$D$1000000)+1,0))</f>
        <v>-</v>
      </c>
      <c r="I159" t="s">
        <v>78</v>
      </c>
      <c r="J159" t="str">
        <f>IF(G159="-","-",VLOOKUP(I159,'STORAGE CONTAINER'!$A$2:$B$1000000,COLUMN('STORAGE CONTAINER'!B:B)-COLUMN('STORAGE CONTAINER'!$A$2:$B$1000000)+1,0))</f>
        <v>-</v>
      </c>
      <c r="K159" t="s">
        <v>78</v>
      </c>
      <c r="L159" t="s">
        <v>78</v>
      </c>
      <c r="M159" t="b">
        <v>0</v>
      </c>
      <c r="N159" t="b">
        <v>1</v>
      </c>
      <c r="O159" t="b">
        <v>1</v>
      </c>
    </row>
    <row r="160" spans="1:15">
      <c r="A160" t="s">
        <v>316</v>
      </c>
      <c r="B160" t="s">
        <v>315</v>
      </c>
      <c r="C160" t="s">
        <v>409</v>
      </c>
      <c r="D160" t="s">
        <v>410</v>
      </c>
      <c r="E160">
        <v>0</v>
      </c>
      <c r="F160" t="s">
        <v>411</v>
      </c>
      <c r="G160" t="s">
        <v>577</v>
      </c>
      <c r="H160">
        <f>IF(G160="-","-",VLOOKUP(G160,'VDISK INFO'!$C$2:$D$1000000,COLUMN('VDISK INFO'!D:D)-COLUMN('VDISK INFO'!$C$2:$D$1000000)+1,0))</f>
        <v>100</v>
      </c>
      <c r="I160" t="s">
        <v>413</v>
      </c>
      <c r="J160" t="str">
        <f>IF(G160="-","-",VLOOKUP(I160,'STORAGE CONTAINER'!$A$2:$B$1000000,COLUMN('STORAGE CONTAINER'!B:B)-COLUMN('STORAGE CONTAINER'!$A$2:$B$1000000)+1,0))</f>
        <v>SelfServiceContainer</v>
      </c>
      <c r="K160" t="s">
        <v>78</v>
      </c>
      <c r="L160" t="s">
        <v>78</v>
      </c>
      <c r="M160" t="b">
        <v>0</v>
      </c>
      <c r="N160" t="b">
        <v>0</v>
      </c>
      <c r="O160" t="b">
        <v>0</v>
      </c>
    </row>
    <row r="161" spans="1:15">
      <c r="A161" t="s">
        <v>321</v>
      </c>
      <c r="B161" t="s">
        <v>320</v>
      </c>
      <c r="C161" t="s">
        <v>409</v>
      </c>
      <c r="D161" t="s">
        <v>410</v>
      </c>
      <c r="E161">
        <v>0</v>
      </c>
      <c r="F161" t="s">
        <v>411</v>
      </c>
      <c r="G161" t="s">
        <v>578</v>
      </c>
      <c r="H161">
        <f>IF(G161="-","-",VLOOKUP(G161,'VDISK INFO'!$C$2:$D$1000000,COLUMN('VDISK INFO'!D:D)-COLUMN('VDISK INFO'!$C$2:$D$1000000)+1,0))</f>
        <v>8</v>
      </c>
      <c r="I161" t="s">
        <v>413</v>
      </c>
      <c r="J161" t="str">
        <f>IF(G161="-","-",VLOOKUP(I161,'STORAGE CONTAINER'!$A$2:$B$1000000,COLUMN('STORAGE CONTAINER'!B:B)-COLUMN('STORAGE CONTAINER'!$A$2:$B$1000000)+1,0))</f>
        <v>SelfServiceContainer</v>
      </c>
      <c r="K161" t="s">
        <v>78</v>
      </c>
      <c r="L161" t="s">
        <v>78</v>
      </c>
      <c r="M161" t="b">
        <v>0</v>
      </c>
      <c r="N161" t="b">
        <v>0</v>
      </c>
      <c r="O161" t="b">
        <v>0</v>
      </c>
    </row>
    <row r="162" spans="1:15">
      <c r="A162" t="s">
        <v>321</v>
      </c>
      <c r="B162" t="s">
        <v>320</v>
      </c>
      <c r="C162" t="s">
        <v>425</v>
      </c>
      <c r="D162" t="s">
        <v>426</v>
      </c>
      <c r="E162">
        <v>3</v>
      </c>
      <c r="F162" t="s">
        <v>411</v>
      </c>
      <c r="G162" t="s">
        <v>579</v>
      </c>
      <c r="H162">
        <f>IF(G162="-","-",VLOOKUP(G162,'VDISK INFO'!$C$2:$D$1000000,COLUMN('VDISK INFO'!D:D)-COLUMN('VDISK INFO'!$C$2:$D$1000000)+1,0))</f>
        <v>0.000356674194335937</v>
      </c>
      <c r="I162" t="s">
        <v>428</v>
      </c>
      <c r="J162" t="str">
        <f>IF(G162="-","-",VLOOKUP(I162,'STORAGE CONTAINER'!$A$2:$B$1000000,COLUMN('STORAGE CONTAINER'!B:B)-COLUMN('STORAGE CONTAINER'!$A$2:$B$1000000)+1,0))</f>
        <v>Nutanix_POC-FS_ctr</v>
      </c>
      <c r="K162" t="s">
        <v>78</v>
      </c>
      <c r="L162" t="s">
        <v>78</v>
      </c>
      <c r="M162" t="b">
        <v>0</v>
      </c>
      <c r="N162" t="b">
        <v>1</v>
      </c>
      <c r="O162" t="b">
        <v>0</v>
      </c>
    </row>
    <row r="163" spans="1:15">
      <c r="A163" t="s">
        <v>326</v>
      </c>
      <c r="B163" t="s">
        <v>325</v>
      </c>
      <c r="C163" t="s">
        <v>409</v>
      </c>
      <c r="D163" t="s">
        <v>410</v>
      </c>
      <c r="E163">
        <v>0</v>
      </c>
      <c r="F163" t="s">
        <v>411</v>
      </c>
      <c r="G163" t="s">
        <v>580</v>
      </c>
      <c r="H163">
        <f>IF(G163="-","-",VLOOKUP(G163,'VDISK INFO'!$C$2:$D$1000000,COLUMN('VDISK INFO'!D:D)-COLUMN('VDISK INFO'!$C$2:$D$1000000)+1,0))</f>
        <v>40</v>
      </c>
      <c r="I163" t="s">
        <v>413</v>
      </c>
      <c r="J163" t="str">
        <f>IF(G163="-","-",VLOOKUP(I163,'STORAGE CONTAINER'!$A$2:$B$1000000,COLUMN('STORAGE CONTAINER'!B:B)-COLUMN('STORAGE CONTAINER'!$A$2:$B$1000000)+1,0))</f>
        <v>SelfServiceContainer</v>
      </c>
      <c r="K163" t="s">
        <v>78</v>
      </c>
      <c r="L163" t="s">
        <v>78</v>
      </c>
      <c r="M163" t="b">
        <v>0</v>
      </c>
      <c r="N163" t="b">
        <v>0</v>
      </c>
      <c r="O163" t="b">
        <v>0</v>
      </c>
    </row>
    <row r="164" spans="1:15">
      <c r="A164" t="s">
        <v>326</v>
      </c>
      <c r="B164" t="s">
        <v>325</v>
      </c>
      <c r="C164" t="s">
        <v>409</v>
      </c>
      <c r="D164" t="s">
        <v>414</v>
      </c>
      <c r="E164">
        <v>1</v>
      </c>
      <c r="F164" t="s">
        <v>411</v>
      </c>
      <c r="G164" t="s">
        <v>581</v>
      </c>
      <c r="H164">
        <f>IF(G164="-","-",VLOOKUP(G164,'VDISK INFO'!$C$2:$D$1000000,COLUMN('VDISK INFO'!D:D)-COLUMN('VDISK INFO'!$C$2:$D$1000000)+1,0))</f>
        <v>40</v>
      </c>
      <c r="I164" t="s">
        <v>413</v>
      </c>
      <c r="J164" t="str">
        <f>IF(G164="-","-",VLOOKUP(I164,'STORAGE CONTAINER'!$A$2:$B$1000000,COLUMN('STORAGE CONTAINER'!B:B)-COLUMN('STORAGE CONTAINER'!$A$2:$B$1000000)+1,0))</f>
        <v>SelfServiceContainer</v>
      </c>
      <c r="K164" t="s">
        <v>78</v>
      </c>
      <c r="L164" t="s">
        <v>78</v>
      </c>
      <c r="M164" t="b">
        <v>0</v>
      </c>
      <c r="N164" t="b">
        <v>0</v>
      </c>
      <c r="O164" t="b">
        <v>0</v>
      </c>
    </row>
    <row r="165" spans="1:15">
      <c r="A165" t="s">
        <v>326</v>
      </c>
      <c r="B165" t="s">
        <v>325</v>
      </c>
      <c r="C165" t="s">
        <v>425</v>
      </c>
      <c r="D165" t="s">
        <v>426</v>
      </c>
      <c r="E165">
        <v>3</v>
      </c>
      <c r="F165" t="s">
        <v>411</v>
      </c>
      <c r="G165" t="s">
        <v>582</v>
      </c>
      <c r="H165">
        <f>IF(G165="-","-",VLOOKUP(G165,'VDISK INFO'!$C$2:$D$1000000,COLUMN('VDISK INFO'!D:D)-COLUMN('VDISK INFO'!$C$2:$D$1000000)+1,0))</f>
        <v>0.000356674194335937</v>
      </c>
      <c r="I165" t="s">
        <v>428</v>
      </c>
      <c r="J165" t="str">
        <f>IF(G165="-","-",VLOOKUP(I165,'STORAGE CONTAINER'!$A$2:$B$1000000,COLUMN('STORAGE CONTAINER'!B:B)-COLUMN('STORAGE CONTAINER'!$A$2:$B$1000000)+1,0))</f>
        <v>Nutanix_POC-FS_ctr</v>
      </c>
      <c r="K165" t="s">
        <v>78</v>
      </c>
      <c r="L165" t="s">
        <v>78</v>
      </c>
      <c r="M165" t="b">
        <v>0</v>
      </c>
      <c r="N165" t="b">
        <v>1</v>
      </c>
      <c r="O165" t="b">
        <v>0</v>
      </c>
    </row>
    <row r="166" spans="1:15">
      <c r="A166" t="s">
        <v>329</v>
      </c>
      <c r="B166" t="s">
        <v>328</v>
      </c>
      <c r="C166" t="s">
        <v>409</v>
      </c>
      <c r="D166" t="s">
        <v>410</v>
      </c>
      <c r="E166">
        <v>0</v>
      </c>
      <c r="F166" t="s">
        <v>411</v>
      </c>
      <c r="G166" t="s">
        <v>583</v>
      </c>
      <c r="H166">
        <f>IF(G166="-","-",VLOOKUP(G166,'VDISK INFO'!$C$2:$D$1000000,COLUMN('VDISK INFO'!D:D)-COLUMN('VDISK INFO'!$C$2:$D$1000000)+1,0))</f>
        <v>40</v>
      </c>
      <c r="I166" t="s">
        <v>413</v>
      </c>
      <c r="J166" t="str">
        <f>IF(G166="-","-",VLOOKUP(I166,'STORAGE CONTAINER'!$A$2:$B$1000000,COLUMN('STORAGE CONTAINER'!B:B)-COLUMN('STORAGE CONTAINER'!$A$2:$B$1000000)+1,0))</f>
        <v>SelfServiceContainer</v>
      </c>
      <c r="K166" t="s">
        <v>78</v>
      </c>
      <c r="L166" t="s">
        <v>78</v>
      </c>
      <c r="M166" t="b">
        <v>0</v>
      </c>
      <c r="N166" t="b">
        <v>0</v>
      </c>
      <c r="O166" t="b">
        <v>0</v>
      </c>
    </row>
    <row r="167" spans="1:15">
      <c r="A167" t="s">
        <v>329</v>
      </c>
      <c r="B167" t="s">
        <v>328</v>
      </c>
      <c r="C167" t="s">
        <v>409</v>
      </c>
      <c r="D167" t="s">
        <v>414</v>
      </c>
      <c r="E167">
        <v>1</v>
      </c>
      <c r="F167" t="s">
        <v>411</v>
      </c>
      <c r="G167" t="s">
        <v>584</v>
      </c>
      <c r="H167">
        <f>IF(G167="-","-",VLOOKUP(G167,'VDISK INFO'!$C$2:$D$1000000,COLUMN('VDISK INFO'!D:D)-COLUMN('VDISK INFO'!$C$2:$D$1000000)+1,0))</f>
        <v>40</v>
      </c>
      <c r="I167" t="s">
        <v>413</v>
      </c>
      <c r="J167" t="str">
        <f>IF(G167="-","-",VLOOKUP(I167,'STORAGE CONTAINER'!$A$2:$B$1000000,COLUMN('STORAGE CONTAINER'!B:B)-COLUMN('STORAGE CONTAINER'!$A$2:$B$1000000)+1,0))</f>
        <v>SelfServiceContainer</v>
      </c>
      <c r="K167" t="s">
        <v>78</v>
      </c>
      <c r="L167" t="s">
        <v>78</v>
      </c>
      <c r="M167" t="b">
        <v>0</v>
      </c>
      <c r="N167" t="b">
        <v>0</v>
      </c>
      <c r="O167" t="b">
        <v>0</v>
      </c>
    </row>
    <row r="168" spans="1:15">
      <c r="A168" t="s">
        <v>329</v>
      </c>
      <c r="B168" t="s">
        <v>328</v>
      </c>
      <c r="C168" t="s">
        <v>425</v>
      </c>
      <c r="D168" t="s">
        <v>426</v>
      </c>
      <c r="E168">
        <v>3</v>
      </c>
      <c r="F168" t="s">
        <v>411</v>
      </c>
      <c r="G168" t="s">
        <v>585</v>
      </c>
      <c r="H168">
        <f>IF(G168="-","-",VLOOKUP(G168,'VDISK INFO'!$C$2:$D$1000000,COLUMN('VDISK INFO'!D:D)-COLUMN('VDISK INFO'!$C$2:$D$1000000)+1,0))</f>
        <v>0.000356674194335937</v>
      </c>
      <c r="I168" t="s">
        <v>428</v>
      </c>
      <c r="J168" t="str">
        <f>IF(G168="-","-",VLOOKUP(I168,'STORAGE CONTAINER'!$A$2:$B$1000000,COLUMN('STORAGE CONTAINER'!B:B)-COLUMN('STORAGE CONTAINER'!$A$2:$B$1000000)+1,0))</f>
        <v>Nutanix_POC-FS_ctr</v>
      </c>
      <c r="K168" t="s">
        <v>78</v>
      </c>
      <c r="L168" t="s">
        <v>78</v>
      </c>
      <c r="M168" t="b">
        <v>0</v>
      </c>
      <c r="N168" t="b">
        <v>1</v>
      </c>
      <c r="O168" t="b">
        <v>0</v>
      </c>
    </row>
    <row r="169" spans="1:15">
      <c r="A169" t="s">
        <v>333</v>
      </c>
      <c r="B169" t="s">
        <v>332</v>
      </c>
      <c r="C169" t="s">
        <v>425</v>
      </c>
      <c r="D169" t="s">
        <v>429</v>
      </c>
      <c r="E169">
        <v>0</v>
      </c>
      <c r="F169" t="s">
        <v>411</v>
      </c>
      <c r="G169" t="s">
        <v>586</v>
      </c>
      <c r="H169">
        <f>IF(G169="-","-",VLOOKUP(G169,'VDISK INFO'!$C$2:$D$1000000,COLUMN('VDISK INFO'!D:D)-COLUMN('VDISK INFO'!$C$2:$D$1000000)+1,0))</f>
        <v>4.0322265625</v>
      </c>
      <c r="I169" t="s">
        <v>413</v>
      </c>
      <c r="J169" t="str">
        <f>IF(G169="-","-",VLOOKUP(I169,'STORAGE CONTAINER'!$A$2:$B$1000000,COLUMN('STORAGE CONTAINER'!B:B)-COLUMN('STORAGE CONTAINER'!$A$2:$B$1000000)+1,0))</f>
        <v>SelfServiceContainer</v>
      </c>
      <c r="K169" t="s">
        <v>78</v>
      </c>
      <c r="L169" t="s">
        <v>78</v>
      </c>
      <c r="M169" t="b">
        <v>0</v>
      </c>
      <c r="N169" t="b">
        <v>1</v>
      </c>
      <c r="O169" t="b">
        <v>0</v>
      </c>
    </row>
    <row r="170" spans="1:15">
      <c r="A170" t="s">
        <v>333</v>
      </c>
      <c r="B170" t="s">
        <v>332</v>
      </c>
      <c r="C170" t="s">
        <v>409</v>
      </c>
      <c r="D170" t="s">
        <v>410</v>
      </c>
      <c r="E170">
        <v>0</v>
      </c>
      <c r="F170" t="s">
        <v>411</v>
      </c>
      <c r="G170" t="s">
        <v>587</v>
      </c>
      <c r="H170">
        <f>IF(G170="-","-",VLOOKUP(G170,'VDISK INFO'!$C$2:$D$1000000,COLUMN('VDISK INFO'!D:D)-COLUMN('VDISK INFO'!$C$2:$D$1000000)+1,0))</f>
        <v>16</v>
      </c>
      <c r="I170" t="s">
        <v>431</v>
      </c>
      <c r="J170" t="str">
        <f>IF(G170="-","-",VLOOKUP(I170,'STORAGE CONTAINER'!$A$2:$B$1000000,COLUMN('STORAGE CONTAINER'!B:B)-COLUMN('STORAGE CONTAINER'!$A$2:$B$1000000)+1,0))</f>
        <v>default-container-20507328152854</v>
      </c>
      <c r="K170" t="s">
        <v>78</v>
      </c>
      <c r="L170" t="s">
        <v>78</v>
      </c>
      <c r="M170" t="b">
        <v>0</v>
      </c>
      <c r="N170" t="b">
        <v>0</v>
      </c>
      <c r="O170" t="b">
        <v>0</v>
      </c>
    </row>
    <row r="171" spans="1:15">
      <c r="A171" t="s">
        <v>339</v>
      </c>
      <c r="B171" t="s">
        <v>338</v>
      </c>
      <c r="C171" t="s">
        <v>425</v>
      </c>
      <c r="D171" t="s">
        <v>429</v>
      </c>
      <c r="E171">
        <v>0</v>
      </c>
      <c r="F171" t="s">
        <v>407</v>
      </c>
      <c r="G171" t="s">
        <v>78</v>
      </c>
      <c r="H171" t="str">
        <f>IF(G171="-","-",VLOOKUP(G171,'VDISK INFO'!$C$2:$D$1000000,COLUMN('VDISK INFO'!D:D)-COLUMN('VDISK INFO'!$C$2:$D$1000000)+1,0))</f>
        <v>-</v>
      </c>
      <c r="I171" t="s">
        <v>78</v>
      </c>
      <c r="J171" t="str">
        <f>IF(G171="-","-",VLOOKUP(I171,'STORAGE CONTAINER'!$A$2:$B$1000000,COLUMN('STORAGE CONTAINER'!B:B)-COLUMN('STORAGE CONTAINER'!$A$2:$B$1000000)+1,0))</f>
        <v>-</v>
      </c>
      <c r="K171" t="s">
        <v>78</v>
      </c>
      <c r="L171" t="s">
        <v>78</v>
      </c>
      <c r="M171" t="b">
        <v>0</v>
      </c>
      <c r="N171" t="b">
        <v>1</v>
      </c>
      <c r="O171" t="b">
        <v>1</v>
      </c>
    </row>
    <row r="172" spans="1:15">
      <c r="A172" t="s">
        <v>339</v>
      </c>
      <c r="B172" t="s">
        <v>338</v>
      </c>
      <c r="C172" t="s">
        <v>409</v>
      </c>
      <c r="D172" t="s">
        <v>410</v>
      </c>
      <c r="E172">
        <v>0</v>
      </c>
      <c r="F172" t="s">
        <v>411</v>
      </c>
      <c r="G172" t="s">
        <v>588</v>
      </c>
      <c r="H172">
        <f>IF(G172="-","-",VLOOKUP(G172,'VDISK INFO'!$C$2:$D$1000000,COLUMN('VDISK INFO'!D:D)-COLUMN('VDISK INFO'!$C$2:$D$1000000)+1,0))</f>
        <v>100</v>
      </c>
      <c r="I172" t="s">
        <v>413</v>
      </c>
      <c r="J172" t="str">
        <f>IF(G172="-","-",VLOOKUP(I172,'STORAGE CONTAINER'!$A$2:$B$1000000,COLUMN('STORAGE CONTAINER'!B:B)-COLUMN('STORAGE CONTAINER'!$A$2:$B$1000000)+1,0))</f>
        <v>SelfServiceContainer</v>
      </c>
      <c r="K172" t="s">
        <v>78</v>
      </c>
      <c r="L172" t="s">
        <v>78</v>
      </c>
      <c r="M172" t="b">
        <v>0</v>
      </c>
      <c r="N172" t="b">
        <v>0</v>
      </c>
      <c r="O172" t="b">
        <v>0</v>
      </c>
    </row>
    <row r="173" spans="1:15">
      <c r="A173" t="s">
        <v>344</v>
      </c>
      <c r="B173" t="s">
        <v>343</v>
      </c>
      <c r="C173" t="s">
        <v>409</v>
      </c>
      <c r="D173" t="s">
        <v>410</v>
      </c>
      <c r="E173">
        <v>0</v>
      </c>
      <c r="F173" t="s">
        <v>411</v>
      </c>
      <c r="G173" t="s">
        <v>589</v>
      </c>
      <c r="H173">
        <f>IF(G173="-","-",VLOOKUP(G173,'VDISK INFO'!$C$2:$D$1000000,COLUMN('VDISK INFO'!D:D)-COLUMN('VDISK INFO'!$C$2:$D$1000000)+1,0))</f>
        <v>40</v>
      </c>
      <c r="I173" t="s">
        <v>413</v>
      </c>
      <c r="J173" t="str">
        <f>IF(G173="-","-",VLOOKUP(I173,'STORAGE CONTAINER'!$A$2:$B$1000000,COLUMN('STORAGE CONTAINER'!B:B)-COLUMN('STORAGE CONTAINER'!$A$2:$B$1000000)+1,0))</f>
        <v>SelfServiceContainer</v>
      </c>
      <c r="K173" t="s">
        <v>78</v>
      </c>
      <c r="L173" t="s">
        <v>78</v>
      </c>
      <c r="M173" t="b">
        <v>0</v>
      </c>
      <c r="N173" t="b">
        <v>0</v>
      </c>
      <c r="O173" t="b">
        <v>0</v>
      </c>
    </row>
    <row r="174" spans="1:15">
      <c r="A174" t="s">
        <v>344</v>
      </c>
      <c r="B174" t="s">
        <v>343</v>
      </c>
      <c r="C174" t="s">
        <v>409</v>
      </c>
      <c r="D174" t="s">
        <v>414</v>
      </c>
      <c r="E174">
        <v>1</v>
      </c>
      <c r="F174" t="s">
        <v>411</v>
      </c>
      <c r="G174" t="s">
        <v>590</v>
      </c>
      <c r="H174">
        <f>IF(G174="-","-",VLOOKUP(G174,'VDISK INFO'!$C$2:$D$1000000,COLUMN('VDISK INFO'!D:D)-COLUMN('VDISK INFO'!$C$2:$D$1000000)+1,0))</f>
        <v>40</v>
      </c>
      <c r="I174" t="s">
        <v>413</v>
      </c>
      <c r="J174" t="str">
        <f>IF(G174="-","-",VLOOKUP(I174,'STORAGE CONTAINER'!$A$2:$B$1000000,COLUMN('STORAGE CONTAINER'!B:B)-COLUMN('STORAGE CONTAINER'!$A$2:$B$1000000)+1,0))</f>
        <v>SelfServiceContainer</v>
      </c>
      <c r="K174" t="s">
        <v>78</v>
      </c>
      <c r="L174" t="s">
        <v>78</v>
      </c>
      <c r="M174" t="b">
        <v>0</v>
      </c>
      <c r="N174" t="b">
        <v>0</v>
      </c>
      <c r="O174" t="b">
        <v>0</v>
      </c>
    </row>
    <row r="175" spans="1:15">
      <c r="A175" t="s">
        <v>344</v>
      </c>
      <c r="B175" t="s">
        <v>343</v>
      </c>
      <c r="C175" t="s">
        <v>425</v>
      </c>
      <c r="D175" t="s">
        <v>426</v>
      </c>
      <c r="E175">
        <v>3</v>
      </c>
      <c r="F175" t="s">
        <v>411</v>
      </c>
      <c r="G175" t="s">
        <v>591</v>
      </c>
      <c r="H175">
        <f>IF(G175="-","-",VLOOKUP(G175,'VDISK INFO'!$C$2:$D$1000000,COLUMN('VDISK INFO'!D:D)-COLUMN('VDISK INFO'!$C$2:$D$1000000)+1,0))</f>
        <v>0.000356674194335937</v>
      </c>
      <c r="I175" t="s">
        <v>428</v>
      </c>
      <c r="J175" t="str">
        <f>IF(G175="-","-",VLOOKUP(I175,'STORAGE CONTAINER'!$A$2:$B$1000000,COLUMN('STORAGE CONTAINER'!B:B)-COLUMN('STORAGE CONTAINER'!$A$2:$B$1000000)+1,0))</f>
        <v>Nutanix_POC-FS_ctr</v>
      </c>
      <c r="K175" t="s">
        <v>78</v>
      </c>
      <c r="L175" t="s">
        <v>78</v>
      </c>
      <c r="M175" t="b">
        <v>0</v>
      </c>
      <c r="N175" t="b">
        <v>1</v>
      </c>
      <c r="O175" t="b">
        <v>0</v>
      </c>
    </row>
    <row r="176" spans="1:15">
      <c r="A176" t="s">
        <v>348</v>
      </c>
      <c r="B176" t="s">
        <v>347</v>
      </c>
      <c r="C176" t="s">
        <v>425</v>
      </c>
      <c r="D176" t="s">
        <v>429</v>
      </c>
      <c r="E176">
        <v>0</v>
      </c>
      <c r="F176" t="s">
        <v>407</v>
      </c>
      <c r="G176" t="s">
        <v>78</v>
      </c>
      <c r="H176" t="str">
        <f>IF(G176="-","-",VLOOKUP(G176,'VDISK INFO'!$C$2:$D$1000000,COLUMN('VDISK INFO'!D:D)-COLUMN('VDISK INFO'!$C$2:$D$1000000)+1,0))</f>
        <v>-</v>
      </c>
      <c r="I176" t="s">
        <v>78</v>
      </c>
      <c r="J176" t="str">
        <f>IF(G176="-","-",VLOOKUP(I176,'STORAGE CONTAINER'!$A$2:$B$1000000,COLUMN('STORAGE CONTAINER'!B:B)-COLUMN('STORAGE CONTAINER'!$A$2:$B$1000000)+1,0))</f>
        <v>-</v>
      </c>
      <c r="K176" t="s">
        <v>78</v>
      </c>
      <c r="L176" t="s">
        <v>78</v>
      </c>
      <c r="M176" t="b">
        <v>0</v>
      </c>
      <c r="N176" t="b">
        <v>1</v>
      </c>
      <c r="O176" t="b">
        <v>1</v>
      </c>
    </row>
    <row r="177" spans="1:15">
      <c r="A177" t="s">
        <v>348</v>
      </c>
      <c r="B177" t="s">
        <v>347</v>
      </c>
      <c r="C177" t="s">
        <v>409</v>
      </c>
      <c r="D177" t="s">
        <v>410</v>
      </c>
      <c r="E177">
        <v>0</v>
      </c>
      <c r="F177" t="s">
        <v>411</v>
      </c>
      <c r="G177" t="s">
        <v>592</v>
      </c>
      <c r="H177">
        <f>IF(G177="-","-",VLOOKUP(G177,'VDISK INFO'!$C$2:$D$1000000,COLUMN('VDISK INFO'!D:D)-COLUMN('VDISK INFO'!$C$2:$D$1000000)+1,0))</f>
        <v>100</v>
      </c>
      <c r="I177" t="s">
        <v>413</v>
      </c>
      <c r="J177" t="str">
        <f>IF(G177="-","-",VLOOKUP(I177,'STORAGE CONTAINER'!$A$2:$B$1000000,COLUMN('STORAGE CONTAINER'!B:B)-COLUMN('STORAGE CONTAINER'!$A$2:$B$1000000)+1,0))</f>
        <v>SelfServiceContainer</v>
      </c>
      <c r="K177" t="s">
        <v>78</v>
      </c>
      <c r="L177" t="s">
        <v>78</v>
      </c>
      <c r="M177" t="b">
        <v>0</v>
      </c>
      <c r="N177" t="b">
        <v>0</v>
      </c>
      <c r="O177" t="b">
        <v>0</v>
      </c>
    </row>
    <row r="178" spans="1:15">
      <c r="A178" t="s">
        <v>353</v>
      </c>
      <c r="B178" t="s">
        <v>352</v>
      </c>
      <c r="C178" t="s">
        <v>425</v>
      </c>
      <c r="D178" t="s">
        <v>429</v>
      </c>
      <c r="E178">
        <v>0</v>
      </c>
      <c r="F178" t="s">
        <v>407</v>
      </c>
      <c r="G178" t="s">
        <v>78</v>
      </c>
      <c r="H178" t="str">
        <f>IF(G178="-","-",VLOOKUP(G178,'VDISK INFO'!$C$2:$D$1000000,COLUMN('VDISK INFO'!D:D)-COLUMN('VDISK INFO'!$C$2:$D$1000000)+1,0))</f>
        <v>-</v>
      </c>
      <c r="I178" t="s">
        <v>78</v>
      </c>
      <c r="J178" t="str">
        <f>IF(G178="-","-",VLOOKUP(I178,'STORAGE CONTAINER'!$A$2:$B$1000000,COLUMN('STORAGE CONTAINER'!B:B)-COLUMN('STORAGE CONTAINER'!$A$2:$B$1000000)+1,0))</f>
        <v>-</v>
      </c>
      <c r="K178" t="s">
        <v>78</v>
      </c>
      <c r="L178" t="s">
        <v>78</v>
      </c>
      <c r="M178" t="b">
        <v>0</v>
      </c>
      <c r="N178" t="b">
        <v>1</v>
      </c>
      <c r="O178" t="b">
        <v>1</v>
      </c>
    </row>
    <row r="179" spans="1:15">
      <c r="A179" t="s">
        <v>353</v>
      </c>
      <c r="B179" t="s">
        <v>352</v>
      </c>
      <c r="C179" t="s">
        <v>409</v>
      </c>
      <c r="D179" t="s">
        <v>410</v>
      </c>
      <c r="E179">
        <v>0</v>
      </c>
      <c r="F179" t="s">
        <v>411</v>
      </c>
      <c r="G179" t="s">
        <v>593</v>
      </c>
      <c r="H179">
        <f>IF(G179="-","-",VLOOKUP(G179,'VDISK INFO'!$C$2:$D$1000000,COLUMN('VDISK INFO'!D:D)-COLUMN('VDISK INFO'!$C$2:$D$1000000)+1,0))</f>
        <v>100</v>
      </c>
      <c r="I179" t="s">
        <v>413</v>
      </c>
      <c r="J179" t="str">
        <f>IF(G179="-","-",VLOOKUP(I179,'STORAGE CONTAINER'!$A$2:$B$1000000,COLUMN('STORAGE CONTAINER'!B:B)-COLUMN('STORAGE CONTAINER'!$A$2:$B$1000000)+1,0))</f>
        <v>SelfServiceContainer</v>
      </c>
      <c r="K179" t="s">
        <v>78</v>
      </c>
      <c r="L179" t="s">
        <v>78</v>
      </c>
      <c r="M179" t="b">
        <v>0</v>
      </c>
      <c r="N179" t="b">
        <v>0</v>
      </c>
      <c r="O179" t="b">
        <v>0</v>
      </c>
    </row>
    <row r="180" spans="1:15">
      <c r="A180" t="s">
        <v>357</v>
      </c>
      <c r="B180" t="s">
        <v>356</v>
      </c>
      <c r="C180" t="s">
        <v>409</v>
      </c>
      <c r="D180" t="s">
        <v>410</v>
      </c>
      <c r="E180">
        <v>0</v>
      </c>
      <c r="F180" t="s">
        <v>411</v>
      </c>
      <c r="G180" t="s">
        <v>594</v>
      </c>
      <c r="H180">
        <f>IF(G180="-","-",VLOOKUP(G180,'VDISK INFO'!$C$2:$D$1000000,COLUMN('VDISK INFO'!D:D)-COLUMN('VDISK INFO'!$C$2:$D$1000000)+1,0))</f>
        <v>40</v>
      </c>
      <c r="I180" t="s">
        <v>413</v>
      </c>
      <c r="J180" t="str">
        <f>IF(G180="-","-",VLOOKUP(I180,'STORAGE CONTAINER'!$A$2:$B$1000000,COLUMN('STORAGE CONTAINER'!B:B)-COLUMN('STORAGE CONTAINER'!$A$2:$B$1000000)+1,0))</f>
        <v>SelfServiceContainer</v>
      </c>
      <c r="K180" t="s">
        <v>78</v>
      </c>
      <c r="L180" t="s">
        <v>78</v>
      </c>
      <c r="M180" t="b">
        <v>0</v>
      </c>
      <c r="N180" t="b">
        <v>0</v>
      </c>
      <c r="O180" t="b">
        <v>0</v>
      </c>
    </row>
    <row r="181" spans="1:15">
      <c r="A181" t="s">
        <v>357</v>
      </c>
      <c r="B181" t="s">
        <v>356</v>
      </c>
      <c r="C181" t="s">
        <v>409</v>
      </c>
      <c r="D181" t="s">
        <v>414</v>
      </c>
      <c r="E181">
        <v>1</v>
      </c>
      <c r="F181" t="s">
        <v>411</v>
      </c>
      <c r="G181" t="s">
        <v>595</v>
      </c>
      <c r="H181">
        <f>IF(G181="-","-",VLOOKUP(G181,'VDISK INFO'!$C$2:$D$1000000,COLUMN('VDISK INFO'!D:D)-COLUMN('VDISK INFO'!$C$2:$D$1000000)+1,0))</f>
        <v>40</v>
      </c>
      <c r="I181" t="s">
        <v>413</v>
      </c>
      <c r="J181" t="str">
        <f>IF(G181="-","-",VLOOKUP(I181,'STORAGE CONTAINER'!$A$2:$B$1000000,COLUMN('STORAGE CONTAINER'!B:B)-COLUMN('STORAGE CONTAINER'!$A$2:$B$1000000)+1,0))</f>
        <v>SelfServiceContainer</v>
      </c>
      <c r="K181" t="s">
        <v>78</v>
      </c>
      <c r="L181" t="s">
        <v>78</v>
      </c>
      <c r="M181" t="b">
        <v>0</v>
      </c>
      <c r="N181" t="b">
        <v>0</v>
      </c>
      <c r="O181" t="b">
        <v>0</v>
      </c>
    </row>
    <row r="182" spans="1:15">
      <c r="A182" t="s">
        <v>357</v>
      </c>
      <c r="B182" t="s">
        <v>356</v>
      </c>
      <c r="C182" t="s">
        <v>425</v>
      </c>
      <c r="D182" t="s">
        <v>426</v>
      </c>
      <c r="E182">
        <v>3</v>
      </c>
      <c r="F182" t="s">
        <v>411</v>
      </c>
      <c r="G182" t="s">
        <v>596</v>
      </c>
      <c r="H182">
        <f>IF(G182="-","-",VLOOKUP(G182,'VDISK INFO'!$C$2:$D$1000000,COLUMN('VDISK INFO'!D:D)-COLUMN('VDISK INFO'!$C$2:$D$1000000)+1,0))</f>
        <v>0.000356674194335937</v>
      </c>
      <c r="I182" t="s">
        <v>428</v>
      </c>
      <c r="J182" t="str">
        <f>IF(G182="-","-",VLOOKUP(I182,'STORAGE CONTAINER'!$A$2:$B$1000000,COLUMN('STORAGE CONTAINER'!B:B)-COLUMN('STORAGE CONTAINER'!$A$2:$B$1000000)+1,0))</f>
        <v>Nutanix_POC-FS_ctr</v>
      </c>
      <c r="K182" t="s">
        <v>78</v>
      </c>
      <c r="L182" t="s">
        <v>78</v>
      </c>
      <c r="M182" t="b">
        <v>0</v>
      </c>
      <c r="N182" t="b">
        <v>1</v>
      </c>
      <c r="O182" t="b">
        <v>0</v>
      </c>
    </row>
    <row r="183" spans="1:15">
      <c r="A183" t="s">
        <v>360</v>
      </c>
      <c r="B183" t="s">
        <v>359</v>
      </c>
      <c r="C183" t="s">
        <v>425</v>
      </c>
      <c r="D183" t="s">
        <v>429</v>
      </c>
      <c r="E183">
        <v>0</v>
      </c>
      <c r="F183" t="s">
        <v>407</v>
      </c>
      <c r="G183" t="s">
        <v>78</v>
      </c>
      <c r="H183" t="str">
        <f>IF(G183="-","-",VLOOKUP(G183,'VDISK INFO'!$C$2:$D$1000000,COLUMN('VDISK INFO'!D:D)-COLUMN('VDISK INFO'!$C$2:$D$1000000)+1,0))</f>
        <v>-</v>
      </c>
      <c r="I183" t="s">
        <v>78</v>
      </c>
      <c r="J183" t="str">
        <f>IF(G183="-","-",VLOOKUP(I183,'STORAGE CONTAINER'!$A$2:$B$1000000,COLUMN('STORAGE CONTAINER'!B:B)-COLUMN('STORAGE CONTAINER'!$A$2:$B$1000000)+1,0))</f>
        <v>-</v>
      </c>
      <c r="K183" t="s">
        <v>78</v>
      </c>
      <c r="L183" t="s">
        <v>78</v>
      </c>
      <c r="M183" t="b">
        <v>0</v>
      </c>
      <c r="N183" t="b">
        <v>1</v>
      </c>
      <c r="O183" t="b">
        <v>1</v>
      </c>
    </row>
    <row r="184" spans="1:15">
      <c r="A184" t="s">
        <v>360</v>
      </c>
      <c r="B184" t="s">
        <v>359</v>
      </c>
      <c r="C184" t="s">
        <v>409</v>
      </c>
      <c r="D184" t="s">
        <v>410</v>
      </c>
      <c r="E184">
        <v>0</v>
      </c>
      <c r="F184" t="s">
        <v>411</v>
      </c>
      <c r="G184" t="s">
        <v>597</v>
      </c>
      <c r="H184">
        <f>IF(G184="-","-",VLOOKUP(G184,'VDISK INFO'!$C$2:$D$1000000,COLUMN('VDISK INFO'!D:D)-COLUMN('VDISK INFO'!$C$2:$D$1000000)+1,0))</f>
        <v>80</v>
      </c>
      <c r="I184" t="s">
        <v>413</v>
      </c>
      <c r="J184" t="str">
        <f>IF(G184="-","-",VLOOKUP(I184,'STORAGE CONTAINER'!$A$2:$B$1000000,COLUMN('STORAGE CONTAINER'!B:B)-COLUMN('STORAGE CONTAINER'!$A$2:$B$1000000)+1,0))</f>
        <v>SelfServiceContainer</v>
      </c>
      <c r="K184" t="s">
        <v>78</v>
      </c>
      <c r="L184" t="s">
        <v>78</v>
      </c>
      <c r="M184" t="b">
        <v>0</v>
      </c>
      <c r="N184" t="b">
        <v>0</v>
      </c>
      <c r="O184" t="b">
        <v>0</v>
      </c>
    </row>
    <row r="185" spans="1:15">
      <c r="A185" t="s">
        <v>365</v>
      </c>
      <c r="B185" t="s">
        <v>364</v>
      </c>
      <c r="C185" t="s">
        <v>425</v>
      </c>
      <c r="D185" t="s">
        <v>429</v>
      </c>
      <c r="E185">
        <v>0</v>
      </c>
      <c r="F185" t="s">
        <v>407</v>
      </c>
      <c r="G185" t="s">
        <v>78</v>
      </c>
      <c r="H185" t="str">
        <f>IF(G185="-","-",VLOOKUP(G185,'VDISK INFO'!$C$2:$D$1000000,COLUMN('VDISK INFO'!D:D)-COLUMN('VDISK INFO'!$C$2:$D$1000000)+1,0))</f>
        <v>-</v>
      </c>
      <c r="I185" t="s">
        <v>78</v>
      </c>
      <c r="J185" t="str">
        <f>IF(G185="-","-",VLOOKUP(I185,'STORAGE CONTAINER'!$A$2:$B$1000000,COLUMN('STORAGE CONTAINER'!B:B)-COLUMN('STORAGE CONTAINER'!$A$2:$B$1000000)+1,0))</f>
        <v>-</v>
      </c>
      <c r="K185" t="s">
        <v>78</v>
      </c>
      <c r="L185" t="s">
        <v>78</v>
      </c>
      <c r="M185" t="b">
        <v>0</v>
      </c>
      <c r="N185" t="b">
        <v>1</v>
      </c>
      <c r="O185" t="b">
        <v>1</v>
      </c>
    </row>
    <row r="186" spans="1:15">
      <c r="A186" t="s">
        <v>365</v>
      </c>
      <c r="B186" t="s">
        <v>364</v>
      </c>
      <c r="C186" t="s">
        <v>409</v>
      </c>
      <c r="D186" t="s">
        <v>410</v>
      </c>
      <c r="E186">
        <v>0</v>
      </c>
      <c r="F186" t="s">
        <v>411</v>
      </c>
      <c r="G186" t="s">
        <v>598</v>
      </c>
      <c r="H186">
        <f>IF(G186="-","-",VLOOKUP(G186,'VDISK INFO'!$C$2:$D$1000000,COLUMN('VDISK INFO'!D:D)-COLUMN('VDISK INFO'!$C$2:$D$1000000)+1,0))</f>
        <v>40</v>
      </c>
      <c r="I186" t="s">
        <v>431</v>
      </c>
      <c r="J186" t="str">
        <f>IF(G186="-","-",VLOOKUP(I186,'STORAGE CONTAINER'!$A$2:$B$1000000,COLUMN('STORAGE CONTAINER'!B:B)-COLUMN('STORAGE CONTAINER'!$A$2:$B$1000000)+1,0))</f>
        <v>default-container-20507328152854</v>
      </c>
      <c r="K186" t="s">
        <v>78</v>
      </c>
      <c r="L186" t="s">
        <v>78</v>
      </c>
      <c r="M186" t="b">
        <v>0</v>
      </c>
      <c r="N186" t="b">
        <v>0</v>
      </c>
      <c r="O186" t="b">
        <v>0</v>
      </c>
    </row>
    <row r="187" spans="1:15">
      <c r="A187" t="s">
        <v>369</v>
      </c>
      <c r="B187" t="s">
        <v>368</v>
      </c>
      <c r="C187" t="s">
        <v>425</v>
      </c>
      <c r="D187" t="s">
        <v>429</v>
      </c>
      <c r="E187">
        <v>0</v>
      </c>
      <c r="F187" t="s">
        <v>407</v>
      </c>
      <c r="G187" t="s">
        <v>78</v>
      </c>
      <c r="H187" t="str">
        <f>IF(G187="-","-",VLOOKUP(G187,'VDISK INFO'!$C$2:$D$1000000,COLUMN('VDISK INFO'!D:D)-COLUMN('VDISK INFO'!$C$2:$D$1000000)+1,0))</f>
        <v>-</v>
      </c>
      <c r="I187" t="s">
        <v>78</v>
      </c>
      <c r="J187" t="str">
        <f>IF(G187="-","-",VLOOKUP(I187,'STORAGE CONTAINER'!$A$2:$B$1000000,COLUMN('STORAGE CONTAINER'!B:B)-COLUMN('STORAGE CONTAINER'!$A$2:$B$1000000)+1,0))</f>
        <v>-</v>
      </c>
      <c r="K187" t="s">
        <v>78</v>
      </c>
      <c r="L187" t="s">
        <v>78</v>
      </c>
      <c r="M187" t="b">
        <v>0</v>
      </c>
      <c r="N187" t="b">
        <v>1</v>
      </c>
      <c r="O187" t="b">
        <v>1</v>
      </c>
    </row>
    <row r="188" spans="1:15">
      <c r="A188" t="s">
        <v>369</v>
      </c>
      <c r="B188" t="s">
        <v>368</v>
      </c>
      <c r="C188" t="s">
        <v>409</v>
      </c>
      <c r="D188" t="s">
        <v>410</v>
      </c>
      <c r="E188">
        <v>0</v>
      </c>
      <c r="F188" t="s">
        <v>411</v>
      </c>
      <c r="G188" t="s">
        <v>599</v>
      </c>
      <c r="H188">
        <f>IF(G188="-","-",VLOOKUP(G188,'VDISK INFO'!$C$2:$D$1000000,COLUMN('VDISK INFO'!D:D)-COLUMN('VDISK INFO'!$C$2:$D$1000000)+1,0))</f>
        <v>60</v>
      </c>
      <c r="I188" t="s">
        <v>413</v>
      </c>
      <c r="J188" t="str">
        <f>IF(G188="-","-",VLOOKUP(I188,'STORAGE CONTAINER'!$A$2:$B$1000000,COLUMN('STORAGE CONTAINER'!B:B)-COLUMN('STORAGE CONTAINER'!$A$2:$B$1000000)+1,0))</f>
        <v>SelfServiceContainer</v>
      </c>
      <c r="K188" t="s">
        <v>78</v>
      </c>
      <c r="L188" t="s">
        <v>78</v>
      </c>
      <c r="M188" t="b">
        <v>0</v>
      </c>
      <c r="N188" t="b">
        <v>0</v>
      </c>
      <c r="O188" t="b">
        <v>0</v>
      </c>
    </row>
    <row r="189" spans="1:15">
      <c r="A189" t="s">
        <v>369</v>
      </c>
      <c r="B189" t="s">
        <v>368</v>
      </c>
      <c r="C189" t="s">
        <v>409</v>
      </c>
      <c r="D189" t="s">
        <v>414</v>
      </c>
      <c r="E189">
        <v>1</v>
      </c>
      <c r="F189" t="s">
        <v>417</v>
      </c>
      <c r="G189" t="s">
        <v>78</v>
      </c>
      <c r="H189" t="str">
        <f>IF(G189="-","-",VLOOKUP(G189,'VDISK INFO'!$C$2:$D$1000000,COLUMN('VDISK INFO'!D:D)-COLUMN('VDISK INFO'!$C$2:$D$1000000)+1,0))</f>
        <v>-</v>
      </c>
      <c r="I189" t="s">
        <v>78</v>
      </c>
      <c r="J189" t="str">
        <f>IF(G189="-","-",VLOOKUP(I189,'STORAGE CONTAINER'!$A$2:$B$1000000,COLUMN('STORAGE CONTAINER'!B:B)-COLUMN('STORAGE CONTAINER'!$A$2:$B$1000000)+1,0))</f>
        <v>-</v>
      </c>
      <c r="K189" t="s">
        <v>600</v>
      </c>
      <c r="L189" t="str">
        <f>IF(K189="","-",VLOOKUP(K189,'VOLUME GROUP'!$A$2:$B$1000000,COLUMN('VOLUME GROUP'!B:B)-COLUMN('VOLUME GROUP'!$A$2:$B$1000000)+1,0))</f>
        <v>win2016</v>
      </c>
      <c r="M189" t="b">
        <v>0</v>
      </c>
      <c r="N189" t="b">
        <v>0</v>
      </c>
      <c r="O189" t="b">
        <v>0</v>
      </c>
    </row>
    <row r="190" spans="1:15">
      <c r="A190" t="s">
        <v>392</v>
      </c>
      <c r="B190" t="s">
        <v>391</v>
      </c>
      <c r="C190" t="s">
        <v>425</v>
      </c>
      <c r="D190" t="s">
        <v>429</v>
      </c>
      <c r="E190">
        <v>0</v>
      </c>
      <c r="F190" t="s">
        <v>407</v>
      </c>
      <c r="G190" t="s">
        <v>78</v>
      </c>
      <c r="H190" t="str">
        <f>IF(G190="-","-",VLOOKUP(G190,'VDISK INFO'!$C$2:$D$1000000,COLUMN('VDISK INFO'!D:D)-COLUMN('VDISK INFO'!$C$2:$D$1000000)+1,0))</f>
        <v>-</v>
      </c>
      <c r="I190" t="s">
        <v>78</v>
      </c>
      <c r="J190" t="str">
        <f>IF(G190="-","-",VLOOKUP(I190,'STORAGE CONTAINER'!$A$2:$B$1000000,COLUMN('STORAGE CONTAINER'!B:B)-COLUMN('STORAGE CONTAINER'!$A$2:$B$1000000)+1,0))</f>
        <v>-</v>
      </c>
      <c r="K190" t="s">
        <v>78</v>
      </c>
      <c r="L190" t="s">
        <v>78</v>
      </c>
      <c r="M190" t="b">
        <v>0</v>
      </c>
      <c r="N190" t="b">
        <v>1</v>
      </c>
      <c r="O190" t="b">
        <v>1</v>
      </c>
    </row>
    <row r="191" spans="1:15">
      <c r="A191" t="s">
        <v>374</v>
      </c>
      <c r="B191" t="s">
        <v>373</v>
      </c>
      <c r="C191" t="s">
        <v>409</v>
      </c>
      <c r="D191" t="s">
        <v>410</v>
      </c>
      <c r="E191">
        <v>0</v>
      </c>
      <c r="F191" t="s">
        <v>411</v>
      </c>
      <c r="G191" t="s">
        <v>601</v>
      </c>
      <c r="H191">
        <f>IF(G191="-","-",VLOOKUP(G191,'VDISK INFO'!$C$2:$D$1000000,COLUMN('VDISK INFO'!D:D)-COLUMN('VDISK INFO'!$C$2:$D$1000000)+1,0))</f>
        <v>40</v>
      </c>
      <c r="I191" t="s">
        <v>413</v>
      </c>
      <c r="J191" t="str">
        <f>IF(G191="-","-",VLOOKUP(I191,'STORAGE CONTAINER'!$A$2:$B$1000000,COLUMN('STORAGE CONTAINER'!B:B)-COLUMN('STORAGE CONTAINER'!$A$2:$B$1000000)+1,0))</f>
        <v>SelfServiceContainer</v>
      </c>
      <c r="K191" t="s">
        <v>78</v>
      </c>
      <c r="L191" t="s">
        <v>78</v>
      </c>
      <c r="M191" t="b">
        <v>0</v>
      </c>
      <c r="N191" t="b">
        <v>0</v>
      </c>
      <c r="O191" t="b">
        <v>0</v>
      </c>
    </row>
    <row r="192" spans="1:15">
      <c r="A192" t="s">
        <v>374</v>
      </c>
      <c r="B192" t="s">
        <v>373</v>
      </c>
      <c r="C192" t="s">
        <v>409</v>
      </c>
      <c r="D192" t="s">
        <v>414</v>
      </c>
      <c r="E192">
        <v>1</v>
      </c>
      <c r="F192" t="s">
        <v>411</v>
      </c>
      <c r="G192" t="s">
        <v>602</v>
      </c>
      <c r="H192">
        <f>IF(G192="-","-",VLOOKUP(G192,'VDISK INFO'!$C$2:$D$1000000,COLUMN('VDISK INFO'!D:D)-COLUMN('VDISK INFO'!$C$2:$D$1000000)+1,0))</f>
        <v>40</v>
      </c>
      <c r="I192" t="s">
        <v>413</v>
      </c>
      <c r="J192" t="str">
        <f>IF(G192="-","-",VLOOKUP(I192,'STORAGE CONTAINER'!$A$2:$B$1000000,COLUMN('STORAGE CONTAINER'!B:B)-COLUMN('STORAGE CONTAINER'!$A$2:$B$1000000)+1,0))</f>
        <v>SelfServiceContainer</v>
      </c>
      <c r="K192" t="s">
        <v>78</v>
      </c>
      <c r="L192" t="s">
        <v>78</v>
      </c>
      <c r="M192" t="b">
        <v>0</v>
      </c>
      <c r="N192" t="b">
        <v>0</v>
      </c>
      <c r="O192" t="b">
        <v>0</v>
      </c>
    </row>
    <row r="193" spans="1:15">
      <c r="A193" t="s">
        <v>374</v>
      </c>
      <c r="B193" t="s">
        <v>373</v>
      </c>
      <c r="C193" t="s">
        <v>425</v>
      </c>
      <c r="D193" t="s">
        <v>426</v>
      </c>
      <c r="E193">
        <v>3</v>
      </c>
      <c r="F193" t="s">
        <v>411</v>
      </c>
      <c r="G193" t="s">
        <v>603</v>
      </c>
      <c r="H193">
        <f>IF(G193="-","-",VLOOKUP(G193,'VDISK INFO'!$C$2:$D$1000000,COLUMN('VDISK INFO'!D:D)-COLUMN('VDISK INFO'!$C$2:$D$1000000)+1,0))</f>
        <v>0.000356674194335937</v>
      </c>
      <c r="I193" t="s">
        <v>428</v>
      </c>
      <c r="J193" t="str">
        <f>IF(G193="-","-",VLOOKUP(I193,'STORAGE CONTAINER'!$A$2:$B$1000000,COLUMN('STORAGE CONTAINER'!B:B)-COLUMN('STORAGE CONTAINER'!$A$2:$B$1000000)+1,0))</f>
        <v>Nutanix_POC-FS_ctr</v>
      </c>
      <c r="K193" t="s">
        <v>78</v>
      </c>
      <c r="L193" t="s">
        <v>78</v>
      </c>
      <c r="M193" t="b">
        <v>0</v>
      </c>
      <c r="N193" t="b">
        <v>1</v>
      </c>
      <c r="O193" t="b">
        <v>0</v>
      </c>
    </row>
    <row r="194" spans="1:15">
      <c r="A194" t="s">
        <v>377</v>
      </c>
      <c r="B194" t="s">
        <v>376</v>
      </c>
      <c r="C194" t="s">
        <v>425</v>
      </c>
      <c r="D194" t="s">
        <v>429</v>
      </c>
      <c r="E194">
        <v>0</v>
      </c>
      <c r="F194" t="s">
        <v>407</v>
      </c>
      <c r="G194" t="s">
        <v>78</v>
      </c>
      <c r="H194" t="str">
        <f>IF(G194="-","-",VLOOKUP(G194,'VDISK INFO'!$C$2:$D$1000000,COLUMN('VDISK INFO'!D:D)-COLUMN('VDISK INFO'!$C$2:$D$1000000)+1,0))</f>
        <v>-</v>
      </c>
      <c r="I194" t="s">
        <v>78</v>
      </c>
      <c r="J194" t="str">
        <f>IF(G194="-","-",VLOOKUP(I194,'STORAGE CONTAINER'!$A$2:$B$1000000,COLUMN('STORAGE CONTAINER'!B:B)-COLUMN('STORAGE CONTAINER'!$A$2:$B$1000000)+1,0))</f>
        <v>-</v>
      </c>
      <c r="K194" t="s">
        <v>78</v>
      </c>
      <c r="L194" t="s">
        <v>78</v>
      </c>
      <c r="M194" t="b">
        <v>0</v>
      </c>
      <c r="N194" t="b">
        <v>1</v>
      </c>
      <c r="O194" t="b">
        <v>1</v>
      </c>
    </row>
    <row r="195" spans="1:15">
      <c r="A195" t="s">
        <v>377</v>
      </c>
      <c r="B195" t="s">
        <v>376</v>
      </c>
      <c r="C195" t="s">
        <v>409</v>
      </c>
      <c r="D195" t="s">
        <v>410</v>
      </c>
      <c r="E195">
        <v>0</v>
      </c>
      <c r="F195" t="s">
        <v>411</v>
      </c>
      <c r="G195" t="s">
        <v>604</v>
      </c>
      <c r="H195">
        <f>IF(G195="-","-",VLOOKUP(G195,'VDISK INFO'!$C$2:$D$1000000,COLUMN('VDISK INFO'!D:D)-COLUMN('VDISK INFO'!$C$2:$D$1000000)+1,0))</f>
        <v>10</v>
      </c>
      <c r="I195" t="s">
        <v>413</v>
      </c>
      <c r="J195" t="str">
        <f>IF(G195="-","-",VLOOKUP(I195,'STORAGE CONTAINER'!$A$2:$B$1000000,COLUMN('STORAGE CONTAINER'!B:B)-COLUMN('STORAGE CONTAINER'!$A$2:$B$1000000)+1,0))</f>
        <v>SelfServiceContainer</v>
      </c>
      <c r="K195" t="s">
        <v>78</v>
      </c>
      <c r="L195" t="s">
        <v>78</v>
      </c>
      <c r="M195" t="b">
        <v>0</v>
      </c>
      <c r="N195" t="b">
        <v>0</v>
      </c>
      <c r="O195" t="b">
        <v>0</v>
      </c>
    </row>
    <row r="196" spans="1:15">
      <c r="A196" t="s">
        <v>382</v>
      </c>
      <c r="B196" t="s">
        <v>381</v>
      </c>
      <c r="C196" t="s">
        <v>425</v>
      </c>
      <c r="D196" t="s">
        <v>429</v>
      </c>
      <c r="E196">
        <v>0</v>
      </c>
      <c r="F196" t="s">
        <v>411</v>
      </c>
      <c r="G196" t="s">
        <v>605</v>
      </c>
      <c r="H196">
        <f>IF(G196="-","-",VLOOKUP(G196,'VDISK INFO'!$C$2:$D$1000000,COLUMN('VDISK INFO'!D:D)-COLUMN('VDISK INFO'!$C$2:$D$1000000)+1,0))</f>
        <v>2.42785835266113</v>
      </c>
      <c r="I196" t="s">
        <v>413</v>
      </c>
      <c r="J196" t="str">
        <f>IF(G196="-","-",VLOOKUP(I196,'STORAGE CONTAINER'!$A$2:$B$1000000,COLUMN('STORAGE CONTAINER'!B:B)-COLUMN('STORAGE CONTAINER'!$A$2:$B$1000000)+1,0))</f>
        <v>SelfServiceContainer</v>
      </c>
      <c r="K196" t="s">
        <v>78</v>
      </c>
      <c r="L196" t="s">
        <v>78</v>
      </c>
      <c r="M196" t="b">
        <v>0</v>
      </c>
      <c r="N196" t="b">
        <v>1</v>
      </c>
      <c r="O196" t="b">
        <v>0</v>
      </c>
    </row>
    <row r="197" spans="1:15">
      <c r="A197" t="s">
        <v>382</v>
      </c>
      <c r="B197" t="s">
        <v>381</v>
      </c>
      <c r="C197" t="s">
        <v>409</v>
      </c>
      <c r="D197" t="s">
        <v>410</v>
      </c>
      <c r="E197">
        <v>0</v>
      </c>
      <c r="F197" t="s">
        <v>411</v>
      </c>
      <c r="G197" t="s">
        <v>606</v>
      </c>
      <c r="H197">
        <f>IF(G197="-","-",VLOOKUP(G197,'VDISK INFO'!$C$2:$D$1000000,COLUMN('VDISK INFO'!D:D)-COLUMN('VDISK INFO'!$C$2:$D$1000000)+1,0))</f>
        <v>100</v>
      </c>
      <c r="I197" t="s">
        <v>413</v>
      </c>
      <c r="J197" t="str">
        <f>IF(G197="-","-",VLOOKUP(I197,'STORAGE CONTAINER'!$A$2:$B$1000000,COLUMN('STORAGE CONTAINER'!B:B)-COLUMN('STORAGE CONTAINER'!$A$2:$B$1000000)+1,0))</f>
        <v>SelfServiceContainer</v>
      </c>
      <c r="K197" t="s">
        <v>78</v>
      </c>
      <c r="L197" t="s">
        <v>78</v>
      </c>
      <c r="M197" t="b">
        <v>0</v>
      </c>
      <c r="N197" t="b">
        <v>0</v>
      </c>
      <c r="O197" t="b">
        <v>0</v>
      </c>
    </row>
    <row r="198" spans="1:15">
      <c r="A198" t="s">
        <v>382</v>
      </c>
      <c r="B198" t="s">
        <v>381</v>
      </c>
      <c r="C198" t="s">
        <v>409</v>
      </c>
      <c r="D198" t="s">
        <v>414</v>
      </c>
      <c r="E198">
        <v>1</v>
      </c>
      <c r="F198" t="s">
        <v>411</v>
      </c>
      <c r="G198" t="s">
        <v>607</v>
      </c>
      <c r="H198">
        <f>IF(G198="-","-",VLOOKUP(G198,'VDISK INFO'!$C$2:$D$1000000,COLUMN('VDISK INFO'!D:D)-COLUMN('VDISK INFO'!$C$2:$D$1000000)+1,0))</f>
        <v>200</v>
      </c>
      <c r="I198" t="s">
        <v>413</v>
      </c>
      <c r="J198" t="str">
        <f>IF(G198="-","-",VLOOKUP(I198,'STORAGE CONTAINER'!$A$2:$B$1000000,COLUMN('STORAGE CONTAINER'!B:B)-COLUMN('STORAGE CONTAINER'!$A$2:$B$1000000)+1,0))</f>
        <v>SelfServiceContainer</v>
      </c>
      <c r="K198" t="s">
        <v>78</v>
      </c>
      <c r="L198" t="s">
        <v>78</v>
      </c>
      <c r="M198" t="b">
        <v>0</v>
      </c>
      <c r="N198" t="b">
        <v>0</v>
      </c>
      <c r="O198" t="b">
        <v>0</v>
      </c>
    </row>
    <row r="199" spans="1:15">
      <c r="A199" t="s">
        <v>382</v>
      </c>
      <c r="B199" t="s">
        <v>381</v>
      </c>
      <c r="C199" t="s">
        <v>409</v>
      </c>
      <c r="D199" t="s">
        <v>416</v>
      </c>
      <c r="E199">
        <v>2</v>
      </c>
      <c r="F199" t="s">
        <v>417</v>
      </c>
      <c r="G199" t="s">
        <v>78</v>
      </c>
      <c r="H199" t="str">
        <f>IF(G199="-","-",VLOOKUP(G199,'VDISK INFO'!$C$2:$D$1000000,COLUMN('VDISK INFO'!D:D)-COLUMN('VDISK INFO'!$C$2:$D$1000000)+1,0))</f>
        <v>-</v>
      </c>
      <c r="I199" t="s">
        <v>78</v>
      </c>
      <c r="J199" t="str">
        <f>IF(G199="-","-",VLOOKUP(I199,'STORAGE CONTAINER'!$A$2:$B$1000000,COLUMN('STORAGE CONTAINER'!B:B)-COLUMN('STORAGE CONTAINER'!$A$2:$B$1000000)+1,0))</f>
        <v>-</v>
      </c>
      <c r="K199" t="s">
        <v>608</v>
      </c>
      <c r="L199" t="str">
        <f>IF(K199="","-",VLOOKUP(K199,'VOLUME GROUP'!$A$2:$B$1000000,COLUMN('VOLUME GROUP'!B:B)-COLUMN('VOLUME GROUP'!$A$2:$B$1000000)+1,0))</f>
        <v>ERA_DRIVE_82fd3f54-4bc9-11e9-b0cc-506b8d872e9d</v>
      </c>
      <c r="M199" t="b">
        <v>0</v>
      </c>
      <c r="N199" t="b">
        <v>0</v>
      </c>
      <c r="O199" t="b">
        <v>0</v>
      </c>
    </row>
  </sheetData>
  <autoFilter ref="A1:G199">
    <extLst/>
  </autoFilter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2.75" outlineLevelRow="6" outlineLevelCol="2"/>
  <sheetData>
    <row r="1" spans="1:3">
      <c r="A1" s="1" t="s">
        <v>609</v>
      </c>
      <c r="B1" s="1" t="s">
        <v>610</v>
      </c>
      <c r="C1" s="1" t="s">
        <v>611</v>
      </c>
    </row>
    <row r="2" spans="1:3">
      <c r="A2" t="s">
        <v>80</v>
      </c>
      <c r="B2" t="s">
        <v>612</v>
      </c>
      <c r="C2">
        <v>0</v>
      </c>
    </row>
    <row r="3" spans="1:3">
      <c r="A3" t="s">
        <v>113</v>
      </c>
      <c r="B3" t="s">
        <v>613</v>
      </c>
      <c r="C3">
        <v>30</v>
      </c>
    </row>
    <row r="4" spans="1:3">
      <c r="A4" t="s">
        <v>614</v>
      </c>
      <c r="B4" t="s">
        <v>615</v>
      </c>
      <c r="C4">
        <v>200</v>
      </c>
    </row>
    <row r="5" spans="1:3">
      <c r="A5" t="s">
        <v>616</v>
      </c>
      <c r="B5" t="s">
        <v>617</v>
      </c>
      <c r="C5">
        <v>100</v>
      </c>
    </row>
    <row r="6" spans="1:3">
      <c r="A6" t="s">
        <v>68</v>
      </c>
      <c r="B6" t="s">
        <v>618</v>
      </c>
      <c r="C6">
        <v>0</v>
      </c>
    </row>
    <row r="7" spans="1:3">
      <c r="A7" t="s">
        <v>337</v>
      </c>
      <c r="B7" t="s">
        <v>619</v>
      </c>
      <c r="C7">
        <v>130</v>
      </c>
    </row>
  </sheetData>
  <autoFilter ref="A1:C7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A1" sqref="A1"/>
    </sheetView>
  </sheetViews>
  <sheetFormatPr defaultColWidth="9" defaultRowHeight="12.75" outlineLevelRow="5"/>
  <sheetData>
    <row r="1" spans="1:10">
      <c r="A1" s="1" t="s">
        <v>609</v>
      </c>
      <c r="B1" s="1" t="s">
        <v>620</v>
      </c>
      <c r="C1" s="1" t="s">
        <v>621</v>
      </c>
      <c r="D1" s="1" t="s">
        <v>622</v>
      </c>
      <c r="E1" s="1" t="s">
        <v>623</v>
      </c>
      <c r="F1" s="1" t="s">
        <v>624</v>
      </c>
      <c r="G1" s="1" t="s">
        <v>625</v>
      </c>
      <c r="H1" s="1" t="s">
        <v>626</v>
      </c>
      <c r="I1" s="1" t="s">
        <v>627</v>
      </c>
      <c r="J1" s="1" t="s">
        <v>628</v>
      </c>
    </row>
    <row r="2" spans="1:10">
      <c r="A2" t="s">
        <v>413</v>
      </c>
      <c r="B2" t="s">
        <v>629</v>
      </c>
      <c r="C2" t="s">
        <v>630</v>
      </c>
      <c r="D2">
        <f>C2/1024/1024/1024</f>
        <v>951.778625488281</v>
      </c>
      <c r="E2">
        <v>18986999023212</v>
      </c>
      <c r="F2">
        <f>E2/1024/1024/1024</f>
        <v>17683.0208145194</v>
      </c>
      <c r="G2">
        <v>2</v>
      </c>
      <c r="H2" t="s">
        <v>87</v>
      </c>
      <c r="I2" t="s">
        <v>631</v>
      </c>
      <c r="J2" t="b">
        <v>0</v>
      </c>
    </row>
    <row r="3" spans="1:10">
      <c r="A3" t="s">
        <v>428</v>
      </c>
      <c r="B3" t="s">
        <v>632</v>
      </c>
      <c r="C3" t="s">
        <v>633</v>
      </c>
      <c r="D3">
        <f>C3/1024/1024/1024</f>
        <v>159.678005218506</v>
      </c>
      <c r="E3">
        <v>18986999023212</v>
      </c>
      <c r="F3">
        <f>E3/1024/1024/1024</f>
        <v>17683.0208145194</v>
      </c>
      <c r="G3">
        <v>2</v>
      </c>
      <c r="H3" t="s">
        <v>87</v>
      </c>
      <c r="I3" t="s">
        <v>631</v>
      </c>
      <c r="J3" t="b">
        <v>1</v>
      </c>
    </row>
    <row r="4" spans="1:10">
      <c r="A4" t="s">
        <v>634</v>
      </c>
      <c r="B4" t="s">
        <v>635</v>
      </c>
      <c r="C4" t="s">
        <v>636</v>
      </c>
      <c r="D4">
        <f>C4/1024/1024/1024</f>
        <v>0</v>
      </c>
      <c r="E4">
        <v>18986999023212</v>
      </c>
      <c r="F4">
        <f>E4/1024/1024/1024</f>
        <v>17683.0208145194</v>
      </c>
      <c r="G4">
        <v>2</v>
      </c>
      <c r="H4" t="s">
        <v>87</v>
      </c>
      <c r="I4" t="s">
        <v>631</v>
      </c>
      <c r="J4" t="b">
        <v>0</v>
      </c>
    </row>
    <row r="5" spans="1:10">
      <c r="A5" t="s">
        <v>431</v>
      </c>
      <c r="B5" t="s">
        <v>637</v>
      </c>
      <c r="C5" t="s">
        <v>638</v>
      </c>
      <c r="D5">
        <f>C5/1024/1024/1024</f>
        <v>78.2567443847656</v>
      </c>
      <c r="E5">
        <v>18986999023212</v>
      </c>
      <c r="F5">
        <f>E5/1024/1024/1024</f>
        <v>17683.0208145194</v>
      </c>
      <c r="G5">
        <v>2</v>
      </c>
      <c r="H5" t="s">
        <v>87</v>
      </c>
      <c r="I5" t="s">
        <v>631</v>
      </c>
      <c r="J5" t="b">
        <v>0</v>
      </c>
    </row>
    <row r="6" spans="1:10">
      <c r="A6" t="s">
        <v>639</v>
      </c>
      <c r="B6" t="s">
        <v>640</v>
      </c>
      <c r="C6" t="s">
        <v>641</v>
      </c>
      <c r="D6">
        <f>C6/1024/1024/1024</f>
        <v>63.0033721923828</v>
      </c>
      <c r="E6">
        <v>18986999023212</v>
      </c>
      <c r="F6">
        <f>E6/1024/1024/1024</f>
        <v>17683.0208145194</v>
      </c>
      <c r="G6">
        <v>2</v>
      </c>
      <c r="H6" t="s">
        <v>87</v>
      </c>
      <c r="I6" t="s">
        <v>631</v>
      </c>
      <c r="J6" t="b">
        <v>1</v>
      </c>
    </row>
  </sheetData>
  <autoFilter ref="A1:J6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A1" sqref="A1"/>
    </sheetView>
  </sheetViews>
  <sheetFormatPr defaultColWidth="9" defaultRowHeight="12.75" outlineLevelRow="4"/>
  <sheetData>
    <row r="1" spans="1:18">
      <c r="A1" s="1" t="s">
        <v>609</v>
      </c>
      <c r="B1" s="1" t="s">
        <v>642</v>
      </c>
      <c r="C1" s="1" t="s">
        <v>643</v>
      </c>
      <c r="D1" s="1" t="s">
        <v>644</v>
      </c>
      <c r="E1" s="1" t="s">
        <v>645</v>
      </c>
      <c r="F1" s="1" t="s">
        <v>646</v>
      </c>
      <c r="G1" s="1" t="s">
        <v>647</v>
      </c>
      <c r="H1" s="1" t="s">
        <v>648</v>
      </c>
      <c r="I1" s="1" t="s">
        <v>649</v>
      </c>
      <c r="J1" s="1" t="s">
        <v>650</v>
      </c>
      <c r="K1" s="1" t="s">
        <v>651</v>
      </c>
      <c r="L1" s="1" t="s">
        <v>652</v>
      </c>
      <c r="M1" s="1" t="s">
        <v>653</v>
      </c>
      <c r="N1" s="1" t="s">
        <v>654</v>
      </c>
      <c r="O1" s="1" t="s">
        <v>655</v>
      </c>
      <c r="P1" s="1" t="s">
        <v>656</v>
      </c>
      <c r="Q1" s="1" t="s">
        <v>657</v>
      </c>
      <c r="R1" s="1" t="s">
        <v>658</v>
      </c>
    </row>
    <row r="2" spans="1:18">
      <c r="A2" t="s">
        <v>233</v>
      </c>
      <c r="B2" t="s">
        <v>659</v>
      </c>
      <c r="C2" t="s">
        <v>660</v>
      </c>
      <c r="D2" t="s">
        <v>661</v>
      </c>
      <c r="E2" t="s">
        <v>662</v>
      </c>
      <c r="F2" t="s">
        <v>663</v>
      </c>
      <c r="G2" t="s">
        <v>664</v>
      </c>
      <c r="H2" t="s">
        <v>665</v>
      </c>
      <c r="I2">
        <v>24</v>
      </c>
      <c r="J2">
        <v>48</v>
      </c>
      <c r="K2">
        <v>2</v>
      </c>
      <c r="L2">
        <v>377.513671875</v>
      </c>
      <c r="M2" t="s">
        <v>666</v>
      </c>
      <c r="N2">
        <v>5</v>
      </c>
      <c r="O2" t="b">
        <v>0</v>
      </c>
      <c r="P2" t="b">
        <v>0</v>
      </c>
      <c r="Q2" t="s">
        <v>667</v>
      </c>
      <c r="R2" t="s">
        <v>668</v>
      </c>
    </row>
    <row r="3" spans="1:18">
      <c r="A3" t="s">
        <v>64</v>
      </c>
      <c r="B3" t="s">
        <v>669</v>
      </c>
      <c r="C3" t="s">
        <v>670</v>
      </c>
      <c r="D3" t="s">
        <v>671</v>
      </c>
      <c r="E3" t="s">
        <v>672</v>
      </c>
      <c r="F3" t="s">
        <v>663</v>
      </c>
      <c r="G3" t="s">
        <v>664</v>
      </c>
      <c r="H3" t="s">
        <v>665</v>
      </c>
      <c r="I3">
        <v>24</v>
      </c>
      <c r="J3">
        <v>48</v>
      </c>
      <c r="K3">
        <v>2</v>
      </c>
      <c r="L3">
        <v>377.513671875</v>
      </c>
      <c r="M3" t="s">
        <v>666</v>
      </c>
      <c r="N3">
        <v>8</v>
      </c>
      <c r="O3" t="b">
        <v>0</v>
      </c>
      <c r="P3" t="b">
        <v>0</v>
      </c>
      <c r="Q3" t="s">
        <v>673</v>
      </c>
      <c r="R3" t="s">
        <v>668</v>
      </c>
    </row>
    <row r="4" spans="1:18">
      <c r="A4" t="s">
        <v>145</v>
      </c>
      <c r="B4" t="s">
        <v>674</v>
      </c>
      <c r="C4" t="s">
        <v>675</v>
      </c>
      <c r="D4" t="s">
        <v>676</v>
      </c>
      <c r="E4" t="s">
        <v>677</v>
      </c>
      <c r="F4" t="s">
        <v>663</v>
      </c>
      <c r="G4" t="s">
        <v>664</v>
      </c>
      <c r="H4" t="s">
        <v>665</v>
      </c>
      <c r="I4">
        <v>24</v>
      </c>
      <c r="J4">
        <v>48</v>
      </c>
      <c r="K4">
        <v>2</v>
      </c>
      <c r="L4">
        <v>377.513671875</v>
      </c>
      <c r="M4" t="s">
        <v>666</v>
      </c>
      <c r="N4">
        <v>7</v>
      </c>
      <c r="O4" t="b">
        <v>0</v>
      </c>
      <c r="P4" t="b">
        <v>0</v>
      </c>
      <c r="Q4" t="s">
        <v>678</v>
      </c>
      <c r="R4" t="s">
        <v>668</v>
      </c>
    </row>
    <row r="5" spans="1:18">
      <c r="A5" t="s">
        <v>160</v>
      </c>
      <c r="B5" t="s">
        <v>679</v>
      </c>
      <c r="C5" t="s">
        <v>680</v>
      </c>
      <c r="D5" t="s">
        <v>681</v>
      </c>
      <c r="E5" t="s">
        <v>682</v>
      </c>
      <c r="F5" t="s">
        <v>663</v>
      </c>
      <c r="G5" t="s">
        <v>664</v>
      </c>
      <c r="H5" t="s">
        <v>665</v>
      </c>
      <c r="I5">
        <v>24</v>
      </c>
      <c r="J5">
        <v>48</v>
      </c>
      <c r="K5">
        <v>2</v>
      </c>
      <c r="L5">
        <v>377.513671875</v>
      </c>
      <c r="M5" t="s">
        <v>666</v>
      </c>
      <c r="N5">
        <v>5</v>
      </c>
      <c r="O5" t="b">
        <v>0</v>
      </c>
      <c r="P5" t="b">
        <v>0</v>
      </c>
      <c r="Q5" t="s">
        <v>683</v>
      </c>
      <c r="R5" t="s">
        <v>668</v>
      </c>
    </row>
  </sheetData>
  <autoFilter ref="A1:G5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A1" sqref="A1"/>
    </sheetView>
  </sheetViews>
  <sheetFormatPr defaultColWidth="9" defaultRowHeight="12.75" outlineLevelCol="4"/>
  <cols>
    <col min="1" max="1" width="37" customWidth="1"/>
    <col min="2" max="2" width="81.7" customWidth="1"/>
    <col min="3" max="3" width="37.3" customWidth="1"/>
  </cols>
  <sheetData>
    <row r="1" spans="1:5">
      <c r="A1" s="1" t="s">
        <v>609</v>
      </c>
      <c r="B1" s="1" t="s">
        <v>642</v>
      </c>
      <c r="C1" s="1" t="s">
        <v>684</v>
      </c>
      <c r="D1" s="1" t="s">
        <v>685</v>
      </c>
      <c r="E1" s="1" t="s">
        <v>686</v>
      </c>
    </row>
    <row r="2" spans="1:5">
      <c r="A2" t="s">
        <v>687</v>
      </c>
      <c r="B2" t="s">
        <v>688</v>
      </c>
      <c r="C2" t="s">
        <v>689</v>
      </c>
      <c r="D2">
        <f>40960/1024</f>
        <v>40</v>
      </c>
      <c r="E2" s="2" t="b">
        <v>0</v>
      </c>
    </row>
    <row r="3" spans="1:5">
      <c r="A3" t="s">
        <v>690</v>
      </c>
      <c r="B3" t="s">
        <v>691</v>
      </c>
      <c r="C3" t="s">
        <v>692</v>
      </c>
      <c r="D3">
        <f>10240/1024</f>
        <v>10</v>
      </c>
      <c r="E3" s="2" t="s">
        <v>693</v>
      </c>
    </row>
    <row r="4" spans="1:5">
      <c r="A4" t="s">
        <v>694</v>
      </c>
      <c r="B4" t="s">
        <v>695</v>
      </c>
      <c r="C4" t="s">
        <v>696</v>
      </c>
      <c r="D4">
        <f>40960/1024</f>
        <v>40</v>
      </c>
      <c r="E4" s="2" t="b">
        <v>0</v>
      </c>
    </row>
    <row r="5" spans="1:5">
      <c r="A5" t="s">
        <v>600</v>
      </c>
      <c r="B5" t="s">
        <v>697</v>
      </c>
      <c r="C5" t="s">
        <v>698</v>
      </c>
      <c r="D5">
        <f>153600/1024</f>
        <v>150</v>
      </c>
      <c r="E5" s="2" t="b">
        <v>0</v>
      </c>
    </row>
    <row r="6" spans="1:5">
      <c r="A6" t="s">
        <v>699</v>
      </c>
      <c r="B6" t="s">
        <v>700</v>
      </c>
      <c r="C6" t="s">
        <v>701</v>
      </c>
      <c r="D6">
        <f>10240/1024</f>
        <v>10</v>
      </c>
      <c r="E6" s="2" t="s">
        <v>693</v>
      </c>
    </row>
    <row r="7" spans="1:5">
      <c r="A7" t="s">
        <v>702</v>
      </c>
      <c r="B7" t="s">
        <v>703</v>
      </c>
      <c r="C7" t="s">
        <v>704</v>
      </c>
      <c r="D7">
        <f t="shared" ref="D7:D22" si="0">209715200/1024</f>
        <v>204800</v>
      </c>
      <c r="E7" s="2" t="s">
        <v>693</v>
      </c>
    </row>
    <row r="8" spans="1:5">
      <c r="A8" t="s">
        <v>702</v>
      </c>
      <c r="B8" t="s">
        <v>703</v>
      </c>
      <c r="C8" t="s">
        <v>705</v>
      </c>
      <c r="D8">
        <f t="shared" si="0"/>
        <v>204800</v>
      </c>
      <c r="E8" s="2" t="s">
        <v>693</v>
      </c>
    </row>
    <row r="9" spans="1:5">
      <c r="A9" t="s">
        <v>702</v>
      </c>
      <c r="B9" t="s">
        <v>703</v>
      </c>
      <c r="C9" t="s">
        <v>706</v>
      </c>
      <c r="D9">
        <f t="shared" si="0"/>
        <v>204800</v>
      </c>
      <c r="E9" s="2" t="s">
        <v>693</v>
      </c>
    </row>
    <row r="10" spans="1:5">
      <c r="A10" t="s">
        <v>702</v>
      </c>
      <c r="B10" t="s">
        <v>703</v>
      </c>
      <c r="C10" t="s">
        <v>707</v>
      </c>
      <c r="D10">
        <f t="shared" si="0"/>
        <v>204800</v>
      </c>
      <c r="E10" s="2" t="s">
        <v>693</v>
      </c>
    </row>
    <row r="11" spans="1:5">
      <c r="A11" t="s">
        <v>702</v>
      </c>
      <c r="B11" t="s">
        <v>703</v>
      </c>
      <c r="C11" t="s">
        <v>708</v>
      </c>
      <c r="D11">
        <f t="shared" si="0"/>
        <v>204800</v>
      </c>
      <c r="E11" s="2" t="s">
        <v>693</v>
      </c>
    </row>
    <row r="12" spans="1:5">
      <c r="A12" t="s">
        <v>702</v>
      </c>
      <c r="B12" t="s">
        <v>703</v>
      </c>
      <c r="C12" t="s">
        <v>709</v>
      </c>
      <c r="D12">
        <f t="shared" si="0"/>
        <v>204800</v>
      </c>
      <c r="E12" s="2" t="s">
        <v>693</v>
      </c>
    </row>
    <row r="13" spans="1:5">
      <c r="A13" t="s">
        <v>702</v>
      </c>
      <c r="B13" t="s">
        <v>703</v>
      </c>
      <c r="C13" t="s">
        <v>710</v>
      </c>
      <c r="D13">
        <f t="shared" si="0"/>
        <v>204800</v>
      </c>
      <c r="E13" s="2" t="s">
        <v>693</v>
      </c>
    </row>
    <row r="14" spans="1:5">
      <c r="A14" t="s">
        <v>702</v>
      </c>
      <c r="B14" t="s">
        <v>703</v>
      </c>
      <c r="C14" t="s">
        <v>711</v>
      </c>
      <c r="D14">
        <f t="shared" si="0"/>
        <v>204800</v>
      </c>
      <c r="E14" s="2" t="s">
        <v>693</v>
      </c>
    </row>
    <row r="15" spans="1:5">
      <c r="A15" t="s">
        <v>702</v>
      </c>
      <c r="B15" t="s">
        <v>703</v>
      </c>
      <c r="C15" t="s">
        <v>712</v>
      </c>
      <c r="D15">
        <f t="shared" si="0"/>
        <v>204800</v>
      </c>
      <c r="E15" s="2" t="s">
        <v>693</v>
      </c>
    </row>
    <row r="16" spans="1:5">
      <c r="A16" t="s">
        <v>702</v>
      </c>
      <c r="B16" t="s">
        <v>703</v>
      </c>
      <c r="C16" t="s">
        <v>713</v>
      </c>
      <c r="D16">
        <f t="shared" si="0"/>
        <v>204800</v>
      </c>
      <c r="E16" s="2" t="s">
        <v>693</v>
      </c>
    </row>
    <row r="17" spans="1:5">
      <c r="A17" t="s">
        <v>702</v>
      </c>
      <c r="B17" t="s">
        <v>703</v>
      </c>
      <c r="C17" t="s">
        <v>714</v>
      </c>
      <c r="D17">
        <f t="shared" si="0"/>
        <v>204800</v>
      </c>
      <c r="E17" s="2" t="s">
        <v>693</v>
      </c>
    </row>
    <row r="18" spans="1:5">
      <c r="A18" t="s">
        <v>702</v>
      </c>
      <c r="B18" t="s">
        <v>703</v>
      </c>
      <c r="C18" t="s">
        <v>715</v>
      </c>
      <c r="D18">
        <f t="shared" si="0"/>
        <v>204800</v>
      </c>
      <c r="E18" s="2" t="s">
        <v>693</v>
      </c>
    </row>
    <row r="19" spans="1:5">
      <c r="A19" t="s">
        <v>702</v>
      </c>
      <c r="B19" t="s">
        <v>703</v>
      </c>
      <c r="C19" t="s">
        <v>716</v>
      </c>
      <c r="D19">
        <f t="shared" si="0"/>
        <v>204800</v>
      </c>
      <c r="E19" s="2" t="s">
        <v>693</v>
      </c>
    </row>
    <row r="20" spans="1:5">
      <c r="A20" t="s">
        <v>702</v>
      </c>
      <c r="B20" t="s">
        <v>703</v>
      </c>
      <c r="C20" t="s">
        <v>717</v>
      </c>
      <c r="D20">
        <f t="shared" si="0"/>
        <v>204800</v>
      </c>
      <c r="E20" s="2" t="s">
        <v>693</v>
      </c>
    </row>
    <row r="21" spans="1:5">
      <c r="A21" t="s">
        <v>702</v>
      </c>
      <c r="B21" t="s">
        <v>703</v>
      </c>
      <c r="C21" t="s">
        <v>718</v>
      </c>
      <c r="D21">
        <f t="shared" si="0"/>
        <v>204800</v>
      </c>
      <c r="E21" s="2" t="s">
        <v>693</v>
      </c>
    </row>
    <row r="22" spans="1:5">
      <c r="A22" t="s">
        <v>702</v>
      </c>
      <c r="B22" t="s">
        <v>703</v>
      </c>
      <c r="C22" t="s">
        <v>719</v>
      </c>
      <c r="D22">
        <f t="shared" si="0"/>
        <v>204800</v>
      </c>
      <c r="E22" s="2" t="s">
        <v>693</v>
      </c>
    </row>
    <row r="23" spans="1:5">
      <c r="A23" t="s">
        <v>418</v>
      </c>
      <c r="B23" t="s">
        <v>720</v>
      </c>
      <c r="C23" t="s">
        <v>721</v>
      </c>
      <c r="D23">
        <f>102400/1024</f>
        <v>100</v>
      </c>
      <c r="E23" s="2" t="s">
        <v>693</v>
      </c>
    </row>
    <row r="24" spans="1:5">
      <c r="A24" t="s">
        <v>418</v>
      </c>
      <c r="B24" t="s">
        <v>720</v>
      </c>
      <c r="C24" t="s">
        <v>722</v>
      </c>
      <c r="D24">
        <f>102400/1024</f>
        <v>100</v>
      </c>
      <c r="E24" s="2" t="s">
        <v>693</v>
      </c>
    </row>
    <row r="25" spans="1:5">
      <c r="A25" t="s">
        <v>420</v>
      </c>
      <c r="B25" t="s">
        <v>723</v>
      </c>
      <c r="C25" t="s">
        <v>724</v>
      </c>
      <c r="D25">
        <f>25600/1024</f>
        <v>25</v>
      </c>
      <c r="E25" s="2" t="s">
        <v>693</v>
      </c>
    </row>
    <row r="26" spans="1:5">
      <c r="A26" t="s">
        <v>420</v>
      </c>
      <c r="B26" t="s">
        <v>723</v>
      </c>
      <c r="C26" t="s">
        <v>725</v>
      </c>
      <c r="D26">
        <f>25600/1024</f>
        <v>25</v>
      </c>
      <c r="E26" s="2" t="s">
        <v>693</v>
      </c>
    </row>
    <row r="27" spans="1:5">
      <c r="A27" t="s">
        <v>726</v>
      </c>
      <c r="B27" t="s">
        <v>727</v>
      </c>
      <c r="C27" t="s">
        <v>728</v>
      </c>
      <c r="D27">
        <f>40960/1024</f>
        <v>40</v>
      </c>
      <c r="E27" s="2" t="b">
        <v>0</v>
      </c>
    </row>
    <row r="28" spans="1:5">
      <c r="A28" t="s">
        <v>608</v>
      </c>
      <c r="B28" t="s">
        <v>729</v>
      </c>
      <c r="C28" t="s">
        <v>730</v>
      </c>
      <c r="D28">
        <f>12288/1024</f>
        <v>12</v>
      </c>
      <c r="E28" s="2" t="s">
        <v>693</v>
      </c>
    </row>
    <row r="29" spans="1:5">
      <c r="A29" t="s">
        <v>532</v>
      </c>
      <c r="B29" t="s">
        <v>731</v>
      </c>
      <c r="C29" t="s">
        <v>732</v>
      </c>
      <c r="D29">
        <f>206648/1024</f>
        <v>201.8046875</v>
      </c>
      <c r="E29" s="2" t="s">
        <v>693</v>
      </c>
    </row>
    <row r="30" spans="1:5">
      <c r="A30" t="s">
        <v>733</v>
      </c>
      <c r="B30" t="s">
        <v>734</v>
      </c>
      <c r="C30" t="s">
        <v>735</v>
      </c>
      <c r="D30">
        <f>20480/1024</f>
        <v>20</v>
      </c>
      <c r="E30" s="2" t="b">
        <v>0</v>
      </c>
    </row>
    <row r="31" spans="1:5">
      <c r="A31" t="s">
        <v>736</v>
      </c>
      <c r="B31" t="s">
        <v>737</v>
      </c>
      <c r="C31" t="s">
        <v>738</v>
      </c>
      <c r="D31">
        <f>40960/1024</f>
        <v>40</v>
      </c>
      <c r="E31" s="2" t="b">
        <v>0</v>
      </c>
    </row>
    <row r="32" spans="1:5">
      <c r="A32" t="s">
        <v>422</v>
      </c>
      <c r="B32" t="s">
        <v>739</v>
      </c>
      <c r="C32" t="s">
        <v>740</v>
      </c>
      <c r="D32">
        <f>12288/1024</f>
        <v>12</v>
      </c>
      <c r="E32" s="2" t="s">
        <v>693</v>
      </c>
    </row>
    <row r="33" spans="1:5">
      <c r="A33" t="s">
        <v>422</v>
      </c>
      <c r="B33" t="s">
        <v>739</v>
      </c>
      <c r="C33" t="s">
        <v>741</v>
      </c>
      <c r="D33">
        <f>104448/1024</f>
        <v>102</v>
      </c>
      <c r="E33" s="2" t="s">
        <v>693</v>
      </c>
    </row>
    <row r="34" spans="1:5">
      <c r="A34" t="s">
        <v>742</v>
      </c>
      <c r="B34" t="s">
        <v>743</v>
      </c>
      <c r="C34" t="s">
        <v>744</v>
      </c>
      <c r="D34">
        <f>40960/1024</f>
        <v>40</v>
      </c>
      <c r="E34" s="2" t="b">
        <v>0</v>
      </c>
    </row>
    <row r="35" spans="1:5">
      <c r="A35" t="s">
        <v>473</v>
      </c>
      <c r="B35" t="s">
        <v>745</v>
      </c>
      <c r="C35" t="s">
        <v>746</v>
      </c>
      <c r="D35">
        <f>102400/1024</f>
        <v>100</v>
      </c>
      <c r="E35" s="2" t="b">
        <v>0</v>
      </c>
    </row>
    <row r="36" spans="1:5">
      <c r="A36" t="s">
        <v>747</v>
      </c>
      <c r="B36" t="s">
        <v>748</v>
      </c>
      <c r="C36" t="s">
        <v>749</v>
      </c>
      <c r="D36">
        <f>40960/1024</f>
        <v>40</v>
      </c>
      <c r="E36" s="2" t="b">
        <v>0</v>
      </c>
    </row>
    <row r="37" spans="1:5">
      <c r="A37" t="s">
        <v>750</v>
      </c>
      <c r="B37" t="s">
        <v>751</v>
      </c>
      <c r="C37" t="s">
        <v>752</v>
      </c>
      <c r="D37">
        <f>10240/1024</f>
        <v>10</v>
      </c>
      <c r="E37" s="2" t="s">
        <v>693</v>
      </c>
    </row>
    <row r="38" spans="1:5">
      <c r="A38" t="s">
        <v>753</v>
      </c>
      <c r="B38" t="s">
        <v>754</v>
      </c>
      <c r="C38" t="s">
        <v>755</v>
      </c>
      <c r="D38">
        <f>102400/1024</f>
        <v>100</v>
      </c>
      <c r="E38" s="2" t="b">
        <v>0</v>
      </c>
    </row>
    <row r="39" spans="1:5">
      <c r="A39" t="s">
        <v>753</v>
      </c>
      <c r="B39" t="s">
        <v>754</v>
      </c>
      <c r="C39" t="s">
        <v>756</v>
      </c>
      <c r="D39">
        <f>204800/1024</f>
        <v>200</v>
      </c>
      <c r="E39" s="2" t="b">
        <v>0</v>
      </c>
    </row>
    <row r="40" spans="1:5">
      <c r="A40" t="s">
        <v>753</v>
      </c>
      <c r="B40" t="s">
        <v>754</v>
      </c>
      <c r="C40" t="s">
        <v>757</v>
      </c>
      <c r="D40">
        <f>512000/1024</f>
        <v>500</v>
      </c>
      <c r="E40" s="2" t="b">
        <v>0</v>
      </c>
    </row>
    <row r="41" spans="1:5">
      <c r="A41" t="s">
        <v>758</v>
      </c>
      <c r="B41" t="s">
        <v>759</v>
      </c>
      <c r="C41" t="s">
        <v>760</v>
      </c>
      <c r="D41">
        <f>10240/1024</f>
        <v>10</v>
      </c>
      <c r="E41" s="2" t="s">
        <v>693</v>
      </c>
    </row>
  </sheetData>
  <autoFilter ref="A1:D41">
    <extLst/>
  </autoFilter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workbookViewId="0">
      <selection activeCell="E1" sqref="E$1:E$1048576"/>
    </sheetView>
  </sheetViews>
  <sheetFormatPr defaultColWidth="9" defaultRowHeight="12.75" outlineLevelCol="6"/>
  <cols>
    <col min="1" max="1" width="32.8" customWidth="1"/>
    <col min="2" max="2" width="16.5" customWidth="1"/>
    <col min="3" max="3" width="37.3" customWidth="1"/>
    <col min="4" max="4" width="12.9" customWidth="1"/>
    <col min="5" max="5" width="36.9" customWidth="1"/>
    <col min="6" max="6" width="30.4" customWidth="1"/>
  </cols>
  <sheetData>
    <row r="1" spans="1:7">
      <c r="A1" s="1" t="s">
        <v>395</v>
      </c>
      <c r="B1" s="1" t="s">
        <v>761</v>
      </c>
      <c r="C1" s="1" t="s">
        <v>684</v>
      </c>
      <c r="D1" s="1" t="s">
        <v>762</v>
      </c>
      <c r="E1" s="1" t="s">
        <v>763</v>
      </c>
      <c r="F1" s="1" t="s">
        <v>764</v>
      </c>
      <c r="G1" s="1" t="s">
        <v>765</v>
      </c>
    </row>
    <row r="2" spans="1:7">
      <c r="A2" t="s">
        <v>284</v>
      </c>
      <c r="B2" t="s">
        <v>414</v>
      </c>
      <c r="C2" t="s">
        <v>563</v>
      </c>
      <c r="D2">
        <v>40</v>
      </c>
      <c r="E2" t="s">
        <v>413</v>
      </c>
      <c r="F2" t="str">
        <f>VLOOKUP(E2,'STORAGE CONTAINER'!$A$2:$B$1000000,COLUMN('STORAGE CONTAINER'!B:B)-COLUMN('STORAGE CONTAINER'!$A$2:$B$1000000)+1,0)</f>
        <v>SelfServiceContainer</v>
      </c>
      <c r="G2" t="s">
        <v>766</v>
      </c>
    </row>
    <row r="3" spans="1:7">
      <c r="A3" t="s">
        <v>135</v>
      </c>
      <c r="B3" t="s">
        <v>410</v>
      </c>
      <c r="C3" t="s">
        <v>443</v>
      </c>
      <c r="D3">
        <v>30</v>
      </c>
      <c r="E3" t="s">
        <v>413</v>
      </c>
      <c r="F3" t="str">
        <f>VLOOKUP(E3,'STORAGE CONTAINER'!$A$2:$B$1000000,COLUMN('STORAGE CONTAINER'!B:B)-COLUMN('STORAGE CONTAINER'!$A$2:$B$1000000)+1,0)</f>
        <v>SelfServiceContainer</v>
      </c>
      <c r="G3" t="s">
        <v>767</v>
      </c>
    </row>
    <row r="4" spans="1:7">
      <c r="A4" t="s">
        <v>135</v>
      </c>
      <c r="B4" t="s">
        <v>414</v>
      </c>
      <c r="C4" t="s">
        <v>444</v>
      </c>
      <c r="D4">
        <v>11</v>
      </c>
      <c r="E4" t="s">
        <v>413</v>
      </c>
      <c r="F4" t="str">
        <f>VLOOKUP(E4,'STORAGE CONTAINER'!$A$2:$B$1000000,COLUMN('STORAGE CONTAINER'!B:B)-COLUMN('STORAGE CONTAINER'!$A$2:$B$1000000)+1,0)</f>
        <v>SelfServiceContainer</v>
      </c>
      <c r="G4" t="s">
        <v>768</v>
      </c>
    </row>
    <row r="5" spans="1:7">
      <c r="A5" t="s">
        <v>382</v>
      </c>
      <c r="B5" t="s">
        <v>410</v>
      </c>
      <c r="C5" t="s">
        <v>606</v>
      </c>
      <c r="D5">
        <v>100</v>
      </c>
      <c r="E5" t="s">
        <v>413</v>
      </c>
      <c r="F5" t="str">
        <f>VLOOKUP(E5,'STORAGE CONTAINER'!$A$2:$B$1000000,COLUMN('STORAGE CONTAINER'!B:B)-COLUMN('STORAGE CONTAINER'!$A$2:$B$1000000)+1,0)</f>
        <v>SelfServiceContainer</v>
      </c>
      <c r="G5" t="s">
        <v>769</v>
      </c>
    </row>
    <row r="6" spans="1:7">
      <c r="A6" t="s">
        <v>333</v>
      </c>
      <c r="B6" t="s">
        <v>429</v>
      </c>
      <c r="C6" t="s">
        <v>586</v>
      </c>
      <c r="D6">
        <v>4.0322265625</v>
      </c>
      <c r="E6" t="s">
        <v>413</v>
      </c>
      <c r="F6" t="str">
        <f>VLOOKUP(E6,'STORAGE CONTAINER'!$A$2:$B$1000000,COLUMN('STORAGE CONTAINER'!B:B)-COLUMN('STORAGE CONTAINER'!$A$2:$B$1000000)+1,0)</f>
        <v>SelfServiceContainer</v>
      </c>
      <c r="G6" t="s">
        <v>770</v>
      </c>
    </row>
    <row r="7" spans="1:7">
      <c r="A7" t="s">
        <v>219</v>
      </c>
      <c r="B7" t="s">
        <v>426</v>
      </c>
      <c r="C7" t="s">
        <v>535</v>
      </c>
      <c r="D7">
        <v>0.000356674194335937</v>
      </c>
      <c r="E7" t="s">
        <v>428</v>
      </c>
      <c r="F7" t="str">
        <f>VLOOKUP(E7,'STORAGE CONTAINER'!$A$2:$B$1000000,COLUMN('STORAGE CONTAINER'!B:B)-COLUMN('STORAGE CONTAINER'!$A$2:$B$1000000)+1,0)</f>
        <v>Nutanix_POC-FS_ctr</v>
      </c>
      <c r="G7" t="s">
        <v>771</v>
      </c>
    </row>
    <row r="8" spans="1:7">
      <c r="A8" t="s">
        <v>263</v>
      </c>
      <c r="B8" t="s">
        <v>414</v>
      </c>
      <c r="C8" t="s">
        <v>556</v>
      </c>
      <c r="D8">
        <v>40</v>
      </c>
      <c r="E8" t="s">
        <v>413</v>
      </c>
      <c r="F8" t="str">
        <f>VLOOKUP(E8,'STORAGE CONTAINER'!$A$2:$B$1000000,COLUMN('STORAGE CONTAINER'!B:B)-COLUMN('STORAGE CONTAINER'!$A$2:$B$1000000)+1,0)</f>
        <v>SelfServiceContainer</v>
      </c>
      <c r="G8" t="s">
        <v>772</v>
      </c>
    </row>
    <row r="9" spans="1:7">
      <c r="A9" t="s">
        <v>144</v>
      </c>
      <c r="B9" t="s">
        <v>410</v>
      </c>
      <c r="C9" t="s">
        <v>476</v>
      </c>
      <c r="D9">
        <v>16</v>
      </c>
      <c r="E9" t="s">
        <v>431</v>
      </c>
      <c r="F9" t="str">
        <f>VLOOKUP(E9,'STORAGE CONTAINER'!$A$2:$B$1000000,COLUMN('STORAGE CONTAINER'!B:B)-COLUMN('STORAGE CONTAINER'!$A$2:$B$1000000)+1,0)</f>
        <v>default-container-20507328152854</v>
      </c>
      <c r="G9" t="s">
        <v>773</v>
      </c>
    </row>
    <row r="10" spans="1:7">
      <c r="A10" t="s">
        <v>135</v>
      </c>
      <c r="B10" t="s">
        <v>468</v>
      </c>
      <c r="C10" t="s">
        <v>469</v>
      </c>
      <c r="D10">
        <v>25</v>
      </c>
      <c r="E10" t="s">
        <v>413</v>
      </c>
      <c r="F10" t="str">
        <f>VLOOKUP(E10,'STORAGE CONTAINER'!$A$2:$B$1000000,COLUMN('STORAGE CONTAINER'!B:B)-COLUMN('STORAGE CONTAINER'!$A$2:$B$1000000)+1,0)</f>
        <v>SelfServiceContainer</v>
      </c>
      <c r="G10" t="s">
        <v>774</v>
      </c>
    </row>
    <row r="11" spans="1:7">
      <c r="A11" t="s">
        <v>135</v>
      </c>
      <c r="B11" t="s">
        <v>450</v>
      </c>
      <c r="C11" t="s">
        <v>451</v>
      </c>
      <c r="D11">
        <v>16</v>
      </c>
      <c r="E11" t="s">
        <v>413</v>
      </c>
      <c r="F11" t="str">
        <f>VLOOKUP(E11,'STORAGE CONTAINER'!$A$2:$B$1000000,COLUMN('STORAGE CONTAINER'!B:B)-COLUMN('STORAGE CONTAINER'!$A$2:$B$1000000)+1,0)</f>
        <v>SelfServiceContainer</v>
      </c>
      <c r="G11" t="s">
        <v>775</v>
      </c>
    </row>
    <row r="12" spans="1:7">
      <c r="A12" t="s">
        <v>365</v>
      </c>
      <c r="B12" t="s">
        <v>410</v>
      </c>
      <c r="C12" t="s">
        <v>598</v>
      </c>
      <c r="D12">
        <v>40</v>
      </c>
      <c r="E12" t="s">
        <v>431</v>
      </c>
      <c r="F12" t="str">
        <f>VLOOKUP(E12,'STORAGE CONTAINER'!$A$2:$B$1000000,COLUMN('STORAGE CONTAINER'!B:B)-COLUMN('STORAGE CONTAINER'!$A$2:$B$1000000)+1,0)</f>
        <v>default-container-20507328152854</v>
      </c>
      <c r="G12" t="s">
        <v>776</v>
      </c>
    </row>
    <row r="13" spans="1:7">
      <c r="A13" t="s">
        <v>223</v>
      </c>
      <c r="B13" t="s">
        <v>410</v>
      </c>
      <c r="C13" t="s">
        <v>536</v>
      </c>
      <c r="D13">
        <v>80</v>
      </c>
      <c r="E13" t="s">
        <v>413</v>
      </c>
      <c r="F13" t="str">
        <f>VLOOKUP(E13,'STORAGE CONTAINER'!$A$2:$B$1000000,COLUMN('STORAGE CONTAINER'!B:B)-COLUMN('STORAGE CONTAINER'!$A$2:$B$1000000)+1,0)</f>
        <v>SelfServiceContainer</v>
      </c>
      <c r="G13" t="s">
        <v>777</v>
      </c>
    </row>
    <row r="14" spans="1:7">
      <c r="A14" t="s">
        <v>102</v>
      </c>
      <c r="B14" t="s">
        <v>414</v>
      </c>
      <c r="C14" t="s">
        <v>435</v>
      </c>
      <c r="D14">
        <v>37.2529029846191</v>
      </c>
      <c r="E14" t="s">
        <v>413</v>
      </c>
      <c r="F14" t="str">
        <f>VLOOKUP(E14,'STORAGE CONTAINER'!$A$2:$B$1000000,COLUMN('STORAGE CONTAINER'!B:B)-COLUMN('STORAGE CONTAINER'!$A$2:$B$1000000)+1,0)</f>
        <v>SelfServiceContainer</v>
      </c>
      <c r="G14" t="s">
        <v>778</v>
      </c>
    </row>
    <row r="15" spans="1:7">
      <c r="A15" t="s">
        <v>96</v>
      </c>
      <c r="B15" t="s">
        <v>410</v>
      </c>
      <c r="C15" t="s">
        <v>432</v>
      </c>
      <c r="D15">
        <v>16</v>
      </c>
      <c r="E15" t="s">
        <v>431</v>
      </c>
      <c r="F15" t="str">
        <f>VLOOKUP(E15,'STORAGE CONTAINER'!$A$2:$B$1000000,COLUMN('STORAGE CONTAINER'!B:B)-COLUMN('STORAGE CONTAINER'!$A$2:$B$1000000)+1,0)</f>
        <v>default-container-20507328152854</v>
      </c>
      <c r="G15" t="s">
        <v>779</v>
      </c>
    </row>
    <row r="16" spans="1:7">
      <c r="A16" t="s">
        <v>348</v>
      </c>
      <c r="B16" t="s">
        <v>410</v>
      </c>
      <c r="C16" t="s">
        <v>592</v>
      </c>
      <c r="D16">
        <v>100</v>
      </c>
      <c r="E16" t="s">
        <v>413</v>
      </c>
      <c r="F16" t="str">
        <f>VLOOKUP(E16,'STORAGE CONTAINER'!$A$2:$B$1000000,COLUMN('STORAGE CONTAINER'!B:B)-COLUMN('STORAGE CONTAINER'!$A$2:$B$1000000)+1,0)</f>
        <v>SelfServiceContainer</v>
      </c>
      <c r="G16" t="s">
        <v>780</v>
      </c>
    </row>
    <row r="17" spans="1:7">
      <c r="A17" t="s">
        <v>159</v>
      </c>
      <c r="B17" t="s">
        <v>426</v>
      </c>
      <c r="C17" t="s">
        <v>511</v>
      </c>
      <c r="D17">
        <v>0.000356674194335937</v>
      </c>
      <c r="E17" t="s">
        <v>428</v>
      </c>
      <c r="F17" t="str">
        <f>VLOOKUP(E17,'STORAGE CONTAINER'!$A$2:$B$1000000,COLUMN('STORAGE CONTAINER'!B:B)-COLUMN('STORAGE CONTAINER'!$A$2:$B$1000000)+1,0)</f>
        <v>Nutanix_POC-FS_ctr</v>
      </c>
      <c r="G17" t="s">
        <v>781</v>
      </c>
    </row>
    <row r="18" spans="1:7">
      <c r="A18" t="s">
        <v>159</v>
      </c>
      <c r="B18" t="s">
        <v>414</v>
      </c>
      <c r="C18" t="s">
        <v>510</v>
      </c>
      <c r="D18">
        <v>40</v>
      </c>
      <c r="E18" t="s">
        <v>413</v>
      </c>
      <c r="F18" t="str">
        <f>VLOOKUP(E18,'STORAGE CONTAINER'!$A$2:$B$1000000,COLUMN('STORAGE CONTAINER'!B:B)-COLUMN('STORAGE CONTAINER'!$A$2:$B$1000000)+1,0)</f>
        <v>SelfServiceContainer</v>
      </c>
      <c r="G18" t="s">
        <v>782</v>
      </c>
    </row>
    <row r="19" spans="1:7">
      <c r="A19" t="s">
        <v>154</v>
      </c>
      <c r="B19" t="s">
        <v>503</v>
      </c>
      <c r="C19" t="s">
        <v>504</v>
      </c>
      <c r="D19">
        <v>96.8575477600098</v>
      </c>
      <c r="E19" t="s">
        <v>413</v>
      </c>
      <c r="F19" t="str">
        <f>VLOOKUP(E19,'STORAGE CONTAINER'!$A$2:$B$1000000,COLUMN('STORAGE CONTAINER'!B:B)-COLUMN('STORAGE CONTAINER'!$A$2:$B$1000000)+1,0)</f>
        <v>SelfServiceContainer</v>
      </c>
      <c r="G19" t="s">
        <v>783</v>
      </c>
    </row>
    <row r="20" spans="1:7">
      <c r="A20" t="s">
        <v>232</v>
      </c>
      <c r="B20" t="s">
        <v>416</v>
      </c>
      <c r="C20" t="s">
        <v>542</v>
      </c>
      <c r="D20">
        <v>45</v>
      </c>
      <c r="E20" t="s">
        <v>428</v>
      </c>
      <c r="F20" t="str">
        <f>VLOOKUP(E20,'STORAGE CONTAINER'!$A$2:$B$1000000,COLUMN('STORAGE CONTAINER'!B:B)-COLUMN('STORAGE CONTAINER'!$A$2:$B$1000000)+1,0)</f>
        <v>Nutanix_POC-FS_ctr</v>
      </c>
      <c r="G20" t="s">
        <v>784</v>
      </c>
    </row>
    <row r="21" spans="1:7">
      <c r="A21" t="s">
        <v>159</v>
      </c>
      <c r="B21" t="s">
        <v>410</v>
      </c>
      <c r="C21" t="s">
        <v>509</v>
      </c>
      <c r="D21">
        <v>40</v>
      </c>
      <c r="E21" t="s">
        <v>413</v>
      </c>
      <c r="F21" t="str">
        <f>VLOOKUP(E21,'STORAGE CONTAINER'!$A$2:$B$1000000,COLUMN('STORAGE CONTAINER'!B:B)-COLUMN('STORAGE CONTAINER'!$A$2:$B$1000000)+1,0)</f>
        <v>SelfServiceContainer</v>
      </c>
      <c r="G21" t="s">
        <v>785</v>
      </c>
    </row>
    <row r="22" spans="1:7">
      <c r="A22" t="s">
        <v>135</v>
      </c>
      <c r="B22" t="s">
        <v>454</v>
      </c>
      <c r="C22" t="s">
        <v>455</v>
      </c>
      <c r="D22">
        <v>18</v>
      </c>
      <c r="E22" t="s">
        <v>413</v>
      </c>
      <c r="F22" t="str">
        <f>VLOOKUP(E22,'STORAGE CONTAINER'!$A$2:$B$1000000,COLUMN('STORAGE CONTAINER'!B:B)-COLUMN('STORAGE CONTAINER'!$A$2:$B$1000000)+1,0)</f>
        <v>SelfServiceContainer</v>
      </c>
      <c r="G22" t="s">
        <v>786</v>
      </c>
    </row>
    <row r="23" spans="1:7">
      <c r="A23" t="s">
        <v>178</v>
      </c>
      <c r="B23" t="s">
        <v>410</v>
      </c>
      <c r="C23" t="s">
        <v>554</v>
      </c>
      <c r="D23">
        <v>8</v>
      </c>
      <c r="E23" t="s">
        <v>413</v>
      </c>
      <c r="F23" t="str">
        <f>VLOOKUP(E23,'STORAGE CONTAINER'!$A$2:$B$1000000,COLUMN('STORAGE CONTAINER'!B:B)-COLUMN('STORAGE CONTAINER'!$A$2:$B$1000000)+1,0)</f>
        <v>SelfServiceContainer</v>
      </c>
      <c r="G23" t="s">
        <v>787</v>
      </c>
    </row>
    <row r="24" spans="1:7">
      <c r="A24" t="s">
        <v>203</v>
      </c>
      <c r="B24" t="s">
        <v>426</v>
      </c>
      <c r="C24" t="s">
        <v>526</v>
      </c>
      <c r="D24">
        <v>0.000362396240234375</v>
      </c>
      <c r="E24" t="s">
        <v>428</v>
      </c>
      <c r="F24" t="str">
        <f>VLOOKUP(E24,'STORAGE CONTAINER'!$A$2:$B$1000000,COLUMN('STORAGE CONTAINER'!B:B)-COLUMN('STORAGE CONTAINER'!$A$2:$B$1000000)+1,0)</f>
        <v>Nutanix_POC-FS_ctr</v>
      </c>
      <c r="G24" t="s">
        <v>788</v>
      </c>
    </row>
    <row r="25" spans="1:7">
      <c r="A25" t="s">
        <v>135</v>
      </c>
      <c r="B25" t="s">
        <v>470</v>
      </c>
      <c r="C25" t="s">
        <v>471</v>
      </c>
      <c r="D25">
        <v>26</v>
      </c>
      <c r="E25" t="s">
        <v>413</v>
      </c>
      <c r="F25" t="str">
        <f>VLOOKUP(E25,'STORAGE CONTAINER'!$A$2:$B$1000000,COLUMN('STORAGE CONTAINER'!B:B)-COLUMN('STORAGE CONTAINER'!$A$2:$B$1000000)+1,0)</f>
        <v>SelfServiceContainer</v>
      </c>
      <c r="G25" t="s">
        <v>789</v>
      </c>
    </row>
    <row r="26" spans="1:7">
      <c r="A26" t="s">
        <v>339</v>
      </c>
      <c r="B26" t="s">
        <v>410</v>
      </c>
      <c r="C26" t="s">
        <v>588</v>
      </c>
      <c r="D26">
        <v>100</v>
      </c>
      <c r="E26" t="s">
        <v>413</v>
      </c>
      <c r="F26" t="str">
        <f>VLOOKUP(E26,'STORAGE CONTAINER'!$A$2:$B$1000000,COLUMN('STORAGE CONTAINER'!B:B)-COLUMN('STORAGE CONTAINER'!$A$2:$B$1000000)+1,0)</f>
        <v>SelfServiceContainer</v>
      </c>
      <c r="G26" t="s">
        <v>790</v>
      </c>
    </row>
    <row r="27" spans="1:7">
      <c r="A27" t="s">
        <v>237</v>
      </c>
      <c r="B27" t="s">
        <v>410</v>
      </c>
      <c r="C27" t="s">
        <v>543</v>
      </c>
      <c r="D27">
        <v>40</v>
      </c>
      <c r="E27" t="s">
        <v>431</v>
      </c>
      <c r="F27" t="str">
        <f>VLOOKUP(E27,'STORAGE CONTAINER'!$A$2:$B$1000000,COLUMN('STORAGE CONTAINER'!B:B)-COLUMN('STORAGE CONTAINER'!$A$2:$B$1000000)+1,0)</f>
        <v>default-container-20507328152854</v>
      </c>
      <c r="G27" t="s">
        <v>791</v>
      </c>
    </row>
    <row r="28" spans="1:7">
      <c r="A28" t="s">
        <v>326</v>
      </c>
      <c r="B28" t="s">
        <v>410</v>
      </c>
      <c r="C28" t="s">
        <v>580</v>
      </c>
      <c r="D28">
        <v>40</v>
      </c>
      <c r="E28" t="s">
        <v>413</v>
      </c>
      <c r="F28" t="str">
        <f>VLOOKUP(E28,'STORAGE CONTAINER'!$A$2:$B$1000000,COLUMN('STORAGE CONTAINER'!B:B)-COLUMN('STORAGE CONTAINER'!$A$2:$B$1000000)+1,0)</f>
        <v>SelfServiceContainer</v>
      </c>
      <c r="G28" t="s">
        <v>792</v>
      </c>
    </row>
    <row r="29" spans="1:7">
      <c r="A29" t="s">
        <v>115</v>
      </c>
      <c r="B29" t="s">
        <v>410</v>
      </c>
      <c r="C29" t="s">
        <v>437</v>
      </c>
      <c r="D29">
        <v>100</v>
      </c>
      <c r="E29" t="s">
        <v>413</v>
      </c>
      <c r="F29" t="str">
        <f>VLOOKUP(E29,'STORAGE CONTAINER'!$A$2:$B$1000000,COLUMN('STORAGE CONTAINER'!B:B)-COLUMN('STORAGE CONTAINER'!$A$2:$B$1000000)+1,0)</f>
        <v>SelfServiceContainer</v>
      </c>
      <c r="G29" t="s">
        <v>793</v>
      </c>
    </row>
    <row r="30" spans="1:7">
      <c r="A30" t="s">
        <v>140</v>
      </c>
      <c r="B30" t="s">
        <v>426</v>
      </c>
      <c r="C30" t="s">
        <v>475</v>
      </c>
      <c r="D30">
        <v>0.000362396240234375</v>
      </c>
      <c r="E30" t="s">
        <v>428</v>
      </c>
      <c r="F30" t="str">
        <f>VLOOKUP(E30,'STORAGE CONTAINER'!$A$2:$B$1000000,COLUMN('STORAGE CONTAINER'!B:B)-COLUMN('STORAGE CONTAINER'!$A$2:$B$1000000)+1,0)</f>
        <v>Nutanix_POC-FS_ctr</v>
      </c>
      <c r="G30" t="s">
        <v>794</v>
      </c>
    </row>
    <row r="31" spans="1:7">
      <c r="A31" t="s">
        <v>374</v>
      </c>
      <c r="B31" t="s">
        <v>426</v>
      </c>
      <c r="C31" t="s">
        <v>603</v>
      </c>
      <c r="D31">
        <v>0.000356674194335937</v>
      </c>
      <c r="E31" t="s">
        <v>428</v>
      </c>
      <c r="F31" t="str">
        <f>VLOOKUP(E31,'STORAGE CONTAINER'!$A$2:$B$1000000,COLUMN('STORAGE CONTAINER'!B:B)-COLUMN('STORAGE CONTAINER'!$A$2:$B$1000000)+1,0)</f>
        <v>Nutanix_POC-FS_ctr</v>
      </c>
      <c r="G31" t="s">
        <v>795</v>
      </c>
    </row>
    <row r="32" spans="1:7">
      <c r="A32" t="s">
        <v>232</v>
      </c>
      <c r="B32" t="s">
        <v>410</v>
      </c>
      <c r="C32" t="s">
        <v>540</v>
      </c>
      <c r="D32">
        <v>12</v>
      </c>
      <c r="E32" t="s">
        <v>428</v>
      </c>
      <c r="F32" t="str">
        <f>VLOOKUP(E32,'STORAGE CONTAINER'!$A$2:$B$1000000,COLUMN('STORAGE CONTAINER'!B:B)-COLUMN('STORAGE CONTAINER'!$A$2:$B$1000000)+1,0)</f>
        <v>Nutanix_POC-FS_ctr</v>
      </c>
      <c r="G32" t="s">
        <v>796</v>
      </c>
    </row>
    <row r="33" spans="1:7">
      <c r="A33" t="s">
        <v>321</v>
      </c>
      <c r="B33" t="s">
        <v>410</v>
      </c>
      <c r="C33" t="s">
        <v>578</v>
      </c>
      <c r="D33">
        <v>8</v>
      </c>
      <c r="E33" t="s">
        <v>413</v>
      </c>
      <c r="F33" t="str">
        <f>VLOOKUP(E33,'STORAGE CONTAINER'!$A$2:$B$1000000,COLUMN('STORAGE CONTAINER'!B:B)-COLUMN('STORAGE CONTAINER'!$A$2:$B$1000000)+1,0)</f>
        <v>SelfServiceContainer</v>
      </c>
      <c r="G33" t="s">
        <v>797</v>
      </c>
    </row>
    <row r="34" spans="1:7">
      <c r="A34" t="s">
        <v>255</v>
      </c>
      <c r="B34" t="s">
        <v>410</v>
      </c>
      <c r="C34" t="s">
        <v>551</v>
      </c>
      <c r="D34">
        <v>12</v>
      </c>
      <c r="E34" t="s">
        <v>428</v>
      </c>
      <c r="F34" t="str">
        <f>VLOOKUP(E34,'STORAGE CONTAINER'!$A$2:$B$1000000,COLUMN('STORAGE CONTAINER'!B:B)-COLUMN('STORAGE CONTAINER'!$A$2:$B$1000000)+1,0)</f>
        <v>Nutanix_POC-FS_ctr</v>
      </c>
      <c r="G34" t="s">
        <v>798</v>
      </c>
    </row>
    <row r="35" spans="1:7">
      <c r="A35" t="s">
        <v>183</v>
      </c>
      <c r="B35" t="s">
        <v>410</v>
      </c>
      <c r="C35" t="s">
        <v>519</v>
      </c>
      <c r="D35">
        <v>40</v>
      </c>
      <c r="E35" t="s">
        <v>431</v>
      </c>
      <c r="F35" t="str">
        <f>VLOOKUP(E35,'STORAGE CONTAINER'!$A$2:$B$1000000,COLUMN('STORAGE CONTAINER'!B:B)-COLUMN('STORAGE CONTAINER'!$A$2:$B$1000000)+1,0)</f>
        <v>default-container-20507328152854</v>
      </c>
      <c r="G35" t="s">
        <v>799</v>
      </c>
    </row>
    <row r="36" spans="1:7">
      <c r="A36" t="s">
        <v>292</v>
      </c>
      <c r="B36" t="s">
        <v>429</v>
      </c>
      <c r="C36" t="s">
        <v>570</v>
      </c>
      <c r="D36">
        <v>0.000349044799804687</v>
      </c>
      <c r="E36" t="s">
        <v>413</v>
      </c>
      <c r="F36" t="str">
        <f>VLOOKUP(E36,'STORAGE CONTAINER'!$A$2:$B$1000000,COLUMN('STORAGE CONTAINER'!B:B)-COLUMN('STORAGE CONTAINER'!$A$2:$B$1000000)+1,0)</f>
        <v>SelfServiceContainer</v>
      </c>
      <c r="G36" t="s">
        <v>800</v>
      </c>
    </row>
    <row r="37" spans="1:7">
      <c r="A37" t="s">
        <v>154</v>
      </c>
      <c r="B37" t="s">
        <v>505</v>
      </c>
      <c r="C37" t="s">
        <v>506</v>
      </c>
      <c r="D37">
        <v>97.7888703346252</v>
      </c>
      <c r="E37" t="s">
        <v>413</v>
      </c>
      <c r="F37" t="str">
        <f>VLOOKUP(E37,'STORAGE CONTAINER'!$A$2:$B$1000000,COLUMN('STORAGE CONTAINER'!B:B)-COLUMN('STORAGE CONTAINER'!$A$2:$B$1000000)+1,0)</f>
        <v>SelfServiceContainer</v>
      </c>
      <c r="G37" t="s">
        <v>801</v>
      </c>
    </row>
    <row r="38" spans="1:7">
      <c r="A38" t="s">
        <v>263</v>
      </c>
      <c r="B38" t="s">
        <v>426</v>
      </c>
      <c r="C38" t="s">
        <v>557</v>
      </c>
      <c r="D38">
        <v>0.000356674194335937</v>
      </c>
      <c r="E38" t="s">
        <v>428</v>
      </c>
      <c r="F38" t="str">
        <f>VLOOKUP(E38,'STORAGE CONTAINER'!$A$2:$B$1000000,COLUMN('STORAGE CONTAINER'!B:B)-COLUMN('STORAGE CONTAINER'!$A$2:$B$1000000)+1,0)</f>
        <v>Nutanix_POC-FS_ctr</v>
      </c>
      <c r="G38" t="s">
        <v>802</v>
      </c>
    </row>
    <row r="39" spans="1:7">
      <c r="A39" t="s">
        <v>135</v>
      </c>
      <c r="B39" t="s">
        <v>421</v>
      </c>
      <c r="C39" t="s">
        <v>447</v>
      </c>
      <c r="D39">
        <v>14</v>
      </c>
      <c r="E39" t="s">
        <v>413</v>
      </c>
      <c r="F39" t="str">
        <f>VLOOKUP(E39,'STORAGE CONTAINER'!$A$2:$B$1000000,COLUMN('STORAGE CONTAINER'!B:B)-COLUMN('STORAGE CONTAINER'!$A$2:$B$1000000)+1,0)</f>
        <v>SelfServiceContainer</v>
      </c>
      <c r="G39" t="s">
        <v>803</v>
      </c>
    </row>
    <row r="40" spans="1:7">
      <c r="A40" t="s">
        <v>333</v>
      </c>
      <c r="B40" t="s">
        <v>410</v>
      </c>
      <c r="C40" t="s">
        <v>587</v>
      </c>
      <c r="D40">
        <v>16</v>
      </c>
      <c r="E40" t="s">
        <v>431</v>
      </c>
      <c r="F40" t="str">
        <f>VLOOKUP(E40,'STORAGE CONTAINER'!$A$2:$B$1000000,COLUMN('STORAGE CONTAINER'!B:B)-COLUMN('STORAGE CONTAINER'!$A$2:$B$1000000)+1,0)</f>
        <v>default-container-20507328152854</v>
      </c>
      <c r="G40" t="s">
        <v>804</v>
      </c>
    </row>
    <row r="41" spans="1:7">
      <c r="A41" t="s">
        <v>389</v>
      </c>
      <c r="B41" t="s">
        <v>410</v>
      </c>
      <c r="C41" t="s">
        <v>549</v>
      </c>
      <c r="D41">
        <v>8</v>
      </c>
      <c r="E41" t="s">
        <v>413</v>
      </c>
      <c r="F41" t="str">
        <f>VLOOKUP(E41,'STORAGE CONTAINER'!$A$2:$B$1000000,COLUMN('STORAGE CONTAINER'!B:B)-COLUMN('STORAGE CONTAINER'!$A$2:$B$1000000)+1,0)</f>
        <v>SelfServiceContainer</v>
      </c>
      <c r="G41" t="s">
        <v>805</v>
      </c>
    </row>
    <row r="42" spans="1:7">
      <c r="A42" t="s">
        <v>321</v>
      </c>
      <c r="B42" t="s">
        <v>426</v>
      </c>
      <c r="C42" t="s">
        <v>579</v>
      </c>
      <c r="D42">
        <v>0.000356674194335937</v>
      </c>
      <c r="E42" t="s">
        <v>428</v>
      </c>
      <c r="F42" t="str">
        <f>VLOOKUP(E42,'STORAGE CONTAINER'!$A$2:$B$1000000,COLUMN('STORAGE CONTAINER'!B:B)-COLUMN('STORAGE CONTAINER'!$A$2:$B$1000000)+1,0)</f>
        <v>Nutanix_POC-FS_ctr</v>
      </c>
      <c r="G42" t="s">
        <v>806</v>
      </c>
    </row>
    <row r="43" spans="1:7">
      <c r="A43" t="s">
        <v>207</v>
      </c>
      <c r="B43" t="s">
        <v>410</v>
      </c>
      <c r="C43" t="s">
        <v>528</v>
      </c>
      <c r="D43">
        <v>12</v>
      </c>
      <c r="E43" t="s">
        <v>428</v>
      </c>
      <c r="F43" t="str">
        <f>VLOOKUP(E43,'STORAGE CONTAINER'!$A$2:$B$1000000,COLUMN('STORAGE CONTAINER'!B:B)-COLUMN('STORAGE CONTAINER'!$A$2:$B$1000000)+1,0)</f>
        <v>Nutanix_POC-FS_ctr</v>
      </c>
      <c r="G43" t="s">
        <v>807</v>
      </c>
    </row>
    <row r="44" spans="1:7">
      <c r="A44" t="s">
        <v>369</v>
      </c>
      <c r="B44" t="s">
        <v>410</v>
      </c>
      <c r="C44" t="s">
        <v>599</v>
      </c>
      <c r="D44">
        <v>60</v>
      </c>
      <c r="E44" t="s">
        <v>413</v>
      </c>
      <c r="F44" t="str">
        <f>VLOOKUP(E44,'STORAGE CONTAINER'!$A$2:$B$1000000,COLUMN('STORAGE CONTAINER'!B:B)-COLUMN('STORAGE CONTAINER'!$A$2:$B$1000000)+1,0)</f>
        <v>SelfServiceContainer</v>
      </c>
      <c r="G44" t="s">
        <v>808</v>
      </c>
    </row>
    <row r="45" spans="1:7">
      <c r="A45" t="s">
        <v>207</v>
      </c>
      <c r="B45" t="s">
        <v>429</v>
      </c>
      <c r="C45" t="s">
        <v>527</v>
      </c>
      <c r="D45">
        <v>0.0003509521484375</v>
      </c>
      <c r="E45" t="s">
        <v>428</v>
      </c>
      <c r="F45" t="str">
        <f>VLOOKUP(E45,'STORAGE CONTAINER'!$A$2:$B$1000000,COLUMN('STORAGE CONTAINER'!B:B)-COLUMN('STORAGE CONTAINER'!$A$2:$B$1000000)+1,0)</f>
        <v>Nutanix_POC-FS_ctr</v>
      </c>
      <c r="G45" t="s">
        <v>809</v>
      </c>
    </row>
    <row r="46" spans="1:7">
      <c r="A46" t="s">
        <v>178</v>
      </c>
      <c r="B46" t="s">
        <v>410</v>
      </c>
      <c r="C46" t="s">
        <v>517</v>
      </c>
      <c r="D46">
        <v>8</v>
      </c>
      <c r="E46" t="s">
        <v>413</v>
      </c>
      <c r="F46" t="str">
        <f>VLOOKUP(E46,'STORAGE CONTAINER'!$A$2:$B$1000000,COLUMN('STORAGE CONTAINER'!B:B)-COLUMN('STORAGE CONTAINER'!$A$2:$B$1000000)+1,0)</f>
        <v>SelfServiceContainer</v>
      </c>
      <c r="G46" t="s">
        <v>810</v>
      </c>
    </row>
    <row r="47" spans="1:7">
      <c r="A47" t="s">
        <v>144</v>
      </c>
      <c r="B47" t="s">
        <v>414</v>
      </c>
      <c r="C47" t="s">
        <v>477</v>
      </c>
      <c r="D47">
        <v>1000</v>
      </c>
      <c r="E47" t="s">
        <v>413</v>
      </c>
      <c r="F47" t="str">
        <f>VLOOKUP(E47,'STORAGE CONTAINER'!$A$2:$B$1000000,COLUMN('STORAGE CONTAINER'!B:B)-COLUMN('STORAGE CONTAINER'!$A$2:$B$1000000)+1,0)</f>
        <v>SelfServiceContainer</v>
      </c>
      <c r="G47" t="s">
        <v>811</v>
      </c>
    </row>
    <row r="48" spans="1:7">
      <c r="A48" t="s">
        <v>178</v>
      </c>
      <c r="B48" t="s">
        <v>426</v>
      </c>
      <c r="C48" t="s">
        <v>518</v>
      </c>
      <c r="D48">
        <v>0.000356674194335937</v>
      </c>
      <c r="E48" t="s">
        <v>428</v>
      </c>
      <c r="F48" t="str">
        <f>VLOOKUP(E48,'STORAGE CONTAINER'!$A$2:$B$1000000,COLUMN('STORAGE CONTAINER'!B:B)-COLUMN('STORAGE CONTAINER'!$A$2:$B$1000000)+1,0)</f>
        <v>Nutanix_POC-FS_ctr</v>
      </c>
      <c r="G48" t="s">
        <v>812</v>
      </c>
    </row>
    <row r="49" spans="1:7">
      <c r="A49" t="s">
        <v>245</v>
      </c>
      <c r="B49" t="s">
        <v>410</v>
      </c>
      <c r="C49" t="s">
        <v>547</v>
      </c>
      <c r="D49">
        <v>80</v>
      </c>
      <c r="E49" t="s">
        <v>413</v>
      </c>
      <c r="F49" t="str">
        <f>VLOOKUP(E49,'STORAGE CONTAINER'!$A$2:$B$1000000,COLUMN('STORAGE CONTAINER'!B:B)-COLUMN('STORAGE CONTAINER'!$A$2:$B$1000000)+1,0)</f>
        <v>SelfServiceContainer</v>
      </c>
      <c r="G49" t="s">
        <v>813</v>
      </c>
    </row>
    <row r="50" spans="1:7">
      <c r="A50" t="s">
        <v>360</v>
      </c>
      <c r="B50" t="s">
        <v>410</v>
      </c>
      <c r="C50" t="s">
        <v>597</v>
      </c>
      <c r="D50">
        <v>80</v>
      </c>
      <c r="E50" t="s">
        <v>413</v>
      </c>
      <c r="F50" t="str">
        <f>VLOOKUP(E50,'STORAGE CONTAINER'!$A$2:$B$1000000,COLUMN('STORAGE CONTAINER'!B:B)-COLUMN('STORAGE CONTAINER'!$A$2:$B$1000000)+1,0)</f>
        <v>SelfServiceContainer</v>
      </c>
      <c r="G50" t="s">
        <v>814</v>
      </c>
    </row>
    <row r="51" spans="1:7">
      <c r="A51" t="s">
        <v>374</v>
      </c>
      <c r="B51" t="s">
        <v>410</v>
      </c>
      <c r="C51" t="s">
        <v>601</v>
      </c>
      <c r="D51">
        <v>40</v>
      </c>
      <c r="E51" t="s">
        <v>413</v>
      </c>
      <c r="F51" t="str">
        <f>VLOOKUP(E51,'STORAGE CONTAINER'!$A$2:$B$1000000,COLUMN('STORAGE CONTAINER'!B:B)-COLUMN('STORAGE CONTAINER'!$A$2:$B$1000000)+1,0)</f>
        <v>SelfServiceContainer</v>
      </c>
      <c r="G51" t="s">
        <v>815</v>
      </c>
    </row>
    <row r="52" spans="1:7">
      <c r="A52" t="s">
        <v>63</v>
      </c>
      <c r="B52" t="s">
        <v>414</v>
      </c>
      <c r="C52" t="s">
        <v>415</v>
      </c>
      <c r="D52">
        <v>20</v>
      </c>
      <c r="E52" t="s">
        <v>413</v>
      </c>
      <c r="F52" t="str">
        <f>VLOOKUP(E52,'STORAGE CONTAINER'!$A$2:$B$1000000,COLUMN('STORAGE CONTAINER'!B:B)-COLUMN('STORAGE CONTAINER'!$A$2:$B$1000000)+1,0)</f>
        <v>SelfServiceContainer</v>
      </c>
      <c r="G52" t="s">
        <v>816</v>
      </c>
    </row>
    <row r="53" spans="1:7">
      <c r="A53" t="s">
        <v>357</v>
      </c>
      <c r="B53" t="s">
        <v>426</v>
      </c>
      <c r="C53" t="s">
        <v>596</v>
      </c>
      <c r="D53">
        <v>0.000356674194335937</v>
      </c>
      <c r="E53" t="s">
        <v>428</v>
      </c>
      <c r="F53" t="str">
        <f>VLOOKUP(E53,'STORAGE CONTAINER'!$A$2:$B$1000000,COLUMN('STORAGE CONTAINER'!B:B)-COLUMN('STORAGE CONTAINER'!$A$2:$B$1000000)+1,0)</f>
        <v>Nutanix_POC-FS_ctr</v>
      </c>
      <c r="G53" t="s">
        <v>817</v>
      </c>
    </row>
    <row r="54" spans="1:7">
      <c r="A54" t="s">
        <v>135</v>
      </c>
      <c r="B54" t="s">
        <v>460</v>
      </c>
      <c r="C54" t="s">
        <v>461</v>
      </c>
      <c r="D54">
        <v>21</v>
      </c>
      <c r="E54" t="s">
        <v>413</v>
      </c>
      <c r="F54" t="str">
        <f>VLOOKUP(E54,'STORAGE CONTAINER'!$A$2:$B$1000000,COLUMN('STORAGE CONTAINER'!B:B)-COLUMN('STORAGE CONTAINER'!$A$2:$B$1000000)+1,0)</f>
        <v>SelfServiceContainer</v>
      </c>
      <c r="G54" t="s">
        <v>818</v>
      </c>
    </row>
    <row r="55" spans="1:7">
      <c r="A55" t="s">
        <v>120</v>
      </c>
      <c r="B55" t="s">
        <v>410</v>
      </c>
      <c r="C55" t="s">
        <v>438</v>
      </c>
      <c r="D55">
        <v>80</v>
      </c>
      <c r="E55" t="s">
        <v>413</v>
      </c>
      <c r="F55" t="str">
        <f>VLOOKUP(E55,'STORAGE CONTAINER'!$A$2:$B$1000000,COLUMN('STORAGE CONTAINER'!B:B)-COLUMN('STORAGE CONTAINER'!$A$2:$B$1000000)+1,0)</f>
        <v>SelfServiceContainer</v>
      </c>
      <c r="G55" t="s">
        <v>819</v>
      </c>
    </row>
    <row r="56" spans="1:7">
      <c r="A56" t="s">
        <v>292</v>
      </c>
      <c r="B56" t="s">
        <v>421</v>
      </c>
      <c r="C56" t="s">
        <v>569</v>
      </c>
      <c r="D56">
        <v>357.142578125</v>
      </c>
      <c r="E56" t="s">
        <v>413</v>
      </c>
      <c r="F56" t="str">
        <f>VLOOKUP(E56,'STORAGE CONTAINER'!$A$2:$B$1000000,COLUMN('STORAGE CONTAINER'!B:B)-COLUMN('STORAGE CONTAINER'!$A$2:$B$1000000)+1,0)</f>
        <v>SelfServiceContainer</v>
      </c>
      <c r="G56" t="s">
        <v>820</v>
      </c>
    </row>
    <row r="57" spans="1:7">
      <c r="A57" t="s">
        <v>63</v>
      </c>
      <c r="B57" t="s">
        <v>410</v>
      </c>
      <c r="C57" t="s">
        <v>412</v>
      </c>
      <c r="D57">
        <v>100</v>
      </c>
      <c r="E57" t="s">
        <v>413</v>
      </c>
      <c r="F57" t="str">
        <f>VLOOKUP(E57,'STORAGE CONTAINER'!$A$2:$B$1000000,COLUMN('STORAGE CONTAINER'!B:B)-COLUMN('STORAGE CONTAINER'!$A$2:$B$1000000)+1,0)</f>
        <v>SelfServiceContainer</v>
      </c>
      <c r="G57" t="s">
        <v>821</v>
      </c>
    </row>
    <row r="58" spans="1:7">
      <c r="A58" t="s">
        <v>77</v>
      </c>
      <c r="B58" t="s">
        <v>426</v>
      </c>
      <c r="C58" t="s">
        <v>427</v>
      </c>
      <c r="D58">
        <v>0.000356674194335937</v>
      </c>
      <c r="E58" t="s">
        <v>428</v>
      </c>
      <c r="F58" t="str">
        <f>VLOOKUP(E58,'STORAGE CONTAINER'!$A$2:$B$1000000,COLUMN('STORAGE CONTAINER'!B:B)-COLUMN('STORAGE CONTAINER'!$A$2:$B$1000000)+1,0)</f>
        <v>Nutanix_POC-FS_ctr</v>
      </c>
      <c r="G58" t="s">
        <v>822</v>
      </c>
    </row>
    <row r="59" spans="1:7">
      <c r="A59" t="s">
        <v>308</v>
      </c>
      <c r="B59" t="s">
        <v>414</v>
      </c>
      <c r="C59" t="s">
        <v>575</v>
      </c>
      <c r="D59">
        <v>37.2529029846191</v>
      </c>
      <c r="E59" t="s">
        <v>413</v>
      </c>
      <c r="F59" t="str">
        <f>VLOOKUP(E59,'STORAGE CONTAINER'!$A$2:$B$1000000,COLUMN('STORAGE CONTAINER'!B:B)-COLUMN('STORAGE CONTAINER'!$A$2:$B$1000000)+1,0)</f>
        <v>SelfServiceContainer</v>
      </c>
      <c r="G59" t="s">
        <v>823</v>
      </c>
    </row>
    <row r="60" spans="1:7">
      <c r="A60" t="s">
        <v>344</v>
      </c>
      <c r="B60" t="s">
        <v>426</v>
      </c>
      <c r="C60" t="s">
        <v>591</v>
      </c>
      <c r="D60">
        <v>0.000356674194335937</v>
      </c>
      <c r="E60" t="s">
        <v>428</v>
      </c>
      <c r="F60" t="str">
        <f>VLOOKUP(E60,'STORAGE CONTAINER'!$A$2:$B$1000000,COLUMN('STORAGE CONTAINER'!B:B)-COLUMN('STORAGE CONTAINER'!$A$2:$B$1000000)+1,0)</f>
        <v>Nutanix_POC-FS_ctr</v>
      </c>
      <c r="G60" t="s">
        <v>824</v>
      </c>
    </row>
    <row r="61" spans="1:7">
      <c r="A61" t="s">
        <v>135</v>
      </c>
      <c r="B61" t="s">
        <v>458</v>
      </c>
      <c r="C61" t="s">
        <v>459</v>
      </c>
      <c r="D61">
        <v>20</v>
      </c>
      <c r="E61" t="s">
        <v>413</v>
      </c>
      <c r="F61" t="str">
        <f>VLOOKUP(E61,'STORAGE CONTAINER'!$A$2:$B$1000000,COLUMN('STORAGE CONTAINER'!B:B)-COLUMN('STORAGE CONTAINER'!$A$2:$B$1000000)+1,0)</f>
        <v>SelfServiceContainer</v>
      </c>
      <c r="G61" t="s">
        <v>825</v>
      </c>
    </row>
    <row r="62" spans="1:7">
      <c r="A62" t="s">
        <v>154</v>
      </c>
      <c r="B62" t="s">
        <v>488</v>
      </c>
      <c r="C62" t="s">
        <v>489</v>
      </c>
      <c r="D62">
        <v>11.1758708953857</v>
      </c>
      <c r="E62" t="s">
        <v>413</v>
      </c>
      <c r="F62" t="str">
        <f>VLOOKUP(E62,'STORAGE CONTAINER'!$A$2:$B$1000000,COLUMN('STORAGE CONTAINER'!B:B)-COLUMN('STORAGE CONTAINER'!$A$2:$B$1000000)+1,0)</f>
        <v>SelfServiceContainer</v>
      </c>
      <c r="G62" t="s">
        <v>826</v>
      </c>
    </row>
    <row r="63" spans="1:7">
      <c r="A63" t="s">
        <v>135</v>
      </c>
      <c r="B63" t="s">
        <v>466</v>
      </c>
      <c r="C63" t="s">
        <v>467</v>
      </c>
      <c r="D63">
        <v>24</v>
      </c>
      <c r="E63" t="s">
        <v>413</v>
      </c>
      <c r="F63" t="str">
        <f>VLOOKUP(E63,'STORAGE CONTAINER'!$A$2:$B$1000000,COLUMN('STORAGE CONTAINER'!B:B)-COLUMN('STORAGE CONTAINER'!$A$2:$B$1000000)+1,0)</f>
        <v>SelfServiceContainer</v>
      </c>
      <c r="G63" t="s">
        <v>827</v>
      </c>
    </row>
    <row r="64" spans="1:7">
      <c r="A64" t="s">
        <v>353</v>
      </c>
      <c r="B64" t="s">
        <v>410</v>
      </c>
      <c r="C64" t="s">
        <v>593</v>
      </c>
      <c r="D64">
        <v>100</v>
      </c>
      <c r="E64" t="s">
        <v>413</v>
      </c>
      <c r="F64" t="str">
        <f>VLOOKUP(E64,'STORAGE CONTAINER'!$A$2:$B$1000000,COLUMN('STORAGE CONTAINER'!B:B)-COLUMN('STORAGE CONTAINER'!$A$2:$B$1000000)+1,0)</f>
        <v>SelfServiceContainer</v>
      </c>
      <c r="G64" t="s">
        <v>828</v>
      </c>
    </row>
    <row r="65" spans="1:7">
      <c r="A65" t="s">
        <v>135</v>
      </c>
      <c r="B65" t="s">
        <v>452</v>
      </c>
      <c r="C65" t="s">
        <v>453</v>
      </c>
      <c r="D65">
        <v>17</v>
      </c>
      <c r="E65" t="s">
        <v>413</v>
      </c>
      <c r="F65" t="str">
        <f>VLOOKUP(E65,'STORAGE CONTAINER'!$A$2:$B$1000000,COLUMN('STORAGE CONTAINER'!B:B)-COLUMN('STORAGE CONTAINER'!$A$2:$B$1000000)+1,0)</f>
        <v>SelfServiceContainer</v>
      </c>
      <c r="G65" t="s">
        <v>829</v>
      </c>
    </row>
    <row r="66" spans="1:7">
      <c r="A66" t="s">
        <v>374</v>
      </c>
      <c r="B66" t="s">
        <v>414</v>
      </c>
      <c r="C66" t="s">
        <v>602</v>
      </c>
      <c r="D66">
        <v>40</v>
      </c>
      <c r="E66" t="s">
        <v>413</v>
      </c>
      <c r="F66" t="str">
        <f>VLOOKUP(E66,'STORAGE CONTAINER'!$A$2:$B$1000000,COLUMN('STORAGE CONTAINER'!B:B)-COLUMN('STORAGE CONTAINER'!$A$2:$B$1000000)+1,0)</f>
        <v>SelfServiceContainer</v>
      </c>
      <c r="G66" t="s">
        <v>830</v>
      </c>
    </row>
    <row r="67" spans="1:7">
      <c r="A67" t="s">
        <v>382</v>
      </c>
      <c r="B67" t="s">
        <v>429</v>
      </c>
      <c r="C67" t="s">
        <v>605</v>
      </c>
      <c r="D67">
        <v>2.42785835266113</v>
      </c>
      <c r="E67" t="s">
        <v>413</v>
      </c>
      <c r="F67" t="str">
        <f>VLOOKUP(E67,'STORAGE CONTAINER'!$A$2:$B$1000000,COLUMN('STORAGE CONTAINER'!B:B)-COLUMN('STORAGE CONTAINER'!$A$2:$B$1000000)+1,0)</f>
        <v>SelfServiceContainer</v>
      </c>
      <c r="G67" t="s">
        <v>831</v>
      </c>
    </row>
    <row r="68" spans="1:7">
      <c r="A68" t="s">
        <v>129</v>
      </c>
      <c r="B68" t="s">
        <v>410</v>
      </c>
      <c r="C68" t="s">
        <v>441</v>
      </c>
      <c r="D68">
        <v>8</v>
      </c>
      <c r="E68" t="s">
        <v>413</v>
      </c>
      <c r="F68" t="str">
        <f>VLOOKUP(E68,'STORAGE CONTAINER'!$A$2:$B$1000000,COLUMN('STORAGE CONTAINER'!B:B)-COLUMN('STORAGE CONTAINER'!$A$2:$B$1000000)+1,0)</f>
        <v>SelfServiceContainer</v>
      </c>
      <c r="G68" t="s">
        <v>832</v>
      </c>
    </row>
    <row r="69" spans="1:7">
      <c r="A69" t="s">
        <v>326</v>
      </c>
      <c r="B69" t="s">
        <v>414</v>
      </c>
      <c r="C69" t="s">
        <v>581</v>
      </c>
      <c r="D69">
        <v>40</v>
      </c>
      <c r="E69" t="s">
        <v>413</v>
      </c>
      <c r="F69" t="str">
        <f>VLOOKUP(E69,'STORAGE CONTAINER'!$A$2:$B$1000000,COLUMN('STORAGE CONTAINER'!B:B)-COLUMN('STORAGE CONTAINER'!$A$2:$B$1000000)+1,0)</f>
        <v>SelfServiceContainer</v>
      </c>
      <c r="G69" t="s">
        <v>833</v>
      </c>
    </row>
    <row r="70" spans="1:7">
      <c r="A70" t="s">
        <v>135</v>
      </c>
      <c r="B70" t="s">
        <v>419</v>
      </c>
      <c r="C70" t="s">
        <v>446</v>
      </c>
      <c r="D70">
        <v>12</v>
      </c>
      <c r="E70" t="s">
        <v>413</v>
      </c>
      <c r="F70" t="str">
        <f>VLOOKUP(E70,'STORAGE CONTAINER'!$A$2:$B$1000000,COLUMN('STORAGE CONTAINER'!B:B)-COLUMN('STORAGE CONTAINER'!$A$2:$B$1000000)+1,0)</f>
        <v>SelfServiceContainer</v>
      </c>
      <c r="G70" t="s">
        <v>834</v>
      </c>
    </row>
    <row r="71" spans="1:7">
      <c r="A71" t="s">
        <v>154</v>
      </c>
      <c r="B71" t="s">
        <v>501</v>
      </c>
      <c r="C71" t="s">
        <v>502</v>
      </c>
      <c r="D71">
        <v>95.9262251853943</v>
      </c>
      <c r="E71" t="s">
        <v>413</v>
      </c>
      <c r="F71" t="str">
        <f>VLOOKUP(E71,'STORAGE CONTAINER'!$A$2:$B$1000000,COLUMN('STORAGE CONTAINER'!B:B)-COLUMN('STORAGE CONTAINER'!$A$2:$B$1000000)+1,0)</f>
        <v>SelfServiceContainer</v>
      </c>
      <c r="G71" t="s">
        <v>835</v>
      </c>
    </row>
    <row r="72" spans="1:7">
      <c r="A72" t="s">
        <v>308</v>
      </c>
      <c r="B72" t="s">
        <v>410</v>
      </c>
      <c r="C72" t="s">
        <v>574</v>
      </c>
      <c r="D72">
        <v>16</v>
      </c>
      <c r="E72" t="s">
        <v>431</v>
      </c>
      <c r="F72" t="str">
        <f>VLOOKUP(E72,'STORAGE CONTAINER'!$A$2:$B$1000000,COLUMN('STORAGE CONTAINER'!B:B)-COLUMN('STORAGE CONTAINER'!$A$2:$B$1000000)+1,0)</f>
        <v>default-container-20507328152854</v>
      </c>
      <c r="G72" t="s">
        <v>836</v>
      </c>
    </row>
    <row r="73" spans="1:7">
      <c r="A73" t="s">
        <v>298</v>
      </c>
      <c r="B73" t="s">
        <v>410</v>
      </c>
      <c r="C73" t="s">
        <v>571</v>
      </c>
      <c r="D73">
        <v>40</v>
      </c>
      <c r="E73" t="s">
        <v>413</v>
      </c>
      <c r="F73" t="str">
        <f>VLOOKUP(E73,'STORAGE CONTAINER'!$A$2:$B$1000000,COLUMN('STORAGE CONTAINER'!B:B)-COLUMN('STORAGE CONTAINER'!$A$2:$B$1000000)+1,0)</f>
        <v>SelfServiceContainer</v>
      </c>
      <c r="G73" t="s">
        <v>837</v>
      </c>
    </row>
    <row r="74" spans="1:7">
      <c r="A74" t="s">
        <v>292</v>
      </c>
      <c r="B74" t="s">
        <v>414</v>
      </c>
      <c r="C74" t="s">
        <v>567</v>
      </c>
      <c r="D74">
        <v>70</v>
      </c>
      <c r="E74" t="s">
        <v>413</v>
      </c>
      <c r="F74" t="str">
        <f>VLOOKUP(E74,'STORAGE CONTAINER'!$A$2:$B$1000000,COLUMN('STORAGE CONTAINER'!B:B)-COLUMN('STORAGE CONTAINER'!$A$2:$B$1000000)+1,0)</f>
        <v>SelfServiceContainer</v>
      </c>
      <c r="G74" t="s">
        <v>838</v>
      </c>
    </row>
    <row r="75" spans="1:7">
      <c r="A75" t="s">
        <v>77</v>
      </c>
      <c r="B75" t="s">
        <v>414</v>
      </c>
      <c r="C75" t="s">
        <v>424</v>
      </c>
      <c r="D75">
        <v>40</v>
      </c>
      <c r="E75" t="s">
        <v>413</v>
      </c>
      <c r="F75" t="str">
        <f>VLOOKUP(E75,'STORAGE CONTAINER'!$A$2:$B$1000000,COLUMN('STORAGE CONTAINER'!B:B)-COLUMN('STORAGE CONTAINER'!$A$2:$B$1000000)+1,0)</f>
        <v>SelfServiceContainer</v>
      </c>
      <c r="G75" t="s">
        <v>839</v>
      </c>
    </row>
    <row r="76" spans="1:7">
      <c r="A76" t="s">
        <v>213</v>
      </c>
      <c r="B76" t="s">
        <v>410</v>
      </c>
      <c r="C76" t="s">
        <v>531</v>
      </c>
      <c r="D76">
        <v>15</v>
      </c>
      <c r="E76" t="s">
        <v>413</v>
      </c>
      <c r="F76" t="str">
        <f>VLOOKUP(E76,'STORAGE CONTAINER'!$A$2:$B$1000000,COLUMN('STORAGE CONTAINER'!B:B)-COLUMN('STORAGE CONTAINER'!$A$2:$B$1000000)+1,0)</f>
        <v>SelfServiceContainer</v>
      </c>
      <c r="G76" t="s">
        <v>840</v>
      </c>
    </row>
    <row r="77" spans="1:7">
      <c r="A77" t="s">
        <v>164</v>
      </c>
      <c r="B77" t="s">
        <v>426</v>
      </c>
      <c r="C77" t="s">
        <v>514</v>
      </c>
      <c r="D77">
        <v>0.000356674194335937</v>
      </c>
      <c r="E77" t="s">
        <v>428</v>
      </c>
      <c r="F77" t="str">
        <f>VLOOKUP(E77,'STORAGE CONTAINER'!$A$2:$B$1000000,COLUMN('STORAGE CONTAINER'!B:B)-COLUMN('STORAGE CONTAINER'!$A$2:$B$1000000)+1,0)</f>
        <v>Nutanix_POC-FS_ctr</v>
      </c>
      <c r="G77" t="s">
        <v>841</v>
      </c>
    </row>
    <row r="78" spans="1:7">
      <c r="A78" t="s">
        <v>207</v>
      </c>
      <c r="B78" t="s">
        <v>416</v>
      </c>
      <c r="C78" t="s">
        <v>530</v>
      </c>
      <c r="D78">
        <v>45</v>
      </c>
      <c r="E78" t="s">
        <v>428</v>
      </c>
      <c r="F78" t="str">
        <f>VLOOKUP(E78,'STORAGE CONTAINER'!$A$2:$B$1000000,COLUMN('STORAGE CONTAINER'!B:B)-COLUMN('STORAGE CONTAINER'!$A$2:$B$1000000)+1,0)</f>
        <v>Nutanix_POC-FS_ctr</v>
      </c>
      <c r="G78" t="s">
        <v>842</v>
      </c>
    </row>
    <row r="79" spans="1:7">
      <c r="A79" t="s">
        <v>77</v>
      </c>
      <c r="B79" t="s">
        <v>410</v>
      </c>
      <c r="C79" t="s">
        <v>423</v>
      </c>
      <c r="D79">
        <v>40</v>
      </c>
      <c r="E79" t="s">
        <v>413</v>
      </c>
      <c r="F79" t="str">
        <f>VLOOKUP(E79,'STORAGE CONTAINER'!$A$2:$B$1000000,COLUMN('STORAGE CONTAINER'!B:B)-COLUMN('STORAGE CONTAINER'!$A$2:$B$1000000)+1,0)</f>
        <v>SelfServiceContainer</v>
      </c>
      <c r="G79" t="s">
        <v>843</v>
      </c>
    </row>
    <row r="80" spans="1:7">
      <c r="A80" t="s">
        <v>329</v>
      </c>
      <c r="B80" t="s">
        <v>410</v>
      </c>
      <c r="C80" t="s">
        <v>583</v>
      </c>
      <c r="D80">
        <v>40</v>
      </c>
      <c r="E80" t="s">
        <v>413</v>
      </c>
      <c r="F80" t="str">
        <f>VLOOKUP(E80,'STORAGE CONTAINER'!$A$2:$B$1000000,COLUMN('STORAGE CONTAINER'!B:B)-COLUMN('STORAGE CONTAINER'!$A$2:$B$1000000)+1,0)</f>
        <v>SelfServiceContainer</v>
      </c>
      <c r="G80" t="s">
        <v>844</v>
      </c>
    </row>
    <row r="81" spans="1:7">
      <c r="A81" t="s">
        <v>198</v>
      </c>
      <c r="B81" t="s">
        <v>410</v>
      </c>
      <c r="C81" t="s">
        <v>523</v>
      </c>
      <c r="D81">
        <v>120</v>
      </c>
      <c r="E81" t="s">
        <v>413</v>
      </c>
      <c r="F81" t="str">
        <f>VLOOKUP(E81,'STORAGE CONTAINER'!$A$2:$B$1000000,COLUMN('STORAGE CONTAINER'!B:B)-COLUMN('STORAGE CONTAINER'!$A$2:$B$1000000)+1,0)</f>
        <v>SelfServiceContainer</v>
      </c>
      <c r="G81" t="s">
        <v>845</v>
      </c>
    </row>
    <row r="82" spans="1:7">
      <c r="A82" t="s">
        <v>242</v>
      </c>
      <c r="B82" t="s">
        <v>414</v>
      </c>
      <c r="C82" t="s">
        <v>545</v>
      </c>
      <c r="D82">
        <v>40</v>
      </c>
      <c r="E82" t="s">
        <v>413</v>
      </c>
      <c r="F82" t="str">
        <f>VLOOKUP(E82,'STORAGE CONTAINER'!$A$2:$B$1000000,COLUMN('STORAGE CONTAINER'!B:B)-COLUMN('STORAGE CONTAINER'!$A$2:$B$1000000)+1,0)</f>
        <v>SelfServiceContainer</v>
      </c>
      <c r="G82" t="s">
        <v>846</v>
      </c>
    </row>
    <row r="83" spans="1:7">
      <c r="A83" t="s">
        <v>232</v>
      </c>
      <c r="B83" t="s">
        <v>414</v>
      </c>
      <c r="C83" t="s">
        <v>541</v>
      </c>
      <c r="D83">
        <v>45</v>
      </c>
      <c r="E83" t="s">
        <v>428</v>
      </c>
      <c r="F83" t="str">
        <f>VLOOKUP(E83,'STORAGE CONTAINER'!$A$2:$B$1000000,COLUMN('STORAGE CONTAINER'!B:B)-COLUMN('STORAGE CONTAINER'!$A$2:$B$1000000)+1,0)</f>
        <v>Nutanix_POC-FS_ctr</v>
      </c>
      <c r="G83" t="s">
        <v>847</v>
      </c>
    </row>
    <row r="84" spans="1:7">
      <c r="A84" t="s">
        <v>263</v>
      </c>
      <c r="B84" t="s">
        <v>410</v>
      </c>
      <c r="C84" t="s">
        <v>555</v>
      </c>
      <c r="D84">
        <v>40</v>
      </c>
      <c r="E84" t="s">
        <v>413</v>
      </c>
      <c r="F84" t="str">
        <f>VLOOKUP(E84,'STORAGE CONTAINER'!$A$2:$B$1000000,COLUMN('STORAGE CONTAINER'!B:B)-COLUMN('STORAGE CONTAINER'!$A$2:$B$1000000)+1,0)</f>
        <v>SelfServiceContainer</v>
      </c>
      <c r="G84" t="s">
        <v>848</v>
      </c>
    </row>
    <row r="85" spans="1:7">
      <c r="A85" t="s">
        <v>154</v>
      </c>
      <c r="B85" t="s">
        <v>499</v>
      </c>
      <c r="C85" t="s">
        <v>500</v>
      </c>
      <c r="D85">
        <v>94.9949026107788</v>
      </c>
      <c r="E85" t="s">
        <v>413</v>
      </c>
      <c r="F85" t="str">
        <f>VLOOKUP(E85,'STORAGE CONTAINER'!$A$2:$B$1000000,COLUMN('STORAGE CONTAINER'!B:B)-COLUMN('STORAGE CONTAINER'!$A$2:$B$1000000)+1,0)</f>
        <v>SelfServiceContainer</v>
      </c>
      <c r="G85" t="s">
        <v>849</v>
      </c>
    </row>
    <row r="86" spans="1:7">
      <c r="A86" t="s">
        <v>124</v>
      </c>
      <c r="B86" t="s">
        <v>426</v>
      </c>
      <c r="C86" t="s">
        <v>440</v>
      </c>
      <c r="D86">
        <v>0.000362396240234375</v>
      </c>
      <c r="E86" t="s">
        <v>428</v>
      </c>
      <c r="F86" t="str">
        <f>VLOOKUP(E86,'STORAGE CONTAINER'!$A$2:$B$1000000,COLUMN('STORAGE CONTAINER'!B:B)-COLUMN('STORAGE CONTAINER'!$A$2:$B$1000000)+1,0)</f>
        <v>Nutanix_POC-FS_ctr</v>
      </c>
      <c r="G86" t="s">
        <v>850</v>
      </c>
    </row>
    <row r="87" spans="1:7">
      <c r="A87" t="s">
        <v>344</v>
      </c>
      <c r="B87" t="s">
        <v>410</v>
      </c>
      <c r="C87" t="s">
        <v>589</v>
      </c>
      <c r="D87">
        <v>40</v>
      </c>
      <c r="E87" t="s">
        <v>413</v>
      </c>
      <c r="F87" t="str">
        <f>VLOOKUP(E87,'STORAGE CONTAINER'!$A$2:$B$1000000,COLUMN('STORAGE CONTAINER'!B:B)-COLUMN('STORAGE CONTAINER'!$A$2:$B$1000000)+1,0)</f>
        <v>SelfServiceContainer</v>
      </c>
      <c r="G87" t="s">
        <v>851</v>
      </c>
    </row>
    <row r="88" spans="1:7">
      <c r="A88" t="s">
        <v>169</v>
      </c>
      <c r="B88" t="s">
        <v>410</v>
      </c>
      <c r="C88" t="s">
        <v>515</v>
      </c>
      <c r="D88">
        <v>100</v>
      </c>
      <c r="E88" t="s">
        <v>413</v>
      </c>
      <c r="F88" t="str">
        <f>VLOOKUP(E88,'STORAGE CONTAINER'!$A$2:$B$1000000,COLUMN('STORAGE CONTAINER'!B:B)-COLUMN('STORAGE CONTAINER'!$A$2:$B$1000000)+1,0)</f>
        <v>SelfServiceContainer</v>
      </c>
      <c r="G88" t="s">
        <v>852</v>
      </c>
    </row>
    <row r="89" spans="1:7">
      <c r="A89" t="s">
        <v>154</v>
      </c>
      <c r="B89" t="s">
        <v>492</v>
      </c>
      <c r="C89" t="s">
        <v>493</v>
      </c>
      <c r="D89">
        <v>13.0385160446167</v>
      </c>
      <c r="E89" t="s">
        <v>413</v>
      </c>
      <c r="F89" t="str">
        <f>VLOOKUP(E89,'STORAGE CONTAINER'!$A$2:$B$1000000,COLUMN('STORAGE CONTAINER'!B:B)-COLUMN('STORAGE CONTAINER'!$A$2:$B$1000000)+1,0)</f>
        <v>SelfServiceContainer</v>
      </c>
      <c r="G89" t="s">
        <v>853</v>
      </c>
    </row>
    <row r="90" spans="1:7">
      <c r="A90" t="s">
        <v>382</v>
      </c>
      <c r="B90" t="s">
        <v>414</v>
      </c>
      <c r="C90" t="s">
        <v>607</v>
      </c>
      <c r="D90">
        <v>200</v>
      </c>
      <c r="E90" t="s">
        <v>413</v>
      </c>
      <c r="F90" t="str">
        <f>VLOOKUP(E90,'STORAGE CONTAINER'!$A$2:$B$1000000,COLUMN('STORAGE CONTAINER'!B:B)-COLUMN('STORAGE CONTAINER'!$A$2:$B$1000000)+1,0)</f>
        <v>SelfServiceContainer</v>
      </c>
      <c r="G90" t="s">
        <v>854</v>
      </c>
    </row>
    <row r="91" spans="1:7">
      <c r="A91" t="s">
        <v>387</v>
      </c>
      <c r="B91" t="s">
        <v>410</v>
      </c>
      <c r="C91" t="s">
        <v>537</v>
      </c>
      <c r="D91">
        <v>80</v>
      </c>
      <c r="E91" t="s">
        <v>413</v>
      </c>
      <c r="F91" t="str">
        <f>VLOOKUP(E91,'STORAGE CONTAINER'!$A$2:$B$1000000,COLUMN('STORAGE CONTAINER'!B:B)-COLUMN('STORAGE CONTAINER'!$A$2:$B$1000000)+1,0)</f>
        <v>SelfServiceContainer</v>
      </c>
      <c r="G91" t="s">
        <v>855</v>
      </c>
    </row>
    <row r="92" spans="1:7">
      <c r="A92" t="s">
        <v>344</v>
      </c>
      <c r="B92" t="s">
        <v>414</v>
      </c>
      <c r="C92" t="s">
        <v>590</v>
      </c>
      <c r="D92">
        <v>40</v>
      </c>
      <c r="E92" t="s">
        <v>413</v>
      </c>
      <c r="F92" t="str">
        <f>VLOOKUP(E92,'STORAGE CONTAINER'!$A$2:$B$1000000,COLUMN('STORAGE CONTAINER'!B:B)-COLUMN('STORAGE CONTAINER'!$A$2:$B$1000000)+1,0)</f>
        <v>SelfServiceContainer</v>
      </c>
      <c r="G92" t="s">
        <v>856</v>
      </c>
    </row>
    <row r="93" spans="1:7">
      <c r="A93" t="s">
        <v>154</v>
      </c>
      <c r="B93" t="s">
        <v>507</v>
      </c>
      <c r="C93" t="s">
        <v>508</v>
      </c>
      <c r="D93">
        <v>98.7201929092407</v>
      </c>
      <c r="E93" t="s">
        <v>413</v>
      </c>
      <c r="F93" t="str">
        <f>VLOOKUP(E93,'STORAGE CONTAINER'!$A$2:$B$1000000,COLUMN('STORAGE CONTAINER'!B:B)-COLUMN('STORAGE CONTAINER'!$A$2:$B$1000000)+1,0)</f>
        <v>SelfServiceContainer</v>
      </c>
      <c r="G93" t="s">
        <v>857</v>
      </c>
    </row>
    <row r="94" spans="1:7">
      <c r="A94" t="s">
        <v>154</v>
      </c>
      <c r="B94" t="s">
        <v>484</v>
      </c>
      <c r="C94" t="s">
        <v>485</v>
      </c>
      <c r="D94">
        <v>10</v>
      </c>
      <c r="E94" t="s">
        <v>413</v>
      </c>
      <c r="F94" t="str">
        <f>VLOOKUP(E94,'STORAGE CONTAINER'!$A$2:$B$1000000,COLUMN('STORAGE CONTAINER'!B:B)-COLUMN('STORAGE CONTAINER'!$A$2:$B$1000000)+1,0)</f>
        <v>SelfServiceContainer</v>
      </c>
      <c r="G94" t="s">
        <v>858</v>
      </c>
    </row>
    <row r="95" spans="1:7">
      <c r="A95" t="s">
        <v>174</v>
      </c>
      <c r="B95" t="s">
        <v>410</v>
      </c>
      <c r="C95" t="s">
        <v>516</v>
      </c>
      <c r="D95">
        <v>100</v>
      </c>
      <c r="E95" t="s">
        <v>413</v>
      </c>
      <c r="F95" t="str">
        <f>VLOOKUP(E95,'STORAGE CONTAINER'!$A$2:$B$1000000,COLUMN('STORAGE CONTAINER'!B:B)-COLUMN('STORAGE CONTAINER'!$A$2:$B$1000000)+1,0)</f>
        <v>SelfServiceContainer</v>
      </c>
      <c r="G95" t="s">
        <v>859</v>
      </c>
    </row>
    <row r="96" spans="1:7">
      <c r="A96" t="s">
        <v>154</v>
      </c>
      <c r="B96" t="s">
        <v>494</v>
      </c>
      <c r="C96" t="s">
        <v>495</v>
      </c>
      <c r="D96">
        <v>13.9698386192322</v>
      </c>
      <c r="E96" t="s">
        <v>413</v>
      </c>
      <c r="F96" t="str">
        <f>VLOOKUP(E96,'STORAGE CONTAINER'!$A$2:$B$1000000,COLUMN('STORAGE CONTAINER'!B:B)-COLUMN('STORAGE CONTAINER'!$A$2:$B$1000000)+1,0)</f>
        <v>SelfServiceContainer</v>
      </c>
      <c r="G96" t="s">
        <v>860</v>
      </c>
    </row>
    <row r="97" spans="1:7">
      <c r="A97" t="s">
        <v>271</v>
      </c>
      <c r="B97" t="s">
        <v>410</v>
      </c>
      <c r="C97" t="s">
        <v>559</v>
      </c>
      <c r="D97">
        <v>8</v>
      </c>
      <c r="E97" t="s">
        <v>413</v>
      </c>
      <c r="F97" t="str">
        <f>VLOOKUP(E97,'STORAGE CONTAINER'!$A$2:$B$1000000,COLUMN('STORAGE CONTAINER'!B:B)-COLUMN('STORAGE CONTAINER'!$A$2:$B$1000000)+1,0)</f>
        <v>SelfServiceContainer</v>
      </c>
      <c r="G97" t="s">
        <v>861</v>
      </c>
    </row>
    <row r="98" spans="1:7">
      <c r="A98" t="s">
        <v>255</v>
      </c>
      <c r="B98" t="s">
        <v>416</v>
      </c>
      <c r="C98" t="s">
        <v>553</v>
      </c>
      <c r="D98">
        <v>45</v>
      </c>
      <c r="E98" t="s">
        <v>428</v>
      </c>
      <c r="F98" t="str">
        <f>VLOOKUP(E98,'STORAGE CONTAINER'!$A$2:$B$1000000,COLUMN('STORAGE CONTAINER'!B:B)-COLUMN('STORAGE CONTAINER'!$A$2:$B$1000000)+1,0)</f>
        <v>Nutanix_POC-FS_ctr</v>
      </c>
      <c r="G98" t="s">
        <v>862</v>
      </c>
    </row>
    <row r="99" spans="1:7">
      <c r="A99" t="s">
        <v>187</v>
      </c>
      <c r="B99" t="s">
        <v>429</v>
      </c>
      <c r="C99" t="s">
        <v>520</v>
      </c>
      <c r="D99">
        <v>40</v>
      </c>
      <c r="E99" t="s">
        <v>413</v>
      </c>
      <c r="F99" t="str">
        <f>VLOOKUP(E99,'STORAGE CONTAINER'!$A$2:$B$1000000,COLUMN('STORAGE CONTAINER'!B:B)-COLUMN('STORAGE CONTAINER'!$A$2:$B$1000000)+1,0)</f>
        <v>SelfServiceContainer</v>
      </c>
      <c r="G99" t="s">
        <v>863</v>
      </c>
    </row>
    <row r="100" spans="1:7">
      <c r="A100" t="s">
        <v>135</v>
      </c>
      <c r="B100" t="s">
        <v>416</v>
      </c>
      <c r="C100" t="s">
        <v>445</v>
      </c>
      <c r="D100">
        <v>12</v>
      </c>
      <c r="E100" t="s">
        <v>413</v>
      </c>
      <c r="F100" t="str">
        <f>VLOOKUP(E100,'STORAGE CONTAINER'!$A$2:$B$1000000,COLUMN('STORAGE CONTAINER'!B:B)-COLUMN('STORAGE CONTAINER'!$A$2:$B$1000000)+1,0)</f>
        <v>SelfServiceContainer</v>
      </c>
      <c r="G100" t="s">
        <v>864</v>
      </c>
    </row>
    <row r="101" spans="1:7">
      <c r="A101" t="s">
        <v>276</v>
      </c>
      <c r="B101" t="s">
        <v>479</v>
      </c>
      <c r="C101" t="s">
        <v>560</v>
      </c>
      <c r="D101">
        <v>100</v>
      </c>
      <c r="E101" t="s">
        <v>413</v>
      </c>
      <c r="F101" t="str">
        <f>VLOOKUP(E101,'STORAGE CONTAINER'!$A$2:$B$1000000,COLUMN('STORAGE CONTAINER'!B:B)-COLUMN('STORAGE CONTAINER'!$A$2:$B$1000000)+1,0)</f>
        <v>SelfServiceContainer</v>
      </c>
      <c r="G101" t="s">
        <v>865</v>
      </c>
    </row>
    <row r="102" spans="1:7">
      <c r="A102" t="s">
        <v>267</v>
      </c>
      <c r="B102" t="s">
        <v>410</v>
      </c>
      <c r="C102" t="s">
        <v>558</v>
      </c>
      <c r="D102">
        <v>160</v>
      </c>
      <c r="E102" t="s">
        <v>431</v>
      </c>
      <c r="F102" t="str">
        <f>VLOOKUP(E102,'STORAGE CONTAINER'!$A$2:$B$1000000,COLUMN('STORAGE CONTAINER'!B:B)-COLUMN('STORAGE CONTAINER'!$A$2:$B$1000000)+1,0)</f>
        <v>default-container-20507328152854</v>
      </c>
      <c r="G102" t="s">
        <v>866</v>
      </c>
    </row>
    <row r="103" spans="1:7">
      <c r="A103" t="s">
        <v>198</v>
      </c>
      <c r="B103" t="s">
        <v>426</v>
      </c>
      <c r="C103" t="s">
        <v>524</v>
      </c>
      <c r="D103">
        <v>0.000356674194335937</v>
      </c>
      <c r="E103" t="s">
        <v>428</v>
      </c>
      <c r="F103" t="str">
        <f>VLOOKUP(E103,'STORAGE CONTAINER'!$A$2:$B$1000000,COLUMN('STORAGE CONTAINER'!B:B)-COLUMN('STORAGE CONTAINER'!$A$2:$B$1000000)+1,0)</f>
        <v>Nutanix_POC-FS_ctr</v>
      </c>
      <c r="G103" t="s">
        <v>867</v>
      </c>
    </row>
    <row r="104" spans="1:7">
      <c r="A104" t="s">
        <v>107</v>
      </c>
      <c r="B104" t="s">
        <v>410</v>
      </c>
      <c r="C104" t="s">
        <v>436</v>
      </c>
      <c r="D104">
        <v>80</v>
      </c>
      <c r="E104" t="s">
        <v>413</v>
      </c>
      <c r="F104" t="str">
        <f>VLOOKUP(E104,'STORAGE CONTAINER'!$A$2:$B$1000000,COLUMN('STORAGE CONTAINER'!B:B)-COLUMN('STORAGE CONTAINER'!$A$2:$B$1000000)+1,0)</f>
        <v>SelfServiceContainer</v>
      </c>
      <c r="G104" t="s">
        <v>868</v>
      </c>
    </row>
    <row r="105" spans="1:7">
      <c r="A105" t="s">
        <v>232</v>
      </c>
      <c r="B105" t="s">
        <v>429</v>
      </c>
      <c r="C105" t="s">
        <v>539</v>
      </c>
      <c r="D105">
        <v>0.0003509521484375</v>
      </c>
      <c r="E105" t="s">
        <v>428</v>
      </c>
      <c r="F105" t="str">
        <f>VLOOKUP(E105,'STORAGE CONTAINER'!$A$2:$B$1000000,COLUMN('STORAGE CONTAINER'!B:B)-COLUMN('STORAGE CONTAINER'!$A$2:$B$1000000)+1,0)</f>
        <v>Nutanix_POC-FS_ctr</v>
      </c>
      <c r="G105" t="s">
        <v>869</v>
      </c>
    </row>
    <row r="106" spans="1:7">
      <c r="A106" t="s">
        <v>154</v>
      </c>
      <c r="B106" t="s">
        <v>416</v>
      </c>
      <c r="C106" t="s">
        <v>482</v>
      </c>
      <c r="D106">
        <v>2</v>
      </c>
      <c r="E106" t="s">
        <v>413</v>
      </c>
      <c r="F106" t="str">
        <f>VLOOKUP(E106,'STORAGE CONTAINER'!$A$2:$B$1000000,COLUMN('STORAGE CONTAINER'!B:B)-COLUMN('STORAGE CONTAINER'!$A$2:$B$1000000)+1,0)</f>
        <v>SelfServiceContainer</v>
      </c>
      <c r="G106" t="s">
        <v>870</v>
      </c>
    </row>
    <row r="107" spans="1:7">
      <c r="A107" t="s">
        <v>312</v>
      </c>
      <c r="B107" t="s">
        <v>410</v>
      </c>
      <c r="C107" t="s">
        <v>576</v>
      </c>
      <c r="D107">
        <v>60</v>
      </c>
      <c r="E107" t="s">
        <v>413</v>
      </c>
      <c r="F107" t="str">
        <f>VLOOKUP(E107,'STORAGE CONTAINER'!$A$2:$B$1000000,COLUMN('STORAGE CONTAINER'!B:B)-COLUMN('STORAGE CONTAINER'!$A$2:$B$1000000)+1,0)</f>
        <v>SelfServiceContainer</v>
      </c>
      <c r="G107" t="s">
        <v>871</v>
      </c>
    </row>
    <row r="108" spans="1:7">
      <c r="A108" t="s">
        <v>377</v>
      </c>
      <c r="B108" t="s">
        <v>410</v>
      </c>
      <c r="C108" t="s">
        <v>604</v>
      </c>
      <c r="D108">
        <v>10</v>
      </c>
      <c r="E108" t="s">
        <v>413</v>
      </c>
      <c r="F108" t="str">
        <f>VLOOKUP(E108,'STORAGE CONTAINER'!$A$2:$B$1000000,COLUMN('STORAGE CONTAINER'!B:B)-COLUMN('STORAGE CONTAINER'!$A$2:$B$1000000)+1,0)</f>
        <v>SelfServiceContainer</v>
      </c>
      <c r="G108" t="s">
        <v>872</v>
      </c>
    </row>
    <row r="109" spans="1:7">
      <c r="A109" t="s">
        <v>102</v>
      </c>
      <c r="B109" t="s">
        <v>410</v>
      </c>
      <c r="C109" t="s">
        <v>434</v>
      </c>
      <c r="D109">
        <v>16</v>
      </c>
      <c r="E109" t="s">
        <v>431</v>
      </c>
      <c r="F109" t="str">
        <f>VLOOKUP(E109,'STORAGE CONTAINER'!$A$2:$B$1000000,COLUMN('STORAGE CONTAINER'!B:B)-COLUMN('STORAGE CONTAINER'!$A$2:$B$1000000)+1,0)</f>
        <v>default-container-20507328152854</v>
      </c>
      <c r="G109" t="s">
        <v>873</v>
      </c>
    </row>
    <row r="110" spans="1:7">
      <c r="A110" t="s">
        <v>207</v>
      </c>
      <c r="B110" t="s">
        <v>414</v>
      </c>
      <c r="C110" t="s">
        <v>529</v>
      </c>
      <c r="D110">
        <v>45</v>
      </c>
      <c r="E110" t="s">
        <v>428</v>
      </c>
      <c r="F110" t="str">
        <f>VLOOKUP(E110,'STORAGE CONTAINER'!$A$2:$B$1000000,COLUMN('STORAGE CONTAINER'!B:B)-COLUMN('STORAGE CONTAINER'!$A$2:$B$1000000)+1,0)</f>
        <v>Nutanix_POC-FS_ctr</v>
      </c>
      <c r="G110" t="s">
        <v>874</v>
      </c>
    </row>
    <row r="111" spans="1:7">
      <c r="A111" t="s">
        <v>140</v>
      </c>
      <c r="B111" t="s">
        <v>410</v>
      </c>
      <c r="C111" t="s">
        <v>474</v>
      </c>
      <c r="D111">
        <v>120</v>
      </c>
      <c r="E111" t="s">
        <v>413</v>
      </c>
      <c r="F111" t="str">
        <f>VLOOKUP(E111,'STORAGE CONTAINER'!$A$2:$B$1000000,COLUMN('STORAGE CONTAINER'!B:B)-COLUMN('STORAGE CONTAINER'!$A$2:$B$1000000)+1,0)</f>
        <v>SelfServiceContainer</v>
      </c>
      <c r="G111" t="s">
        <v>875</v>
      </c>
    </row>
    <row r="112" spans="1:7">
      <c r="A112" t="s">
        <v>203</v>
      </c>
      <c r="B112" t="s">
        <v>410</v>
      </c>
      <c r="C112" t="s">
        <v>525</v>
      </c>
      <c r="D112">
        <v>120</v>
      </c>
      <c r="E112" t="s">
        <v>413</v>
      </c>
      <c r="F112" t="str">
        <f>VLOOKUP(E112,'STORAGE CONTAINER'!$A$2:$B$1000000,COLUMN('STORAGE CONTAINER'!B:B)-COLUMN('STORAGE CONTAINER'!$A$2:$B$1000000)+1,0)</f>
        <v>SelfServiceContainer</v>
      </c>
      <c r="G112" t="s">
        <v>876</v>
      </c>
    </row>
    <row r="113" spans="1:7">
      <c r="A113" t="s">
        <v>154</v>
      </c>
      <c r="B113" t="s">
        <v>490</v>
      </c>
      <c r="C113" t="s">
        <v>491</v>
      </c>
      <c r="D113">
        <v>12.1071934700012</v>
      </c>
      <c r="E113" t="s">
        <v>413</v>
      </c>
      <c r="F113" t="str">
        <f>VLOOKUP(E113,'STORAGE CONTAINER'!$A$2:$B$1000000,COLUMN('STORAGE CONTAINER'!B:B)-COLUMN('STORAGE CONTAINER'!$A$2:$B$1000000)+1,0)</f>
        <v>SelfServiceContainer</v>
      </c>
      <c r="G113" t="s">
        <v>877</v>
      </c>
    </row>
    <row r="114" spans="1:7">
      <c r="A114" t="s">
        <v>329</v>
      </c>
      <c r="B114" t="s">
        <v>426</v>
      </c>
      <c r="C114" t="s">
        <v>585</v>
      </c>
      <c r="D114">
        <v>0.000356674194335937</v>
      </c>
      <c r="E114" t="s">
        <v>428</v>
      </c>
      <c r="F114" t="str">
        <f>VLOOKUP(E114,'STORAGE CONTAINER'!$A$2:$B$1000000,COLUMN('STORAGE CONTAINER'!B:B)-COLUMN('STORAGE CONTAINER'!$A$2:$B$1000000)+1,0)</f>
        <v>Nutanix_POC-FS_ctr</v>
      </c>
      <c r="G114" t="s">
        <v>878</v>
      </c>
    </row>
    <row r="115" spans="1:7">
      <c r="A115" t="s">
        <v>154</v>
      </c>
      <c r="B115" t="s">
        <v>479</v>
      </c>
      <c r="C115" t="s">
        <v>480</v>
      </c>
      <c r="D115">
        <v>40</v>
      </c>
      <c r="E115" t="s">
        <v>413</v>
      </c>
      <c r="F115" t="str">
        <f>VLOOKUP(E115,'STORAGE CONTAINER'!$A$2:$B$1000000,COLUMN('STORAGE CONTAINER'!B:B)-COLUMN('STORAGE CONTAINER'!$A$2:$B$1000000)+1,0)</f>
        <v>SelfServiceContainer</v>
      </c>
      <c r="G115" t="s">
        <v>879</v>
      </c>
    </row>
    <row r="116" spans="1:7">
      <c r="A116" t="s">
        <v>135</v>
      </c>
      <c r="B116" t="s">
        <v>462</v>
      </c>
      <c r="C116" t="s">
        <v>463</v>
      </c>
      <c r="D116">
        <v>22</v>
      </c>
      <c r="E116" t="s">
        <v>413</v>
      </c>
      <c r="F116" t="str">
        <f>VLOOKUP(E116,'STORAGE CONTAINER'!$A$2:$B$1000000,COLUMN('STORAGE CONTAINER'!B:B)-COLUMN('STORAGE CONTAINER'!$A$2:$B$1000000)+1,0)</f>
        <v>SelfServiceContainer</v>
      </c>
      <c r="G116" t="s">
        <v>880</v>
      </c>
    </row>
    <row r="117" spans="1:7">
      <c r="A117" t="s">
        <v>316</v>
      </c>
      <c r="B117" t="s">
        <v>410</v>
      </c>
      <c r="C117" t="s">
        <v>577</v>
      </c>
      <c r="D117">
        <v>100</v>
      </c>
      <c r="E117" t="s">
        <v>413</v>
      </c>
      <c r="F117" t="str">
        <f>VLOOKUP(E117,'STORAGE CONTAINER'!$A$2:$B$1000000,COLUMN('STORAGE CONTAINER'!B:B)-COLUMN('STORAGE CONTAINER'!$A$2:$B$1000000)+1,0)</f>
        <v>SelfServiceContainer</v>
      </c>
      <c r="G117" t="s">
        <v>881</v>
      </c>
    </row>
    <row r="118" spans="1:7">
      <c r="A118" t="s">
        <v>194</v>
      </c>
      <c r="B118" t="s">
        <v>410</v>
      </c>
      <c r="C118" t="s">
        <v>522</v>
      </c>
      <c r="D118">
        <v>100</v>
      </c>
      <c r="E118" t="s">
        <v>413</v>
      </c>
      <c r="F118" t="str">
        <f>VLOOKUP(E118,'STORAGE CONTAINER'!$A$2:$B$1000000,COLUMN('STORAGE CONTAINER'!B:B)-COLUMN('STORAGE CONTAINER'!$A$2:$B$1000000)+1,0)</f>
        <v>SelfServiceContainer</v>
      </c>
      <c r="G118" t="s">
        <v>882</v>
      </c>
    </row>
    <row r="119" spans="1:7">
      <c r="A119" t="s">
        <v>228</v>
      </c>
      <c r="B119" t="s">
        <v>410</v>
      </c>
      <c r="C119" t="s">
        <v>538</v>
      </c>
      <c r="D119">
        <v>100</v>
      </c>
      <c r="E119" t="s">
        <v>413</v>
      </c>
      <c r="F119" t="str">
        <f>VLOOKUP(E119,'STORAGE CONTAINER'!$A$2:$B$1000000,COLUMN('STORAGE CONTAINER'!B:B)-COLUMN('STORAGE CONTAINER'!$A$2:$B$1000000)+1,0)</f>
        <v>SelfServiceContainer</v>
      </c>
      <c r="G119" t="s">
        <v>883</v>
      </c>
    </row>
    <row r="120" spans="1:7">
      <c r="A120" t="s">
        <v>250</v>
      </c>
      <c r="B120" t="s">
        <v>410</v>
      </c>
      <c r="C120" t="s">
        <v>548</v>
      </c>
      <c r="D120">
        <v>40</v>
      </c>
      <c r="E120" t="s">
        <v>431</v>
      </c>
      <c r="F120" t="str">
        <f>VLOOKUP(E120,'STORAGE CONTAINER'!$A$2:$B$1000000,COLUMN('STORAGE CONTAINER'!B:B)-COLUMN('STORAGE CONTAINER'!$A$2:$B$1000000)+1,0)</f>
        <v>default-container-20507328152854</v>
      </c>
      <c r="G120" t="s">
        <v>884</v>
      </c>
    </row>
    <row r="121" spans="1:7">
      <c r="A121" t="s">
        <v>242</v>
      </c>
      <c r="B121" t="s">
        <v>426</v>
      </c>
      <c r="C121" t="s">
        <v>546</v>
      </c>
      <c r="D121">
        <v>0.000356674194335937</v>
      </c>
      <c r="E121" t="s">
        <v>428</v>
      </c>
      <c r="F121" t="str">
        <f>VLOOKUP(E121,'STORAGE CONTAINER'!$A$2:$B$1000000,COLUMN('STORAGE CONTAINER'!B:B)-COLUMN('STORAGE CONTAINER'!$A$2:$B$1000000)+1,0)</f>
        <v>Nutanix_POC-FS_ctr</v>
      </c>
      <c r="G121" t="s">
        <v>885</v>
      </c>
    </row>
    <row r="122" spans="1:7">
      <c r="A122" t="s">
        <v>135</v>
      </c>
      <c r="B122" t="s">
        <v>448</v>
      </c>
      <c r="C122" t="s">
        <v>449</v>
      </c>
      <c r="D122">
        <v>15</v>
      </c>
      <c r="E122" t="s">
        <v>413</v>
      </c>
      <c r="F122" t="str">
        <f>VLOOKUP(E122,'STORAGE CONTAINER'!$A$2:$B$1000000,COLUMN('STORAGE CONTAINER'!B:B)-COLUMN('STORAGE CONTAINER'!$A$2:$B$1000000)+1,0)</f>
        <v>SelfServiceContainer</v>
      </c>
      <c r="G122" t="s">
        <v>886</v>
      </c>
    </row>
    <row r="123" spans="1:7">
      <c r="A123" t="s">
        <v>281</v>
      </c>
      <c r="B123" t="s">
        <v>410</v>
      </c>
      <c r="C123" t="s">
        <v>561</v>
      </c>
      <c r="D123">
        <v>16</v>
      </c>
      <c r="E123" t="s">
        <v>431</v>
      </c>
      <c r="F123" t="str">
        <f>VLOOKUP(E123,'STORAGE CONTAINER'!$A$2:$B$1000000,COLUMN('STORAGE CONTAINER'!B:B)-COLUMN('STORAGE CONTAINER'!$A$2:$B$1000000)+1,0)</f>
        <v>default-container-20507328152854</v>
      </c>
      <c r="G123" t="s">
        <v>887</v>
      </c>
    </row>
    <row r="124" spans="1:7">
      <c r="A124" t="s">
        <v>164</v>
      </c>
      <c r="B124" t="s">
        <v>414</v>
      </c>
      <c r="C124" t="s">
        <v>513</v>
      </c>
      <c r="D124">
        <v>40</v>
      </c>
      <c r="E124" t="s">
        <v>413</v>
      </c>
      <c r="F124" t="str">
        <f>VLOOKUP(E124,'STORAGE CONTAINER'!$A$2:$B$1000000,COLUMN('STORAGE CONTAINER'!B:B)-COLUMN('STORAGE CONTAINER'!$A$2:$B$1000000)+1,0)</f>
        <v>SelfServiceContainer</v>
      </c>
      <c r="G124" t="s">
        <v>888</v>
      </c>
    </row>
    <row r="125" spans="1:7">
      <c r="A125" t="s">
        <v>242</v>
      </c>
      <c r="B125" t="s">
        <v>410</v>
      </c>
      <c r="C125" t="s">
        <v>544</v>
      </c>
      <c r="D125">
        <v>40</v>
      </c>
      <c r="E125" t="s">
        <v>413</v>
      </c>
      <c r="F125" t="str">
        <f>VLOOKUP(E125,'STORAGE CONTAINER'!$A$2:$B$1000000,COLUMN('STORAGE CONTAINER'!B:B)-COLUMN('STORAGE CONTAINER'!$A$2:$B$1000000)+1,0)</f>
        <v>SelfServiceContainer</v>
      </c>
      <c r="G125" t="s">
        <v>889</v>
      </c>
    </row>
    <row r="126" spans="1:7">
      <c r="A126" t="s">
        <v>135</v>
      </c>
      <c r="B126" t="s">
        <v>429</v>
      </c>
      <c r="C126" t="s">
        <v>442</v>
      </c>
      <c r="D126">
        <v>3.6455078125</v>
      </c>
      <c r="E126" t="s">
        <v>413</v>
      </c>
      <c r="F126" t="str">
        <f>VLOOKUP(E126,'STORAGE CONTAINER'!$A$2:$B$1000000,COLUMN('STORAGE CONTAINER'!B:B)-COLUMN('STORAGE CONTAINER'!$A$2:$B$1000000)+1,0)</f>
        <v>SelfServiceContainer</v>
      </c>
      <c r="G126" t="s">
        <v>890</v>
      </c>
    </row>
    <row r="127" spans="1:7">
      <c r="A127" t="s">
        <v>135</v>
      </c>
      <c r="B127" t="s">
        <v>456</v>
      </c>
      <c r="C127" t="s">
        <v>457</v>
      </c>
      <c r="D127">
        <v>19</v>
      </c>
      <c r="E127" t="s">
        <v>413</v>
      </c>
      <c r="F127" t="str">
        <f>VLOOKUP(E127,'STORAGE CONTAINER'!$A$2:$B$1000000,COLUMN('STORAGE CONTAINER'!B:B)-COLUMN('STORAGE CONTAINER'!$A$2:$B$1000000)+1,0)</f>
        <v>SelfServiceContainer</v>
      </c>
      <c r="G127" t="s">
        <v>891</v>
      </c>
    </row>
    <row r="128" spans="1:7">
      <c r="A128" t="s">
        <v>154</v>
      </c>
      <c r="B128" t="s">
        <v>414</v>
      </c>
      <c r="C128" t="s">
        <v>481</v>
      </c>
      <c r="D128">
        <v>1</v>
      </c>
      <c r="E128" t="s">
        <v>413</v>
      </c>
      <c r="F128" t="str">
        <f>VLOOKUP(E128,'STORAGE CONTAINER'!$A$2:$B$1000000,COLUMN('STORAGE CONTAINER'!B:B)-COLUMN('STORAGE CONTAINER'!$A$2:$B$1000000)+1,0)</f>
        <v>SelfServiceContainer</v>
      </c>
      <c r="G128" t="s">
        <v>892</v>
      </c>
    </row>
    <row r="129" spans="1:7">
      <c r="A129" t="s">
        <v>154</v>
      </c>
      <c r="B129" t="s">
        <v>419</v>
      </c>
      <c r="C129" t="s">
        <v>483</v>
      </c>
      <c r="D129">
        <v>3</v>
      </c>
      <c r="E129" t="s">
        <v>413</v>
      </c>
      <c r="F129" t="str">
        <f>VLOOKUP(E129,'STORAGE CONTAINER'!$A$2:$B$1000000,COLUMN('STORAGE CONTAINER'!B:B)-COLUMN('STORAGE CONTAINER'!$A$2:$B$1000000)+1,0)</f>
        <v>SelfServiceContainer</v>
      </c>
      <c r="G129" t="s">
        <v>893</v>
      </c>
    </row>
    <row r="130" spans="1:7">
      <c r="A130" t="s">
        <v>164</v>
      </c>
      <c r="B130" t="s">
        <v>410</v>
      </c>
      <c r="C130" t="s">
        <v>512</v>
      </c>
      <c r="D130">
        <v>40</v>
      </c>
      <c r="E130" t="s">
        <v>413</v>
      </c>
      <c r="F130" t="str">
        <f>VLOOKUP(E130,'STORAGE CONTAINER'!$A$2:$B$1000000,COLUMN('STORAGE CONTAINER'!B:B)-COLUMN('STORAGE CONTAINER'!$A$2:$B$1000000)+1,0)</f>
        <v>SelfServiceContainer</v>
      </c>
      <c r="G130" t="s">
        <v>894</v>
      </c>
    </row>
    <row r="131" spans="1:7">
      <c r="A131" t="s">
        <v>124</v>
      </c>
      <c r="B131" t="s">
        <v>410</v>
      </c>
      <c r="C131" t="s">
        <v>439</v>
      </c>
      <c r="D131">
        <v>120</v>
      </c>
      <c r="E131" t="s">
        <v>413</v>
      </c>
      <c r="F131" t="str">
        <f>VLOOKUP(E131,'STORAGE CONTAINER'!$A$2:$B$1000000,COLUMN('STORAGE CONTAINER'!B:B)-COLUMN('STORAGE CONTAINER'!$A$2:$B$1000000)+1,0)</f>
        <v>SelfServiceContainer</v>
      </c>
      <c r="G131" t="s">
        <v>895</v>
      </c>
    </row>
    <row r="132" spans="1:7">
      <c r="A132" t="s">
        <v>357</v>
      </c>
      <c r="B132" t="s">
        <v>414</v>
      </c>
      <c r="C132" t="s">
        <v>595</v>
      </c>
      <c r="D132">
        <v>40</v>
      </c>
      <c r="E132" t="s">
        <v>413</v>
      </c>
      <c r="F132" t="str">
        <f>VLOOKUP(E132,'STORAGE CONTAINER'!$A$2:$B$1000000,COLUMN('STORAGE CONTAINER'!B:B)-COLUMN('STORAGE CONTAINER'!$A$2:$B$1000000)+1,0)</f>
        <v>SelfServiceContainer</v>
      </c>
      <c r="G132" t="s">
        <v>896</v>
      </c>
    </row>
    <row r="133" spans="1:7">
      <c r="A133" t="s">
        <v>255</v>
      </c>
      <c r="B133" t="s">
        <v>429</v>
      </c>
      <c r="C133" t="s">
        <v>550</v>
      </c>
      <c r="D133">
        <v>0.0003509521484375</v>
      </c>
      <c r="E133" t="s">
        <v>428</v>
      </c>
      <c r="F133" t="str">
        <f>VLOOKUP(E133,'STORAGE CONTAINER'!$A$2:$B$1000000,COLUMN('STORAGE CONTAINER'!B:B)-COLUMN('STORAGE CONTAINER'!$A$2:$B$1000000)+1,0)</f>
        <v>Nutanix_POC-FS_ctr</v>
      </c>
      <c r="G133" t="s">
        <v>897</v>
      </c>
    </row>
    <row r="134" spans="1:7">
      <c r="A134" t="s">
        <v>255</v>
      </c>
      <c r="B134" t="s">
        <v>414</v>
      </c>
      <c r="C134" t="s">
        <v>552</v>
      </c>
      <c r="D134">
        <v>45</v>
      </c>
      <c r="E134" t="s">
        <v>428</v>
      </c>
      <c r="F134" t="str">
        <f>VLOOKUP(E134,'STORAGE CONTAINER'!$A$2:$B$1000000,COLUMN('STORAGE CONTAINER'!B:B)-COLUMN('STORAGE CONTAINER'!$A$2:$B$1000000)+1,0)</f>
        <v>Nutanix_POC-FS_ctr</v>
      </c>
      <c r="G134" t="s">
        <v>898</v>
      </c>
    </row>
    <row r="135" spans="1:7">
      <c r="A135" t="s">
        <v>284</v>
      </c>
      <c r="B135" t="s">
        <v>426</v>
      </c>
      <c r="C135" t="s">
        <v>564</v>
      </c>
      <c r="D135">
        <v>0.000356674194335937</v>
      </c>
      <c r="E135" t="s">
        <v>428</v>
      </c>
      <c r="F135" t="str">
        <f>VLOOKUP(E135,'STORAGE CONTAINER'!$A$2:$B$1000000,COLUMN('STORAGE CONTAINER'!B:B)-COLUMN('STORAGE CONTAINER'!$A$2:$B$1000000)+1,0)</f>
        <v>Nutanix_POC-FS_ctr</v>
      </c>
      <c r="G135" t="s">
        <v>899</v>
      </c>
    </row>
    <row r="136" spans="1:7">
      <c r="A136" t="s">
        <v>96</v>
      </c>
      <c r="B136" t="s">
        <v>414</v>
      </c>
      <c r="C136" t="s">
        <v>433</v>
      </c>
      <c r="D136">
        <v>1000</v>
      </c>
      <c r="E136" t="s">
        <v>413</v>
      </c>
      <c r="F136" t="str">
        <f>VLOOKUP(E136,'STORAGE CONTAINER'!$A$2:$B$1000000,COLUMN('STORAGE CONTAINER'!B:B)-COLUMN('STORAGE CONTAINER'!$A$2:$B$1000000)+1,0)</f>
        <v>SelfServiceContainer</v>
      </c>
      <c r="G136" t="s">
        <v>900</v>
      </c>
    </row>
    <row r="137" spans="1:7">
      <c r="A137" t="s">
        <v>219</v>
      </c>
      <c r="B137" t="s">
        <v>410</v>
      </c>
      <c r="C137" t="s">
        <v>533</v>
      </c>
      <c r="D137">
        <v>40</v>
      </c>
      <c r="E137" t="s">
        <v>413</v>
      </c>
      <c r="F137" t="str">
        <f>VLOOKUP(E137,'STORAGE CONTAINER'!$A$2:$B$1000000,COLUMN('STORAGE CONTAINER'!B:B)-COLUMN('STORAGE CONTAINER'!$A$2:$B$1000000)+1,0)</f>
        <v>SelfServiceContainer</v>
      </c>
      <c r="G137" t="s">
        <v>901</v>
      </c>
    </row>
    <row r="138" spans="1:7">
      <c r="A138" t="s">
        <v>284</v>
      </c>
      <c r="B138" t="s">
        <v>410</v>
      </c>
      <c r="C138" t="s">
        <v>562</v>
      </c>
      <c r="D138">
        <v>40</v>
      </c>
      <c r="E138" t="s">
        <v>413</v>
      </c>
      <c r="F138" t="str">
        <f>VLOOKUP(E138,'STORAGE CONTAINER'!$A$2:$B$1000000,COLUMN('STORAGE CONTAINER'!B:B)-COLUMN('STORAGE CONTAINER'!$A$2:$B$1000000)+1,0)</f>
        <v>SelfServiceContainer</v>
      </c>
      <c r="G138" t="s">
        <v>902</v>
      </c>
    </row>
    <row r="139" spans="1:7">
      <c r="A139" t="s">
        <v>154</v>
      </c>
      <c r="B139" t="s">
        <v>497</v>
      </c>
      <c r="C139" t="s">
        <v>498</v>
      </c>
      <c r="D139">
        <v>94.0635800361633</v>
      </c>
      <c r="E139" t="s">
        <v>413</v>
      </c>
      <c r="F139" t="str">
        <f>VLOOKUP(E139,'STORAGE CONTAINER'!$A$2:$B$1000000,COLUMN('STORAGE CONTAINER'!B:B)-COLUMN('STORAGE CONTAINER'!$A$2:$B$1000000)+1,0)</f>
        <v>SelfServiceContainer</v>
      </c>
      <c r="G139" t="s">
        <v>903</v>
      </c>
    </row>
    <row r="140" spans="1:7">
      <c r="A140" t="s">
        <v>292</v>
      </c>
      <c r="B140" t="s">
        <v>419</v>
      </c>
      <c r="C140" t="s">
        <v>568</v>
      </c>
      <c r="D140">
        <v>2500</v>
      </c>
      <c r="E140" t="s">
        <v>413</v>
      </c>
      <c r="F140" t="str">
        <f>VLOOKUP(E140,'STORAGE CONTAINER'!$A$2:$B$1000000,COLUMN('STORAGE CONTAINER'!B:B)-COLUMN('STORAGE CONTAINER'!$A$2:$B$1000000)+1,0)</f>
        <v>SelfServiceContainer</v>
      </c>
      <c r="G140" t="s">
        <v>904</v>
      </c>
    </row>
    <row r="141" spans="1:7">
      <c r="A141" t="s">
        <v>219</v>
      </c>
      <c r="B141" t="s">
        <v>414</v>
      </c>
      <c r="C141" t="s">
        <v>534</v>
      </c>
      <c r="D141">
        <v>40</v>
      </c>
      <c r="E141" t="s">
        <v>413</v>
      </c>
      <c r="F141" t="str">
        <f>VLOOKUP(E141,'STORAGE CONTAINER'!$A$2:$B$1000000,COLUMN('STORAGE CONTAINER'!B:B)-COLUMN('STORAGE CONTAINER'!$A$2:$B$1000000)+1,0)</f>
        <v>SelfServiceContainer</v>
      </c>
      <c r="G141" t="s">
        <v>905</v>
      </c>
    </row>
    <row r="142" spans="1:7">
      <c r="A142" t="s">
        <v>287</v>
      </c>
      <c r="B142" t="s">
        <v>410</v>
      </c>
      <c r="C142" t="s">
        <v>565</v>
      </c>
      <c r="D142">
        <v>100</v>
      </c>
      <c r="E142" t="s">
        <v>413</v>
      </c>
      <c r="F142" t="str">
        <f>VLOOKUP(E142,'STORAGE CONTAINER'!$A$2:$B$1000000,COLUMN('STORAGE CONTAINER'!B:B)-COLUMN('STORAGE CONTAINER'!$A$2:$B$1000000)+1,0)</f>
        <v>SelfServiceContainer</v>
      </c>
      <c r="G142" t="s">
        <v>906</v>
      </c>
    </row>
    <row r="143" spans="1:7">
      <c r="A143" t="s">
        <v>357</v>
      </c>
      <c r="B143" t="s">
        <v>410</v>
      </c>
      <c r="C143" t="s">
        <v>594</v>
      </c>
      <c r="D143">
        <v>40</v>
      </c>
      <c r="E143" t="s">
        <v>413</v>
      </c>
      <c r="F143" t="str">
        <f>VLOOKUP(E143,'STORAGE CONTAINER'!$A$2:$B$1000000,COLUMN('STORAGE CONTAINER'!B:B)-COLUMN('STORAGE CONTAINER'!$A$2:$B$1000000)+1,0)</f>
        <v>SelfServiceContainer</v>
      </c>
      <c r="G143" t="s">
        <v>907</v>
      </c>
    </row>
    <row r="144" spans="1:7">
      <c r="A144" t="s">
        <v>329</v>
      </c>
      <c r="B144" t="s">
        <v>414</v>
      </c>
      <c r="C144" t="s">
        <v>584</v>
      </c>
      <c r="D144">
        <v>40</v>
      </c>
      <c r="E144" t="s">
        <v>413</v>
      </c>
      <c r="F144" t="str">
        <f>VLOOKUP(E144,'STORAGE CONTAINER'!$A$2:$B$1000000,COLUMN('STORAGE CONTAINER'!B:B)-COLUMN('STORAGE CONTAINER'!$A$2:$B$1000000)+1,0)</f>
        <v>SelfServiceContainer</v>
      </c>
      <c r="G144" t="s">
        <v>908</v>
      </c>
    </row>
    <row r="145" spans="1:7">
      <c r="A145" t="s">
        <v>326</v>
      </c>
      <c r="B145" t="s">
        <v>426</v>
      </c>
      <c r="C145" t="s">
        <v>582</v>
      </c>
      <c r="D145">
        <v>0.000356674194335937</v>
      </c>
      <c r="E145" t="s">
        <v>428</v>
      </c>
      <c r="F145" t="str">
        <f>VLOOKUP(E145,'STORAGE CONTAINER'!$A$2:$B$1000000,COLUMN('STORAGE CONTAINER'!B:B)-COLUMN('STORAGE CONTAINER'!$A$2:$B$1000000)+1,0)</f>
        <v>Nutanix_POC-FS_ctr</v>
      </c>
      <c r="G145" t="s">
        <v>909</v>
      </c>
    </row>
    <row r="146" spans="1:7">
      <c r="A146" t="s">
        <v>135</v>
      </c>
      <c r="B146" t="s">
        <v>464</v>
      </c>
      <c r="C146" t="s">
        <v>465</v>
      </c>
      <c r="D146">
        <v>23</v>
      </c>
      <c r="E146" t="s">
        <v>413</v>
      </c>
      <c r="F146" t="str">
        <f>VLOOKUP(E146,'STORAGE CONTAINER'!$A$2:$B$1000000,COLUMN('STORAGE CONTAINER'!B:B)-COLUMN('STORAGE CONTAINER'!$A$2:$B$1000000)+1,0)</f>
        <v>SelfServiceContainer</v>
      </c>
      <c r="G146" t="s">
        <v>910</v>
      </c>
    </row>
    <row r="147" spans="1:7">
      <c r="A147" t="s">
        <v>154</v>
      </c>
      <c r="B147" t="s">
        <v>486</v>
      </c>
      <c r="C147" t="s">
        <v>487</v>
      </c>
      <c r="D147">
        <v>10.2445483207703</v>
      </c>
      <c r="E147" t="s">
        <v>413</v>
      </c>
      <c r="F147" t="str">
        <f>VLOOKUP(E147,'STORAGE CONTAINER'!$A$2:$B$1000000,COLUMN('STORAGE CONTAINER'!B:B)-COLUMN('STORAGE CONTAINER'!$A$2:$B$1000000)+1,0)</f>
        <v>SelfServiceContainer</v>
      </c>
      <c r="G147" t="s">
        <v>911</v>
      </c>
    </row>
    <row r="148" spans="1:7">
      <c r="A148" t="s">
        <v>86</v>
      </c>
      <c r="B148" t="s">
        <v>410</v>
      </c>
      <c r="C148" t="s">
        <v>430</v>
      </c>
      <c r="D148">
        <v>40</v>
      </c>
      <c r="E148" t="s">
        <v>431</v>
      </c>
      <c r="F148" t="str">
        <f>VLOOKUP(E148,'STORAGE CONTAINER'!$A$2:$B$1000000,COLUMN('STORAGE CONTAINER'!B:B)-COLUMN('STORAGE CONTAINER'!$A$2:$B$1000000)+1,0)</f>
        <v>default-container-20507328152854</v>
      </c>
      <c r="G148" t="s">
        <v>912</v>
      </c>
    </row>
    <row r="149" spans="1:7">
      <c r="A149" t="s">
        <v>298</v>
      </c>
      <c r="B149" t="s">
        <v>414</v>
      </c>
      <c r="C149" t="s">
        <v>572</v>
      </c>
      <c r="D149">
        <v>150</v>
      </c>
      <c r="E149" t="s">
        <v>413</v>
      </c>
      <c r="F149" t="str">
        <f>VLOOKUP(E149,'STORAGE CONTAINER'!$A$2:$B$1000000,COLUMN('STORAGE CONTAINER'!B:B)-COLUMN('STORAGE CONTAINER'!$A$2:$B$1000000)+1,0)</f>
        <v>SelfServiceContainer</v>
      </c>
      <c r="G149" t="s">
        <v>913</v>
      </c>
    </row>
    <row r="150" spans="1:7">
      <c r="A150" t="s">
        <v>292</v>
      </c>
      <c r="B150" t="s">
        <v>410</v>
      </c>
      <c r="C150" t="s">
        <v>566</v>
      </c>
      <c r="D150">
        <v>0.009765625</v>
      </c>
      <c r="E150" t="s">
        <v>413</v>
      </c>
      <c r="F150" t="str">
        <f>VLOOKUP(E150,'STORAGE CONTAINER'!$A$2:$B$1000000,COLUMN('STORAGE CONTAINER'!B:B)-COLUMN('STORAGE CONTAINER'!$A$2:$B$1000000)+1,0)</f>
        <v>SelfServiceContainer</v>
      </c>
      <c r="G150" t="s">
        <v>914</v>
      </c>
    </row>
    <row r="151" spans="1:7">
      <c r="A151" t="s">
        <v>303</v>
      </c>
      <c r="B151" t="s">
        <v>410</v>
      </c>
      <c r="C151" t="s">
        <v>573</v>
      </c>
      <c r="D151">
        <v>40</v>
      </c>
      <c r="E151" t="s">
        <v>431</v>
      </c>
      <c r="F151" t="str">
        <f>VLOOKUP(E151,'STORAGE CONTAINER'!$A$2:$B$1000000,COLUMN('STORAGE CONTAINER'!B:B)-COLUMN('STORAGE CONTAINER'!$A$2:$B$1000000)+1,0)</f>
        <v>default-container-20507328152854</v>
      </c>
      <c r="G151" t="s">
        <v>915</v>
      </c>
    </row>
  </sheetData>
  <autoFilter ref="A1:D151">
    <extLst/>
  </autoFilter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38" sqref="E38"/>
    </sheetView>
  </sheetViews>
  <sheetFormatPr defaultColWidth="9" defaultRowHeight="12.75" outlineLevelCol="4"/>
  <cols>
    <col min="1" max="1" width="27.2" customWidth="1"/>
    <col min="2" max="2" width="11.4" customWidth="1"/>
    <col min="3" max="3" width="16" customWidth="1"/>
    <col min="4" max="4" width="11.8" customWidth="1"/>
    <col min="5" max="5" width="21.3" customWidth="1"/>
  </cols>
  <sheetData>
    <row r="1" spans="1:5">
      <c r="A1" s="1" t="s">
        <v>620</v>
      </c>
      <c r="B1" s="1" t="s">
        <v>916</v>
      </c>
      <c r="C1" s="1" t="s">
        <v>917</v>
      </c>
      <c r="D1" s="1" t="s">
        <v>918</v>
      </c>
      <c r="E1" s="1" t="s">
        <v>919</v>
      </c>
    </row>
    <row r="2" spans="1:5">
      <c r="A2" t="s">
        <v>920</v>
      </c>
      <c r="B2" t="s">
        <v>921</v>
      </c>
      <c r="C2" t="s">
        <v>78</v>
      </c>
      <c r="D2" t="s">
        <v>922</v>
      </c>
      <c r="E2">
        <v>1544517563922040</v>
      </c>
    </row>
    <row r="3" spans="1:5">
      <c r="A3" t="s">
        <v>923</v>
      </c>
      <c r="B3" t="s">
        <v>921</v>
      </c>
      <c r="C3" t="s">
        <v>78</v>
      </c>
      <c r="D3" t="s">
        <v>922</v>
      </c>
      <c r="E3">
        <v>1544558711840200</v>
      </c>
    </row>
    <row r="4" spans="1:5">
      <c r="A4" t="s">
        <v>924</v>
      </c>
      <c r="B4" t="s">
        <v>925</v>
      </c>
      <c r="C4">
        <f>15728640000/1024/1024/1024</f>
        <v>14.6484375</v>
      </c>
      <c r="D4" t="s">
        <v>926</v>
      </c>
      <c r="E4">
        <v>1546540214082130</v>
      </c>
    </row>
    <row r="5" spans="1:5">
      <c r="A5" t="s">
        <v>920</v>
      </c>
      <c r="B5" t="s">
        <v>921</v>
      </c>
      <c r="C5">
        <f>4542291968/1024/1024/1024</f>
        <v>4.23033905029297</v>
      </c>
      <c r="D5" t="s">
        <v>926</v>
      </c>
      <c r="E5">
        <v>1552061411499710</v>
      </c>
    </row>
    <row r="6" spans="1:5">
      <c r="A6" t="s">
        <v>927</v>
      </c>
      <c r="B6" t="s">
        <v>925</v>
      </c>
      <c r="C6">
        <f>206158430208/1024/1024/1024</f>
        <v>192</v>
      </c>
      <c r="D6" t="s">
        <v>926</v>
      </c>
      <c r="E6">
        <v>1544821995833120</v>
      </c>
    </row>
    <row r="7" spans="1:5">
      <c r="A7" t="s">
        <v>928</v>
      </c>
      <c r="B7" t="s">
        <v>921</v>
      </c>
      <c r="C7">
        <f>3675326464/1024/1024/1024</f>
        <v>3.42291450500488</v>
      </c>
      <c r="D7" t="s">
        <v>926</v>
      </c>
      <c r="E7">
        <v>1550602273728180</v>
      </c>
    </row>
    <row r="8" spans="1:5">
      <c r="A8" t="s">
        <v>929</v>
      </c>
      <c r="B8" t="s">
        <v>925</v>
      </c>
      <c r="C8">
        <f>68719476736/1024/1024/1024</f>
        <v>64</v>
      </c>
      <c r="D8" t="s">
        <v>926</v>
      </c>
      <c r="E8">
        <v>1544729581908930</v>
      </c>
    </row>
    <row r="9" spans="1:5">
      <c r="A9" t="s">
        <v>930</v>
      </c>
      <c r="B9" t="s">
        <v>921</v>
      </c>
      <c r="C9">
        <f>49315840/1024/1024/1024</f>
        <v>0.045928955078125</v>
      </c>
      <c r="D9" t="s">
        <v>926</v>
      </c>
      <c r="E9">
        <v>1543228567855030</v>
      </c>
    </row>
    <row r="10" spans="1:5">
      <c r="A10" t="s">
        <v>931</v>
      </c>
      <c r="B10" t="s">
        <v>925</v>
      </c>
      <c r="C10">
        <f>8589934592/1024/1024/1024</f>
        <v>8</v>
      </c>
      <c r="D10" t="s">
        <v>926</v>
      </c>
      <c r="E10">
        <v>1545155307112710</v>
      </c>
    </row>
    <row r="11" spans="1:5">
      <c r="A11" t="s">
        <v>932</v>
      </c>
      <c r="B11" t="s">
        <v>925</v>
      </c>
      <c r="C11">
        <f>8589934592/1024/1024/1024</f>
        <v>8</v>
      </c>
      <c r="D11" t="s">
        <v>926</v>
      </c>
      <c r="E11">
        <v>1546883442806030</v>
      </c>
    </row>
    <row r="12" spans="1:5">
      <c r="A12" t="s">
        <v>933</v>
      </c>
      <c r="B12" t="s">
        <v>925</v>
      </c>
      <c r="C12">
        <f>16106127360/1024/1024/1024</f>
        <v>15</v>
      </c>
      <c r="D12" t="s">
        <v>926</v>
      </c>
      <c r="E12">
        <v>1544564641738730</v>
      </c>
    </row>
    <row r="13" spans="1:5">
      <c r="A13" t="s">
        <v>934</v>
      </c>
      <c r="B13" t="s">
        <v>921</v>
      </c>
      <c r="C13">
        <f>4329570304/1024/1024/1024</f>
        <v>4.0322265625</v>
      </c>
      <c r="D13" t="s">
        <v>926</v>
      </c>
      <c r="E13">
        <v>1543326397127130</v>
      </c>
    </row>
    <row r="14" spans="1:5">
      <c r="A14" t="s">
        <v>932</v>
      </c>
      <c r="B14" t="s">
        <v>925</v>
      </c>
      <c r="C14">
        <f>8589934592/1024/1024/1024</f>
        <v>8</v>
      </c>
      <c r="D14" t="s">
        <v>926</v>
      </c>
      <c r="E14">
        <v>1546883442831910</v>
      </c>
    </row>
    <row r="15" spans="1:5">
      <c r="A15" t="s">
        <v>935</v>
      </c>
      <c r="B15" t="s">
        <v>925</v>
      </c>
      <c r="C15">
        <f>10737418240/1024/1024/1024</f>
        <v>10</v>
      </c>
      <c r="D15" t="s">
        <v>926</v>
      </c>
      <c r="E15">
        <v>1553525815681220</v>
      </c>
    </row>
    <row r="16" spans="1:5">
      <c r="A16" t="s">
        <v>936</v>
      </c>
      <c r="B16" t="s">
        <v>925</v>
      </c>
      <c r="C16">
        <f>68719476736/1024/1024/1024</f>
        <v>64</v>
      </c>
      <c r="D16" t="s">
        <v>926</v>
      </c>
      <c r="E16">
        <v>1543861007332050</v>
      </c>
    </row>
    <row r="17" spans="1:5">
      <c r="A17" t="s">
        <v>937</v>
      </c>
      <c r="B17" t="s">
        <v>921</v>
      </c>
      <c r="C17">
        <f>3914334208/1024/1024/1024</f>
        <v>3.6455078125</v>
      </c>
      <c r="D17" t="s">
        <v>926</v>
      </c>
      <c r="E17">
        <v>1547834772911000</v>
      </c>
    </row>
    <row r="18" spans="1:5">
      <c r="A18" t="s">
        <v>932</v>
      </c>
      <c r="B18" t="s">
        <v>925</v>
      </c>
      <c r="C18">
        <f>8589934592/1024/1024/1024</f>
        <v>8</v>
      </c>
      <c r="D18" t="s">
        <v>926</v>
      </c>
      <c r="E18">
        <v>1546883442216390</v>
      </c>
    </row>
    <row r="19" spans="1:5">
      <c r="A19" t="s">
        <v>938</v>
      </c>
      <c r="B19" t="s">
        <v>921</v>
      </c>
      <c r="C19">
        <f>3793747968/1024/1024/1024</f>
        <v>3.533203125</v>
      </c>
      <c r="D19" t="s">
        <v>926</v>
      </c>
      <c r="E19">
        <v>1552567818290290</v>
      </c>
    </row>
    <row r="20" spans="1:5">
      <c r="A20" t="s">
        <v>939</v>
      </c>
      <c r="B20" t="s">
        <v>925</v>
      </c>
      <c r="C20">
        <f>6972221440/1024/1024/1024</f>
        <v>6.49338722229004</v>
      </c>
      <c r="D20" t="s">
        <v>926</v>
      </c>
      <c r="E20">
        <v>1543229034683310</v>
      </c>
    </row>
    <row r="21" spans="1:5">
      <c r="A21" t="s">
        <v>940</v>
      </c>
      <c r="B21" t="s">
        <v>921</v>
      </c>
      <c r="C21">
        <f>2606893056/1024/1024/1024</f>
        <v>2.42785835266113</v>
      </c>
      <c r="D21" t="s">
        <v>926</v>
      </c>
      <c r="E21">
        <v>1552579864050030</v>
      </c>
    </row>
    <row r="22" spans="1:5">
      <c r="A22" t="s">
        <v>941</v>
      </c>
      <c r="B22" t="s">
        <v>925</v>
      </c>
      <c r="C22">
        <f>206158430208/1024/1024/1024</f>
        <v>192</v>
      </c>
      <c r="D22" t="s">
        <v>926</v>
      </c>
      <c r="E22">
        <v>1545794002180150</v>
      </c>
    </row>
    <row r="23" spans="1:5">
      <c r="A23" t="s">
        <v>942</v>
      </c>
      <c r="B23" t="s">
        <v>925</v>
      </c>
      <c r="C23">
        <f>8589934592/1024/1024/1024</f>
        <v>8</v>
      </c>
      <c r="D23" t="s">
        <v>926</v>
      </c>
      <c r="E23">
        <v>1546869591886310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SUMMARY</vt:lpstr>
      <vt:lpstr>VM INFO</vt:lpstr>
      <vt:lpstr>VM DISK INFO</vt:lpstr>
      <vt:lpstr>VM NETWORK</vt:lpstr>
      <vt:lpstr>STORAGE CONTAINER</vt:lpstr>
      <vt:lpstr>HOST AHV</vt:lpstr>
      <vt:lpstr>VOLUME GROUP</vt:lpstr>
      <vt:lpstr>VDISK INFO</vt:lpstr>
      <vt:lpstr>PE IMAGE</vt:lpstr>
      <vt:lpstr>PC IMAGE</vt:lpstr>
      <vt:lpstr>PHYSICAL DISK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dlira</cp:lastModifiedBy>
  <dcterms:created xsi:type="dcterms:W3CDTF">2019-05-02T14:42:00Z</dcterms:created>
  <dcterms:modified xsi:type="dcterms:W3CDTF">2019-05-02T13:44:09Z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