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anli_ad_unc_edu/Documents/github/CALFEWS/"/>
    </mc:Choice>
  </mc:AlternateContent>
  <xr:revisionPtr revIDLastSave="9" documentId="8_{D015292C-2CA8-4C6F-A256-4B5169F3A248}" xr6:coauthVersionLast="47" xr6:coauthVersionMax="47" xr10:uidLastSave="{928EC5DD-0725-4F4F-BF2B-CCAEE8AB0E79}"/>
  <bookViews>
    <workbookView xWindow="-110" yWindow="-110" windowWidth="19420" windowHeight="11500" xr2:uid="{C70378C4-F351-4628-B3C6-F8D3CC3BF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B15" i="1"/>
  <c r="C12" i="1"/>
  <c r="C13" i="1" s="1"/>
  <c r="D12" i="1"/>
  <c r="D13" i="1" s="1"/>
  <c r="E12" i="1"/>
  <c r="E13" i="1" s="1"/>
  <c r="F12" i="1"/>
  <c r="C11" i="1"/>
  <c r="D11" i="1"/>
  <c r="E11" i="1"/>
  <c r="F11" i="1"/>
  <c r="B12" i="1"/>
  <c r="B8" i="1"/>
  <c r="B13" i="1"/>
  <c r="B7" i="1"/>
  <c r="B9" i="1"/>
  <c r="B11" i="1"/>
  <c r="B4" i="1"/>
  <c r="F7" i="1"/>
  <c r="F8" i="1" s="1"/>
  <c r="F4" i="1"/>
  <c r="E7" i="1"/>
  <c r="E4" i="1"/>
  <c r="C7" i="1"/>
  <c r="D7" i="1"/>
  <c r="D8" i="1" s="1"/>
  <c r="G3" i="1"/>
  <c r="C4" i="1"/>
  <c r="D4" i="1"/>
  <c r="F13" i="1" l="1"/>
  <c r="G13" i="1"/>
  <c r="G4" i="1"/>
  <c r="F9" i="1"/>
  <c r="E9" i="1"/>
  <c r="D9" i="1"/>
  <c r="E8" i="1"/>
  <c r="C9" i="1"/>
  <c r="C8" i="1"/>
  <c r="G9" i="1" l="1"/>
</calcChain>
</file>

<file path=xl/sharedStrings.xml><?xml version="1.0" encoding="utf-8"?>
<sst xmlns="http://schemas.openxmlformats.org/spreadsheetml/2006/main" count="8" uniqueCount="8">
  <si>
    <t>unit</t>
  </si>
  <si>
    <t>spot_market_price</t>
  </si>
  <si>
    <t>price</t>
  </si>
  <si>
    <t>contract</t>
  </si>
  <si>
    <t>fee</t>
  </si>
  <si>
    <t>contract unit</t>
  </si>
  <si>
    <t>high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</si>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</sst>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D773-B6F3-47D7-A3DA-8A5E7E9E858F}">
  <dimension ref="A1:H15"/>
  <sheetViews>
    <sheetView tabSelected="1" workbookViewId="0">
      <selection activeCell="I12" sqref="I12"/>
    </sheetView>
  </sheetViews>
  <sheetFormatPr defaultRowHeight="14.5" x14ac:dyDescent="0.35"/>
  <sheetData>
    <row r="1" spans="1:8" x14ac:dyDescent="0.35">
      <c r="B1">
        <v>1</v>
      </c>
      <c r="C1">
        <v>2</v>
      </c>
      <c r="D1">
        <v>3</v>
      </c>
      <c r="E1">
        <v>4</v>
      </c>
      <c r="F1">
        <v>5</v>
      </c>
    </row>
    <row r="2" spans="1:8" x14ac:dyDescent="0.35">
      <c r="A2" t="s">
        <v>0</v>
      </c>
      <c r="B2">
        <v>55</v>
      </c>
      <c r="C2">
        <v>58</v>
      </c>
      <c r="D2">
        <v>115</v>
      </c>
      <c r="E2">
        <v>61</v>
      </c>
      <c r="F2">
        <v>93</v>
      </c>
    </row>
    <row r="3" spans="1:8" x14ac:dyDescent="0.35">
      <c r="A3" t="s">
        <v>1</v>
      </c>
      <c r="B3">
        <v>377</v>
      </c>
      <c r="C3">
        <v>311</v>
      </c>
      <c r="D3">
        <v>448</v>
      </c>
      <c r="E3">
        <v>376</v>
      </c>
      <c r="F3">
        <v>490</v>
      </c>
      <c r="G3">
        <f>B2*B3+C2*C3+D2*D3</f>
        <v>90293</v>
      </c>
    </row>
    <row r="4" spans="1:8" x14ac:dyDescent="0.35">
      <c r="A4" t="s">
        <v>2</v>
      </c>
      <c r="B4" s="1">
        <f>B2*B3</f>
        <v>20735</v>
      </c>
      <c r="C4" s="1">
        <f t="shared" ref="C4:D4" si="0">C2*C3</f>
        <v>18038</v>
      </c>
      <c r="D4" s="1">
        <f t="shared" si="0"/>
        <v>51520</v>
      </c>
      <c r="E4" s="1">
        <f>E2*E3</f>
        <v>22936</v>
      </c>
      <c r="F4" s="1">
        <f>F2*F3</f>
        <v>45570</v>
      </c>
      <c r="G4">
        <f>AVERAGE(B4:F4)</f>
        <v>31759.8</v>
      </c>
    </row>
    <row r="6" spans="1:8" x14ac:dyDescent="0.35">
      <c r="A6" t="s">
        <v>3</v>
      </c>
      <c r="B6">
        <v>415.70418848167537</v>
      </c>
      <c r="C6">
        <v>415.70418848167537</v>
      </c>
      <c r="D6">
        <v>415.70418848167537</v>
      </c>
      <c r="E6">
        <v>415.70418848167537</v>
      </c>
      <c r="F6">
        <v>415.70418848167537</v>
      </c>
      <c r="G6">
        <f>(B3*B2+C3*C2+D3*D2+E3*E2+F3*F2)/(B2+C2+D2+E2+F2)</f>
        <v>415.70418848167537</v>
      </c>
    </row>
    <row r="7" spans="1:8" x14ac:dyDescent="0.35">
      <c r="A7" t="s">
        <v>5</v>
      </c>
      <c r="B7">
        <f>ROUNDUP(B2/10,0)</f>
        <v>6</v>
      </c>
      <c r="C7">
        <f t="shared" ref="C7:E7" si="1">ROUNDUP(C2/10,0)</f>
        <v>6</v>
      </c>
      <c r="D7">
        <f t="shared" si="1"/>
        <v>12</v>
      </c>
      <c r="E7">
        <f t="shared" si="1"/>
        <v>7</v>
      </c>
      <c r="F7">
        <f>ROUNDUP(F2/10,0)</f>
        <v>10</v>
      </c>
    </row>
    <row r="8" spans="1:8" x14ac:dyDescent="0.35">
      <c r="A8" t="s">
        <v>4</v>
      </c>
      <c r="B8">
        <f>2.25*2*B7</f>
        <v>27</v>
      </c>
      <c r="C8">
        <f t="shared" ref="C8:D8" si="2">2.25*2*C7</f>
        <v>27</v>
      </c>
      <c r="D8">
        <f t="shared" si="2"/>
        <v>54</v>
      </c>
      <c r="E8">
        <f>2.25*2*E7</f>
        <v>31.5</v>
      </c>
      <c r="F8">
        <f>2.25*2*F7</f>
        <v>45</v>
      </c>
    </row>
    <row r="9" spans="1:8" x14ac:dyDescent="0.35">
      <c r="B9">
        <f>B7*B6*10</f>
        <v>24942.251308900522</v>
      </c>
      <c r="C9">
        <f t="shared" ref="C9:E9" si="3">C7*C6*10</f>
        <v>24942.251308900522</v>
      </c>
      <c r="D9">
        <f t="shared" si="3"/>
        <v>49884.502617801045</v>
      </c>
      <c r="E9">
        <f t="shared" si="3"/>
        <v>29099.293193717276</v>
      </c>
      <c r="F9">
        <f>F7*F6*10</f>
        <v>41570.418848167537</v>
      </c>
      <c r="G9">
        <f>AVERAGE(B9:F9)</f>
        <v>34087.743455497388</v>
      </c>
      <c r="H9" t="s">
        <v>6</v>
      </c>
    </row>
    <row r="11" spans="1:8" x14ac:dyDescent="0.35">
      <c r="B11">
        <f>B2*B3/2</f>
        <v>10367.5</v>
      </c>
      <c r="C11">
        <f t="shared" ref="C11:F11" si="4">C2*C3/2</f>
        <v>9019</v>
      </c>
      <c r="D11">
        <f t="shared" si="4"/>
        <v>25760</v>
      </c>
      <c r="E11">
        <f t="shared" si="4"/>
        <v>11468</v>
      </c>
      <c r="F11">
        <f t="shared" si="4"/>
        <v>22785</v>
      </c>
    </row>
    <row r="12" spans="1:8" x14ac:dyDescent="0.35">
      <c r="B12">
        <f>ROUNDUP(B2/2/10,0)*B6*10 +ROUNDUP(B2/2/10,0)*2.25*2</f>
        <v>12484.625654450261</v>
      </c>
      <c r="C12">
        <f t="shared" ref="C12:F12" si="5">ROUNDUP(C2/2/10,0)*C6*10 +ROUNDUP(C2/2/10,0)*2.25*2</f>
        <v>12484.625654450261</v>
      </c>
      <c r="D12">
        <f t="shared" si="5"/>
        <v>24969.251308900522</v>
      </c>
      <c r="E12">
        <f t="shared" si="5"/>
        <v>16646.167539267015</v>
      </c>
      <c r="F12">
        <f t="shared" si="5"/>
        <v>20807.709424083769</v>
      </c>
    </row>
    <row r="13" spans="1:8" x14ac:dyDescent="0.35">
      <c r="A13" t="s">
        <v>7</v>
      </c>
      <c r="B13">
        <f>B11+B12</f>
        <v>22852.125654450261</v>
      </c>
      <c r="C13">
        <f t="shared" ref="C13:F13" si="6">C11+C12</f>
        <v>21503.625654450261</v>
      </c>
      <c r="D13">
        <f t="shared" si="6"/>
        <v>50729.251308900522</v>
      </c>
      <c r="E13">
        <f t="shared" si="6"/>
        <v>28114.167539267015</v>
      </c>
      <c r="F13">
        <f t="shared" si="6"/>
        <v>43592.709424083769</v>
      </c>
      <c r="G13">
        <f t="shared" ref="G10:G13" si="7">AVERAGE(B13:F13)</f>
        <v>33358.375916230361</v>
      </c>
    </row>
    <row r="15" spans="1:8" x14ac:dyDescent="0.35">
      <c r="B15">
        <f>B6/(B3+B6)</f>
        <v>0.52441275638760554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Dan</dc:creator>
  <cp:lastModifiedBy>Li, Dan</cp:lastModifiedBy>
  <dcterms:created xsi:type="dcterms:W3CDTF">2024-12-28T17:00:38Z</dcterms:created>
  <dcterms:modified xsi:type="dcterms:W3CDTF">2024-12-29T15:33:17Z</dcterms:modified>
</cp:coreProperties>
</file>