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vta_fin_olfdzhkb\"/>
    </mc:Choice>
  </mc:AlternateContent>
  <xr:revisionPtr revIDLastSave="0" documentId="13_ncr:1_{CA88C979-CD11-4C09-AEED-FD4FBAA94B82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4" l="1"/>
  <c r="J8" i="15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C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A21" i="10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A192" i="1"/>
  <c r="B191" i="1"/>
  <c r="A191" i="1"/>
  <c r="B190" i="1"/>
  <c r="A188" i="1"/>
  <c r="B180" i="1"/>
  <c r="A180" i="1"/>
  <c r="B179" i="1"/>
  <c r="B156" i="1"/>
  <c r="A156" i="1"/>
  <c r="B155" i="1"/>
  <c r="A155" i="1"/>
  <c r="B144" i="1"/>
  <c r="B132" i="1"/>
  <c r="A132" i="1"/>
  <c r="B131" i="1"/>
  <c r="A131" i="1"/>
  <c r="B120" i="1"/>
  <c r="A120" i="1"/>
  <c r="B119" i="1"/>
  <c r="A107" i="1"/>
  <c r="B96" i="1"/>
  <c r="A96" i="1"/>
  <c r="B95" i="1"/>
  <c r="A95" i="1"/>
  <c r="B72" i="1"/>
  <c r="A72" i="1"/>
  <c r="B71" i="1"/>
  <c r="A71" i="1"/>
  <c r="B60" i="1"/>
  <c r="A60" i="1"/>
  <c r="B48" i="1"/>
  <c r="A48" i="1"/>
  <c r="B47" i="1"/>
  <c r="A47" i="1"/>
  <c r="B46" i="1"/>
  <c r="B44" i="1"/>
  <c r="B36" i="1"/>
  <c r="B24" i="1"/>
  <c r="A24" i="1"/>
  <c r="B23" i="1"/>
  <c r="A23" i="1"/>
  <c r="B22" i="1"/>
  <c r="B12" i="1"/>
  <c r="A12" i="1"/>
  <c r="B11" i="1"/>
  <c r="B14" i="2"/>
  <c r="B4" i="13" s="1"/>
  <c r="B13" i="2"/>
  <c r="B12" i="2"/>
  <c r="B11" i="2"/>
  <c r="B10" i="2" s="1"/>
  <c r="B9" i="2"/>
  <c r="I9" i="9"/>
  <c r="W49" i="14"/>
  <c r="B8" i="13"/>
  <c r="B104" i="1" l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C75" i="15"/>
  <c r="A71" i="15"/>
  <c r="B73" i="15"/>
  <c r="C73" i="15"/>
  <c r="D76" i="15"/>
  <c r="B20" i="1"/>
  <c r="A68" i="1"/>
  <c r="E73" i="15"/>
  <c r="B74" i="15"/>
  <c r="B77" i="15"/>
  <c r="C74" i="15"/>
  <c r="C77" i="15"/>
  <c r="D73" i="15"/>
  <c r="D74" i="15"/>
  <c r="D77" i="15"/>
  <c r="D75" i="15"/>
  <c r="E75" i="15"/>
  <c r="B76" i="15"/>
  <c r="C76" i="15"/>
  <c r="E76" i="15"/>
  <c r="A152" i="1"/>
  <c r="A176" i="1"/>
  <c r="B200" i="1"/>
  <c r="E74" i="15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L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J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F84" i="1" s="1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N65" i="9" s="1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Q146" i="9" s="1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N89" i="9" s="1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Q101" i="9" s="1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E141" i="9"/>
  <c r="D171" i="9"/>
  <c r="N171" i="9" s="1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D130" i="11" s="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BG84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BB100" i="5"/>
  <c r="N12" i="6"/>
  <c r="N48" i="6"/>
  <c r="N54" i="6"/>
  <c r="N66" i="6"/>
  <c r="N72" i="6"/>
  <c r="N78" i="6"/>
  <c r="N84" i="6"/>
  <c r="N120" i="6"/>
  <c r="N126" i="6"/>
  <c r="N138" i="6"/>
  <c r="N144" i="6"/>
  <c r="N150" i="6"/>
  <c r="N156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85" i="6"/>
  <c r="N181" i="6"/>
  <c r="N173" i="6"/>
  <c r="N169" i="6"/>
  <c r="N165" i="6"/>
  <c r="N161" i="6"/>
  <c r="N137" i="6"/>
  <c r="N133" i="6"/>
  <c r="N125" i="6"/>
  <c r="N121" i="6"/>
  <c r="N117" i="6"/>
  <c r="N113" i="6"/>
  <c r="N89" i="6"/>
  <c r="N85" i="6"/>
  <c r="N77" i="6"/>
  <c r="N73" i="6"/>
  <c r="N69" i="6"/>
  <c r="N65" i="6"/>
  <c r="N41" i="6"/>
  <c r="N37" i="6"/>
  <c r="N29" i="6"/>
  <c r="N25" i="6"/>
  <c r="N21" i="6"/>
  <c r="N17" i="6"/>
  <c r="N187" i="6"/>
  <c r="N184" i="6"/>
  <c r="N175" i="6"/>
  <c r="N172" i="6"/>
  <c r="N166" i="6"/>
  <c r="N163" i="6"/>
  <c r="N139" i="6"/>
  <c r="N136" i="6"/>
  <c r="N127" i="6"/>
  <c r="N124" i="6"/>
  <c r="N118" i="6"/>
  <c r="N115" i="6"/>
  <c r="N91" i="6"/>
  <c r="N88" i="6"/>
  <c r="N79" i="6"/>
  <c r="N76" i="6"/>
  <c r="N70" i="6"/>
  <c r="N67" i="6"/>
  <c r="N43" i="6"/>
  <c r="N40" i="6"/>
  <c r="N31" i="6"/>
  <c r="N28" i="6"/>
  <c r="N22" i="6"/>
  <c r="N19" i="6"/>
  <c r="N191" i="6"/>
  <c r="N188" i="6"/>
  <c r="N179" i="6"/>
  <c r="N176" i="6"/>
  <c r="N170" i="6"/>
  <c r="N167" i="6"/>
  <c r="N143" i="6"/>
  <c r="N140" i="6"/>
  <c r="N131" i="6"/>
  <c r="N128" i="6"/>
  <c r="N122" i="6"/>
  <c r="N119" i="6"/>
  <c r="N95" i="6"/>
  <c r="N92" i="6"/>
  <c r="N83" i="6"/>
  <c r="N80" i="6"/>
  <c r="N74" i="6"/>
  <c r="N71" i="6"/>
  <c r="N47" i="6"/>
  <c r="N44" i="6"/>
  <c r="N35" i="6"/>
  <c r="N32" i="6"/>
  <c r="N26" i="6"/>
  <c r="N23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D100" i="12"/>
  <c r="E101" i="11" s="1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D77" i="12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Q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Q185" i="9" s="1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F53" i="12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G63" i="12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N62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G31" i="12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N32" i="9"/>
  <c r="B33" i="9"/>
  <c r="B34" i="9"/>
  <c r="B35" i="9"/>
  <c r="C36" i="9"/>
  <c r="E39" i="9"/>
  <c r="B45" i="9"/>
  <c r="K55" i="9"/>
  <c r="B64" i="9"/>
  <c r="Q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D90" i="11" s="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E116" i="1" s="1"/>
  <c r="AG114" i="10"/>
  <c r="N114" i="10"/>
  <c r="AD114" i="10"/>
  <c r="K114" i="10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F60" i="12"/>
  <c r="G60" i="12"/>
  <c r="T60" i="5" s="1"/>
  <c r="D60" i="12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G73" i="12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D133" i="12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Q87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F30" i="1" s="1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D82" i="12"/>
  <c r="G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F134" i="10"/>
  <c r="V134" i="10"/>
  <c r="G151" i="12"/>
  <c r="F151" i="12"/>
  <c r="D151" i="12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D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Q128" i="5" s="1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AB170" i="5" s="1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D196" i="11" s="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D128" i="1" s="1"/>
  <c r="AJ126" i="10"/>
  <c r="W126" i="10"/>
  <c r="G128" i="1" s="1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D177" i="11" s="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D184" i="11" s="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E126" i="12"/>
  <c r="H127" i="11" s="1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G35" i="12"/>
  <c r="F35" i="12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D6" i="12"/>
  <c r="E7" i="11" s="1"/>
  <c r="W6" i="12"/>
  <c r="F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D33" i="14"/>
  <c r="E33" i="14" s="1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D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G188" i="12"/>
  <c r="F188" i="12"/>
  <c r="K189" i="11" s="1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G181" i="12"/>
  <c r="W181" i="12"/>
  <c r="S181" i="12"/>
  <c r="T181" i="12"/>
  <c r="R181" i="12"/>
  <c r="F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E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D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E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H135" i="14"/>
  <c r="C135" i="14"/>
  <c r="G135" i="14"/>
  <c r="B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E113" i="12"/>
  <c r="H114" i="11" s="1"/>
  <c r="W113" i="12"/>
  <c r="D113" i="12"/>
  <c r="E114" i="11" s="1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F115" i="12"/>
  <c r="K116" i="11" s="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E88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E121" i="12"/>
  <c r="H122" i="11" s="1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E67" i="12"/>
  <c r="H68" i="11" s="1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D55" i="14"/>
  <c r="B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Q6" i="9" l="1"/>
  <c r="N53" i="9"/>
  <c r="D135" i="11"/>
  <c r="D172" i="11"/>
  <c r="BG174" i="5"/>
  <c r="N114" i="9"/>
  <c r="Q183" i="9"/>
  <c r="D194" i="11"/>
  <c r="Q8" i="9"/>
  <c r="Q153" i="9"/>
  <c r="Q19" i="9"/>
  <c r="C55" i="14"/>
  <c r="E85" i="12"/>
  <c r="H86" i="11" s="1"/>
  <c r="D125" i="12"/>
  <c r="E126" i="11" s="1"/>
  <c r="G126" i="11" s="1"/>
  <c r="G125" i="12"/>
  <c r="AB148" i="5"/>
  <c r="G183" i="12"/>
  <c r="Q134" i="5"/>
  <c r="AB69" i="5"/>
  <c r="D8" i="11"/>
  <c r="Q173" i="9"/>
  <c r="D67" i="12"/>
  <c r="E68" i="11" s="1"/>
  <c r="G77" i="12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104" i="12"/>
  <c r="H105" i="11" s="1"/>
  <c r="C143" i="14"/>
  <c r="Q157" i="5"/>
  <c r="Q150" i="5"/>
  <c r="O125" i="5"/>
  <c r="D117" i="11"/>
  <c r="D124" i="11"/>
  <c r="M152" i="5"/>
  <c r="G121" i="12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Q75" i="9"/>
  <c r="F184" i="12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G34" i="12"/>
  <c r="D192" i="12"/>
  <c r="E193" i="11" s="1"/>
  <c r="N173" i="9"/>
  <c r="F77" i="12"/>
  <c r="D59" i="12"/>
  <c r="F59" i="5" s="1"/>
  <c r="G59" i="12"/>
  <c r="D183" i="12"/>
  <c r="E184" i="11" s="1"/>
  <c r="AZ28" i="5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E59" i="12"/>
  <c r="C37" i="1"/>
  <c r="G55" i="14"/>
  <c r="F174" i="12"/>
  <c r="D164" i="12"/>
  <c r="F130" i="1"/>
  <c r="Q30" i="5"/>
  <c r="F121" i="12"/>
  <c r="K122" i="11" s="1"/>
  <c r="Q102" i="9"/>
  <c r="F91" i="12"/>
  <c r="K92" i="11" s="1"/>
  <c r="M92" i="11" s="1"/>
  <c r="H138" i="12"/>
  <c r="H72" i="12"/>
  <c r="C84" i="1"/>
  <c r="O110" i="5"/>
  <c r="D13" i="11"/>
  <c r="D72" i="11"/>
  <c r="C134" i="1"/>
  <c r="F220" i="14"/>
  <c r="D11" i="12"/>
  <c r="Q153" i="5"/>
  <c r="D86" i="11"/>
  <c r="AB149" i="5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D181" i="12"/>
  <c r="E182" i="11" s="1"/>
  <c r="E220" i="14"/>
  <c r="E11" i="12"/>
  <c r="E164" i="1"/>
  <c r="D166" i="11"/>
  <c r="D112" i="11"/>
  <c r="M72" i="5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BD196" i="5" s="1"/>
  <c r="D11" i="1"/>
  <c r="AB14" i="5"/>
  <c r="D80" i="12"/>
  <c r="E57" i="12"/>
  <c r="E198" i="12"/>
  <c r="H199" i="11" s="1"/>
  <c r="D76" i="11"/>
  <c r="G104" i="1"/>
  <c r="Q15" i="9"/>
  <c r="H88" i="14"/>
  <c r="G91" i="12"/>
  <c r="H136" i="12"/>
  <c r="H169" i="12"/>
  <c r="H59" i="12"/>
  <c r="O77" i="5"/>
  <c r="AX77" i="5" s="1"/>
  <c r="AZ77" i="5" s="1"/>
  <c r="E25" i="12"/>
  <c r="H26" i="11" s="1"/>
  <c r="J26" i="11" s="1"/>
  <c r="Q192" i="5"/>
  <c r="E192" i="12"/>
  <c r="H193" i="11" s="1"/>
  <c r="D36" i="11"/>
  <c r="AB31" i="5"/>
  <c r="N125" i="9"/>
  <c r="M49" i="5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D65" i="12"/>
  <c r="D38" i="1"/>
  <c r="Q171" i="9"/>
  <c r="F29" i="12"/>
  <c r="K260" i="14"/>
  <c r="G139" i="12"/>
  <c r="E65" i="12"/>
  <c r="D61" i="11"/>
  <c r="F143" i="14"/>
  <c r="D140" i="11"/>
  <c r="D161" i="11"/>
  <c r="E139" i="12"/>
  <c r="H183" i="14"/>
  <c r="D198" i="12"/>
  <c r="E174" i="1"/>
  <c r="H143" i="14"/>
  <c r="D32" i="12"/>
  <c r="E33" i="11" s="1"/>
  <c r="G182" i="1"/>
  <c r="Q107" i="5"/>
  <c r="C152" i="1"/>
  <c r="F139" i="12"/>
  <c r="E21" i="12"/>
  <c r="H21" i="5" s="1"/>
  <c r="G192" i="12"/>
  <c r="T192" i="5" s="1"/>
  <c r="D184" i="1"/>
  <c r="AB35" i="5"/>
  <c r="Q95" i="9"/>
  <c r="D153" i="11"/>
  <c r="D74" i="1"/>
  <c r="D45" i="11"/>
  <c r="D176" i="11"/>
  <c r="D82" i="11"/>
  <c r="G116" i="1"/>
  <c r="D12" i="12"/>
  <c r="E26" i="12"/>
  <c r="H27" i="11" s="1"/>
  <c r="D175" i="11"/>
  <c r="F183" i="14"/>
  <c r="G164" i="1"/>
  <c r="D141" i="11"/>
  <c r="Q119" i="5"/>
  <c r="D182" i="1"/>
  <c r="C161" i="1"/>
  <c r="M167" i="5"/>
  <c r="D179" i="1"/>
  <c r="G130" i="1"/>
  <c r="Q99" i="5"/>
  <c r="O99" i="5"/>
  <c r="Q53" i="5"/>
  <c r="D180" i="12"/>
  <c r="E181" i="11" s="1"/>
  <c r="D126" i="11"/>
  <c r="AB96" i="5"/>
  <c r="E154" i="1"/>
  <c r="M115" i="5"/>
  <c r="F104" i="1"/>
  <c r="E9" i="1"/>
  <c r="N88" i="9"/>
  <c r="E12" i="12"/>
  <c r="H13" i="11" s="1"/>
  <c r="N185" i="9"/>
  <c r="N113" i="9"/>
  <c r="F26" i="12"/>
  <c r="K27" i="11" s="1"/>
  <c r="M27" i="11" s="1"/>
  <c r="D53" i="11"/>
  <c r="Q25" i="5"/>
  <c r="G139" i="1"/>
  <c r="Q181" i="5"/>
  <c r="BB181" i="5" s="1"/>
  <c r="D102" i="1"/>
  <c r="D62" i="1"/>
  <c r="D164" i="1"/>
  <c r="D12" i="14"/>
  <c r="E12" i="14" s="1"/>
  <c r="G105" i="1"/>
  <c r="AY28" i="5"/>
  <c r="J260" i="14"/>
  <c r="E98" i="12"/>
  <c r="H99" i="11" s="1"/>
  <c r="J99" i="11" s="1"/>
  <c r="C38" i="1"/>
  <c r="D129" i="1"/>
  <c r="F88" i="14"/>
  <c r="H66" i="12"/>
  <c r="F13" i="12"/>
  <c r="K14" i="11" s="1"/>
  <c r="M14" i="11" s="1"/>
  <c r="E180" i="12"/>
  <c r="Q96" i="5"/>
  <c r="G179" i="12"/>
  <c r="H171" i="12"/>
  <c r="H69" i="12"/>
  <c r="E29" i="12"/>
  <c r="H33" i="12"/>
  <c r="Q42" i="5"/>
  <c r="G180" i="12"/>
  <c r="T180" i="5" s="1"/>
  <c r="D5" i="11"/>
  <c r="D42" i="11"/>
  <c r="D57" i="12"/>
  <c r="C96" i="14"/>
  <c r="H128" i="12"/>
  <c r="G140" i="12"/>
  <c r="H124" i="12"/>
  <c r="F42" i="12"/>
  <c r="H164" i="12"/>
  <c r="D99" i="11"/>
  <c r="D125" i="11"/>
  <c r="D159" i="11"/>
  <c r="C104" i="1"/>
  <c r="C6" i="1"/>
  <c r="D31" i="12"/>
  <c r="F57" i="12"/>
  <c r="E38" i="1"/>
  <c r="N196" i="9"/>
  <c r="O25" i="5"/>
  <c r="G96" i="14"/>
  <c r="G163" i="12"/>
  <c r="G108" i="12"/>
  <c r="G42" i="12"/>
  <c r="L42" i="5" s="1"/>
  <c r="H26" i="12"/>
  <c r="D89" i="11"/>
  <c r="H9" i="12"/>
  <c r="AB45" i="5"/>
  <c r="E31" i="12"/>
  <c r="H32" i="11" s="1"/>
  <c r="D17" i="11"/>
  <c r="F86" i="1"/>
  <c r="D105" i="1"/>
  <c r="AB9" i="5"/>
  <c r="AP9" i="5" s="1"/>
  <c r="BG173" i="5"/>
  <c r="O72" i="5"/>
  <c r="AX72" i="5" s="1"/>
  <c r="AZ72" i="5" s="1"/>
  <c r="D41" i="11"/>
  <c r="E53" i="1"/>
  <c r="C139" i="1"/>
  <c r="D149" i="11"/>
  <c r="D155" i="11"/>
  <c r="Q109" i="5"/>
  <c r="C182" i="1"/>
  <c r="O107" i="5"/>
  <c r="D58" i="11"/>
  <c r="D10" i="11"/>
  <c r="Q125" i="5"/>
  <c r="O123" i="5"/>
  <c r="Q5" i="5"/>
  <c r="BB5" i="5" s="1"/>
  <c r="BD5" i="5" s="1"/>
  <c r="O143" i="5"/>
  <c r="D32" i="11"/>
  <c r="D60" i="11"/>
  <c r="D27" i="11"/>
  <c r="D50" i="11"/>
  <c r="N159" i="9"/>
  <c r="Q32" i="9"/>
  <c r="AB91" i="5"/>
  <c r="M4" i="5"/>
  <c r="C129" i="1"/>
  <c r="F129" i="1"/>
  <c r="E100" i="12"/>
  <c r="H101" i="11" s="1"/>
  <c r="J101" i="11" s="1"/>
  <c r="G6" i="12"/>
  <c r="T6" i="5" s="1"/>
  <c r="F126" i="12"/>
  <c r="K127" i="11" s="1"/>
  <c r="F177" i="12"/>
  <c r="K178" i="11" s="1"/>
  <c r="D158" i="11"/>
  <c r="G177" i="12"/>
  <c r="T177" i="5" s="1"/>
  <c r="F119" i="12"/>
  <c r="G169" i="11"/>
  <c r="D56" i="11"/>
  <c r="N161" i="9"/>
  <c r="F124" i="12"/>
  <c r="E124" i="12"/>
  <c r="Q110" i="9"/>
  <c r="E119" i="12"/>
  <c r="H120" i="11" s="1"/>
  <c r="J120" i="11" s="1"/>
  <c r="F113" i="12"/>
  <c r="K114" i="11" s="1"/>
  <c r="D177" i="12"/>
  <c r="E178" i="11" s="1"/>
  <c r="Q131" i="9"/>
  <c r="D132" i="11"/>
  <c r="G126" i="12"/>
  <c r="D81" i="11"/>
  <c r="Q110" i="5"/>
  <c r="AB102" i="5"/>
  <c r="Q56" i="5"/>
  <c r="BB56" i="5" s="1"/>
  <c r="D195" i="11"/>
  <c r="G69" i="12"/>
  <c r="G129" i="12"/>
  <c r="AB159" i="5"/>
  <c r="D140" i="12"/>
  <c r="R181" i="5"/>
  <c r="Q106" i="5"/>
  <c r="E88" i="12"/>
  <c r="D59" i="11"/>
  <c r="E42" i="12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Q149" i="5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G65" i="12"/>
  <c r="G39" i="12"/>
  <c r="D39" i="12"/>
  <c r="F81" i="12"/>
  <c r="K82" i="11" s="1"/>
  <c r="M82" i="11" s="1"/>
  <c r="F140" i="12"/>
  <c r="G98" i="12"/>
  <c r="G196" i="12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E179" i="12"/>
  <c r="E145" i="12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AB51" i="5"/>
  <c r="AC51" i="5" s="1"/>
  <c r="Q129" i="5"/>
  <c r="BB129" i="5" s="1"/>
  <c r="Q140" i="9"/>
  <c r="Q158" i="9"/>
  <c r="Q169" i="5"/>
  <c r="BB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AY119" i="5" s="1"/>
  <c r="Q180" i="5"/>
  <c r="BC180" i="5" s="1"/>
  <c r="G173" i="12"/>
  <c r="O146" i="5"/>
  <c r="G145" i="12"/>
  <c r="N146" i="11" s="1"/>
  <c r="P146" i="11" s="1"/>
  <c r="H21" i="12"/>
  <c r="D162" i="11"/>
  <c r="D67" i="11"/>
  <c r="G9" i="1"/>
  <c r="Q55" i="9"/>
  <c r="M36" i="5"/>
  <c r="AU36" i="5" s="1"/>
  <c r="AZ63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F57" i="5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H98" i="5"/>
  <c r="D46" i="11"/>
  <c r="AB142" i="5"/>
  <c r="AQ142" i="5" s="1"/>
  <c r="F134" i="1"/>
  <c r="D29" i="11"/>
  <c r="C124" i="1"/>
  <c r="G129" i="1"/>
  <c r="E129" i="1"/>
  <c r="E130" i="1"/>
  <c r="O5" i="5"/>
  <c r="BG115" i="5"/>
  <c r="BH46" i="5"/>
  <c r="F166" i="12"/>
  <c r="O137" i="5"/>
  <c r="F184" i="1"/>
  <c r="D111" i="11"/>
  <c r="D116" i="1"/>
  <c r="G53" i="12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BD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AP65" i="5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H8" i="5"/>
  <c r="BH167" i="5"/>
  <c r="BH188" i="5"/>
  <c r="BH29" i="5"/>
  <c r="E160" i="12"/>
  <c r="F200" i="12"/>
  <c r="J200" i="5" s="1"/>
  <c r="O90" i="5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AB178" i="5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46" i="5"/>
  <c r="G20" i="12"/>
  <c r="F62" i="12"/>
  <c r="K63" i="11" s="1"/>
  <c r="M63" i="11" s="1"/>
  <c r="D146" i="12"/>
  <c r="AB187" i="5"/>
  <c r="AP187" i="5" s="1"/>
  <c r="AR187" i="5" s="1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4" i="12"/>
  <c r="T54" i="5" s="1"/>
  <c r="F54" i="12"/>
  <c r="K55" i="11" s="1"/>
  <c r="D128" i="11"/>
  <c r="F146" i="12"/>
  <c r="G62" i="12"/>
  <c r="E54" i="12"/>
  <c r="H55" i="11" s="1"/>
  <c r="J55" i="11" s="1"/>
  <c r="D15" i="12"/>
  <c r="E16" i="11" s="1"/>
  <c r="G16" i="11" s="1"/>
  <c r="G164" i="12"/>
  <c r="L164" i="5" s="1"/>
  <c r="Q77" i="5"/>
  <c r="R77" i="5" s="1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F100" i="5"/>
  <c r="D24" i="11"/>
  <c r="N20" i="9"/>
  <c r="D38" i="11"/>
  <c r="O53" i="5"/>
  <c r="P53" i="5" s="1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AQ23" i="5" s="1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AP194" i="5"/>
  <c r="D75" i="11"/>
  <c r="D191" i="11"/>
  <c r="D148" i="11"/>
  <c r="J86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H131" i="5"/>
  <c r="BH138" i="5"/>
  <c r="BH28" i="5"/>
  <c r="H126" i="12"/>
  <c r="H187" i="12"/>
  <c r="N15" i="9"/>
  <c r="Q172" i="9"/>
  <c r="O157" i="5"/>
  <c r="P157" i="5" s="1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M189" i="1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G178" i="11"/>
  <c r="N176" i="9"/>
  <c r="AB198" i="5"/>
  <c r="AQ198" i="5" s="1"/>
  <c r="F74" i="12"/>
  <c r="K75" i="11" s="1"/>
  <c r="M75" i="11" s="1"/>
  <c r="E60" i="11"/>
  <c r="G60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D30" i="1"/>
  <c r="M78" i="5"/>
  <c r="AU78" i="5" s="1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D83" i="12"/>
  <c r="N83" i="5" s="1"/>
  <c r="M180" i="11"/>
  <c r="E137" i="12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BC181" i="5"/>
  <c r="M43" i="5"/>
  <c r="AT43" i="5" s="1"/>
  <c r="AV43" i="5" s="1"/>
  <c r="J52" i="1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G64" i="11"/>
  <c r="D157" i="11"/>
  <c r="M20" i="11"/>
  <c r="M92" i="5"/>
  <c r="AU92" i="5" s="1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O120" i="5"/>
  <c r="J51" i="11"/>
  <c r="G86" i="12"/>
  <c r="E165" i="12"/>
  <c r="H166" i="11" s="1"/>
  <c r="J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J111" i="11"/>
  <c r="F30" i="12"/>
  <c r="J30" i="5" s="1"/>
  <c r="D19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AC9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U148" i="5" s="1"/>
  <c r="AD144" i="14"/>
  <c r="AD91" i="14"/>
  <c r="AB128" i="14"/>
  <c r="AB30" i="14"/>
  <c r="AB161" i="14"/>
  <c r="J176" i="11"/>
  <c r="J72" i="11"/>
  <c r="H181" i="11"/>
  <c r="J181" i="11" s="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M66" i="5"/>
  <c r="AT66" i="5" s="1"/>
  <c r="AV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N118" i="9"/>
  <c r="AB22" i="5"/>
  <c r="Q25" i="9"/>
  <c r="BC174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AC190" i="5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P88" i="5" s="1"/>
  <c r="AB56" i="5"/>
  <c r="AQ56" i="5" s="1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G68" i="11"/>
  <c r="Q112" i="9"/>
  <c r="Q127" i="9"/>
  <c r="M47" i="5"/>
  <c r="AU47" i="5" s="1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P82" i="5" s="1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J32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99" i="11"/>
  <c r="J134" i="11"/>
  <c r="J122" i="11"/>
  <c r="M11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J10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172" i="5"/>
  <c r="BD29" i="5"/>
  <c r="F12" i="14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P160" i="5" s="1"/>
  <c r="L80" i="5"/>
  <c r="AB73" i="5"/>
  <c r="E104" i="1"/>
  <c r="D88" i="14"/>
  <c r="B88" i="14"/>
  <c r="M91" i="5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M127" i="11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N164" i="11"/>
  <c r="P164" i="11" s="1"/>
  <c r="T163" i="5"/>
  <c r="B117" i="14"/>
  <c r="F117" i="14"/>
  <c r="E117" i="14"/>
  <c r="D117" i="14"/>
  <c r="G117" i="14"/>
  <c r="C117" i="14"/>
  <c r="H117" i="14"/>
  <c r="T42" i="5"/>
  <c r="E121" i="1"/>
  <c r="G121" i="1"/>
  <c r="F121" i="1"/>
  <c r="D121" i="1"/>
  <c r="C121" i="1"/>
  <c r="Q91" i="5"/>
  <c r="O91" i="5"/>
  <c r="E158" i="11"/>
  <c r="G158" i="11" s="1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E13" i="11"/>
  <c r="G13" i="11" s="1"/>
  <c r="F12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T75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N167" i="5" s="1"/>
  <c r="F167" i="12"/>
  <c r="K168" i="11" s="1"/>
  <c r="M168" i="11" s="1"/>
  <c r="BB149" i="5"/>
  <c r="BD149" i="5" s="1"/>
  <c r="BC149" i="5"/>
  <c r="M68" i="5"/>
  <c r="O68" i="5"/>
  <c r="Q170" i="5"/>
  <c r="O170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Q102" i="5"/>
  <c r="AP102" i="5"/>
  <c r="AR102" i="5" s="1"/>
  <c r="AC102" i="5"/>
  <c r="AU72" i="5"/>
  <c r="AT72" i="5"/>
  <c r="AV72" i="5" s="1"/>
  <c r="BC70" i="5"/>
  <c r="BB70" i="5"/>
  <c r="BD70" i="5" s="1"/>
  <c r="AB89" i="5"/>
  <c r="AT83" i="5"/>
  <c r="AV83" i="5" s="1"/>
  <c r="AU83" i="5"/>
  <c r="L51" i="5"/>
  <c r="H51" i="5"/>
  <c r="R63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J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T197" i="5"/>
  <c r="H12" i="11"/>
  <c r="J12" i="11" s="1"/>
  <c r="H11" i="5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H138" i="11"/>
  <c r="J138" i="11" s="1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F162" i="12"/>
  <c r="J162" i="5" s="1"/>
  <c r="E162" i="12"/>
  <c r="H162" i="5" s="1"/>
  <c r="D162" i="12"/>
  <c r="F162" i="5" s="1"/>
  <c r="G162" i="12"/>
  <c r="L162" i="5" s="1"/>
  <c r="AY171" i="5"/>
  <c r="AX171" i="5"/>
  <c r="AZ171" i="5" s="1"/>
  <c r="D153" i="1"/>
  <c r="G153" i="1"/>
  <c r="F153" i="1"/>
  <c r="E153" i="1"/>
  <c r="C153" i="1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C106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U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J88" i="5"/>
  <c r="J83" i="5"/>
  <c r="F85" i="1"/>
  <c r="G83" i="1"/>
  <c r="E83" i="1"/>
  <c r="D83" i="1"/>
  <c r="F83" i="1"/>
  <c r="C83" i="1"/>
  <c r="H73" i="5"/>
  <c r="L62" i="5"/>
  <c r="H62" i="5"/>
  <c r="F62" i="5"/>
  <c r="D61" i="1"/>
  <c r="F61" i="1"/>
  <c r="E61" i="1"/>
  <c r="C61" i="1"/>
  <c r="G61" i="1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O153" i="5"/>
  <c r="AX107" i="5"/>
  <c r="AZ107" i="5" s="1"/>
  <c r="AY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AT122" i="5"/>
  <c r="AV122" i="5" s="1"/>
  <c r="E137" i="1"/>
  <c r="G137" i="1"/>
  <c r="C137" i="1"/>
  <c r="F137" i="1"/>
  <c r="D137" i="1"/>
  <c r="L58" i="5"/>
  <c r="J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N124" i="11"/>
  <c r="P124" i="11" s="1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F33" i="5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R68" i="5"/>
  <c r="AU89" i="5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H85" i="5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F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P191" i="5"/>
  <c r="AR191" i="5" s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L140" i="5"/>
  <c r="B105" i="14"/>
  <c r="H105" i="14"/>
  <c r="G105" i="14"/>
  <c r="F105" i="14"/>
  <c r="E105" i="14"/>
  <c r="D105" i="14"/>
  <c r="C105" i="14"/>
  <c r="K167" i="11"/>
  <c r="M167" i="11" s="1"/>
  <c r="J166" i="5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N122" i="11"/>
  <c r="P122" i="11" s="1"/>
  <c r="T121" i="5"/>
  <c r="Q115" i="5"/>
  <c r="O115" i="5"/>
  <c r="AB70" i="14"/>
  <c r="AQ178" i="5"/>
  <c r="AP178" i="5"/>
  <c r="AR178" i="5" s="1"/>
  <c r="AC178" i="5"/>
  <c r="AX175" i="5"/>
  <c r="AZ175" i="5" s="1"/>
  <c r="AD83" i="14"/>
  <c r="O73" i="5"/>
  <c r="Q73" i="5"/>
  <c r="J41" i="5"/>
  <c r="L38" i="5"/>
  <c r="J27" i="5"/>
  <c r="F27" i="5"/>
  <c r="F5" i="1"/>
  <c r="H89" i="5"/>
  <c r="E91" i="1"/>
  <c r="N66" i="11"/>
  <c r="P66" i="11" s="1"/>
  <c r="L65" i="5"/>
  <c r="T65" i="5"/>
  <c r="AC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BC120" i="5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N92" i="11"/>
  <c r="P92" i="11" s="1"/>
  <c r="L91" i="5"/>
  <c r="T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J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AY120" i="5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H143" i="5"/>
  <c r="Q117" i="5"/>
  <c r="H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L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J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C127" i="5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T47" i="5"/>
  <c r="AV47" i="5" s="1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AQ140" i="5"/>
  <c r="P7" i="7"/>
  <c r="BC154" i="5"/>
  <c r="AR82" i="5"/>
  <c r="AQ32" i="5"/>
  <c r="AQ98" i="5"/>
  <c r="AY74" i="5"/>
  <c r="AX74" i="5"/>
  <c r="AZ74" i="5" s="1"/>
  <c r="P74" i="5"/>
  <c r="AT8" i="5"/>
  <c r="AV8" i="5" s="1"/>
  <c r="N8" i="5"/>
  <c r="AU8" i="5"/>
  <c r="J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43" i="5"/>
  <c r="BC129" i="5"/>
  <c r="BC194" i="5"/>
  <c r="BD98" i="5"/>
  <c r="BC19" i="5"/>
  <c r="BC144" i="5"/>
  <c r="BC98" i="5"/>
  <c r="BC56" i="5"/>
  <c r="BD68" i="5"/>
  <c r="BC57" i="5"/>
  <c r="BC39" i="5"/>
  <c r="BD19" i="5"/>
  <c r="BC118" i="5"/>
  <c r="BD56" i="5"/>
  <c r="AR98" i="5"/>
  <c r="BD20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J97" i="5"/>
  <c r="L9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9" i="5"/>
  <c r="AQ9" i="5"/>
  <c r="AQ68" i="5"/>
  <c r="AQ21" i="5"/>
  <c r="AQ59" i="5"/>
  <c r="AQ20" i="5"/>
  <c r="AQ154" i="5"/>
  <c r="AQ53" i="5"/>
  <c r="AR21" i="5"/>
  <c r="AQ190" i="5"/>
  <c r="AQ160" i="5"/>
  <c r="AQ103" i="5"/>
  <c r="AQ57" i="5"/>
  <c r="AQ88" i="5"/>
  <c r="AQ172" i="5"/>
  <c r="F10" i="14"/>
  <c r="B15" i="14"/>
  <c r="B41" i="14" s="1"/>
  <c r="R29" i="5"/>
  <c r="BD100" i="5"/>
  <c r="AQ166" i="5"/>
  <c r="BD55" i="5"/>
  <c r="H54" i="5"/>
  <c r="F54" i="5"/>
  <c r="J54" i="5"/>
  <c r="L54" i="5"/>
  <c r="N100" i="9"/>
  <c r="H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F50" i="5"/>
  <c r="H50" i="5"/>
  <c r="J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02" i="5"/>
  <c r="AU12" i="5"/>
  <c r="AV82" i="5"/>
  <c r="AU73" i="5"/>
  <c r="AU65" i="5"/>
  <c r="AU124" i="5"/>
  <c r="AU82" i="5"/>
  <c r="AU85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AR194" i="5"/>
  <c r="AR65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O7" i="7"/>
  <c r="P41" i="5"/>
  <c r="AU33" i="5"/>
  <c r="AV35" i="5"/>
  <c r="BD166" i="5"/>
  <c r="BD88" i="5"/>
  <c r="F23" i="5" l="1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C5" i="15" s="1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B26" i="14" s="1"/>
  <c r="B28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E26" i="14" l="1"/>
  <c r="J4" i="14" s="1"/>
  <c r="C22" i="15"/>
  <c r="E6" i="15"/>
  <c r="B60" i="15"/>
  <c r="B62" i="15"/>
  <c r="C38" i="15"/>
  <c r="G5" i="15"/>
  <c r="B207" i="1" l="1"/>
  <c r="H8" i="15"/>
  <c r="J5" i="15" s="1"/>
  <c r="G2" i="15" s="1"/>
  <c r="C4" i="15" l="1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<sst xmlns="http://schemas.openxmlformats.org/spreadsheetml/2006/main" count="40646" uniqueCount="521">
  <si>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</si>
  <si>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</si>
  <si>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</si>
  <si>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</si>
  <si>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</si>
  <si>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</si>
  <si>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</si>
  <si>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</si>
  <si>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</si>
  <si>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</si>
  <si>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</si>
  <si>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</si>
  <si>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</si>
  <si>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</si>
  <si>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</si>
  <si>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</si>
  <si>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</si>
  <si>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</si>
  <si>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</si>
  <si>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</si>
  <si>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</si>
  <si>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</si>
  <si>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</si>
  <si>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</si>
  <si>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</si>
  <si>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</si>
  <si>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</si>
  <si>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</si>
  <si>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</si>
  <si>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</si>
  <si>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</si>
  <si>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</si>
  <si>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</si>
  <si>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</si>
  <si>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</si>
  <si>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</si>
  <si>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</si>
  <si>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</si>
  <si>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</si>
  <si>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</si>
  <si>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</si>
  <si>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</si>
  <si>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</si>
  <si>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</si>
  <si>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</si>
  <si>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</si>
  <si>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</si>
  <si>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</si>
  <si>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</si>
  <si>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</si>
  <si>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</si>
  <si>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</si>
  <si>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</si>
  <si>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</si>
  <si>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</si>
  <si>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</si>
  <si>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</si>
  <si>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</si>
  <si>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</si>
  <si>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</si>
  <si>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</si>
  <si>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</si>
  <si>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</si>
  <si>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</si>
  <si>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</si>
  <si>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</si>
  <si>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</si>
  <si>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</si>
  <si>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</si>
  <si>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</si>
  <si>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</si>
  <si>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</si>
  <si>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</si>
  <si>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</si>
  <si>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</si>
  <si>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</si>
  <si>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</si>
  <si>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</si>
  <si>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</si>
  <si>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</si>
  <si>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</si>
  <si>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</si>
  <si>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</si>
  <si>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</si>
  <si>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</si>
  <si>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</si>
  <si>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</si>
  <si>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</si>
  <si>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</si>
  <si>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</si>
  <si>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</si>
  <si>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</si>
  <si>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</si>
  <si>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</si>
  <si>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</si>
  <si>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</si>
  <si>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</si>
  <si>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</si>
  <si>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</si>
  <si>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</si>
  <si>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</si>
  <si>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</si>
  <si>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</si>
  <si>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</si>
  <si>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</si>
  <si>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</si>
  <si>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</si>
  <si>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</si>
  <si>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</si>
  <si>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</si>
  <si>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</si>
  <si>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</si>
  <si>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</si>
  <si>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</si>
  <si>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</si>
  <si>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</si>
  <si>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</si>
  <si>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</si>
  <si>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</si>
  <si>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</si>
  <si>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</si>
  <si>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</si>
  <si>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</si>
  <si>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</si>
  <si>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</si>
  <si>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</si>
  <si>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</si>
  <si>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</si>
  <si>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</si>
  <si>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</si>
  <si>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</si>
  <si>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</si>
  <si>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</si>
  <si>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</si>
  <si>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</si>
  <si>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</si>
  <si>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</si>
  <si>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</si>
  <si>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</si>
  <si>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</si>
  <si>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</si>
  <si>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</si>
  <si>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</si>
  <si>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</si>
  <si>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</si>
  <si>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</si>
  <si>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</si>
  <si>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</si>
  <si>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</si>
  <si>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</si>
  <si>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</si>
  <si>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</si>
  <si>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</si>
  <si>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</si>
  <si>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</si>
  <si>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</si>
  <si>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</si>
  <si>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</si>
  <si>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</si>
  <si>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</si>
  <si>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</si>
  <si>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</si>
  <si>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</si>
  <si>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</si>
  <si>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</si>
  <si>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</si>
  <si>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</si>
  <si>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</si>
  <si>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</si>
  <si>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</si>
  <si>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</si>
  <si>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</si>
  <si>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</si>
  <si>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</si>
  <si>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</si>
  <si>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</si>
  <si>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</si>
  <si>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</si>
  <si>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</si>
  <si>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</si>
  <si>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</si>
  <si>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</si>
  <si>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</si>
  <si>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</si>
  <si>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</si>
  <si>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</si>
  <si>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</si>
  <si>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</si>
  <si>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</si>
  <si>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</si>
  <si>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</si>
  <si>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</si>
  <si>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</si>
  <si>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</si>
  <si>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</si>
  <si>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</si>
  <si>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</si>
  <si>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</si>
  <si>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</si>
  <si>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</si>
  <si>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</si>
  <si>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</si>
  <si>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</si>
  <si>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</si>
  <si>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</si>
  <si>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</si>
  <si>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</si>
  <si>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</si>
  <si>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</si>
  <si>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</si>
  <si>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</si>
  <si>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</si>
  <si>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</si>
  <si>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</si>
  <si>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</si>
  <si>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</si>
  <si>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</si>
  <si>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</si>
  <si>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</si>
  <si>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</si>
  <si>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</si>
  <si>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</si>
  <si>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</si>
  <si>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</si>
  <si>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</si>
  <si>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</si>
  <si>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</si>
  <si>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</si>
  <si>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</si>
  <si>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</si>
  <si>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</si>
  <si>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</si>
  <si>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</si>
  <si>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</si>
  <si>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</si>
  <si>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</si>
  <si>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</si>
  <si>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</si>
  <si>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</si>
  <si>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</si>
  <si>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</si>
  <si>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</si>
  <si>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</si>
  <si>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</si>
  <si>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</si>
  <si>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</si>
  <si>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</si>
  <si>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</si>
  <si>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</si>
  <si>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</si>
  <si>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</si>
  <si>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</si>
  <si>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</si>
  <si>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</si>
  <si>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</si>
  <si>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</si>
  <si>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</si>
  <si>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</si>
  <si>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</si>
  <si>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</si>
  <si>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</si>
  <si>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</si>
  <si>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</si>
  <si>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</si>
  <si>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</si>
  <si>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</si>
  <si>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</si>
  <si>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</si>
  <si>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</si>
  <si>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</si>
  <si>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</si>
  <si>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</si>
  <si>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</si>
  <si>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</si>
  <si>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</si>
  <si>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</si>
  <si>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</si>
  <si>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</si>
  <si>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</si>
  <si>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</si>
  <si>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</si>
  <si>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</si>
  <si>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</si>
  <si>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</si>
  <si>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</si>
  <si>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</si>
  <si>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</si>
  <si>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</si>
  <si>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</si>
  <si>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</si>
  <si>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</si>
  <si>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</si>
  <si>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</si>
  <si>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</si>
  <si>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</si>
  <si>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</si>
  <si>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</si>
  <si>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</si>
  <si>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</si>
  <si>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</si>
  <si>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</si>
  <si>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</si>
  <si>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</si>
  <si>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</si>
  <si>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</si>
  <si>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</si>
  <si>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</si>
  <si>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</si>
  <si>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</si>
  <si>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</si>
  <si>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</si>
  <si>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</si>
  <si>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</si>
  <si>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</si>
  <si>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</si>
  <si>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</si>
  <si>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</si>
  <si>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</si>
  <si>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</si>
  <si>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</si>
  <si>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</si>
  <si>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</si>
  <si>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</si>
  <si>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</si>
  <si>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</si>
  <si>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</si>
  <si>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</si>
  <si>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</si>
  <si>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</si>
  <si>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</si>
  <si>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</si>
  <si>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</si>
  <si>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</si>
  <si>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</si>
  <si>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</si>
  <si>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</si>
  <si>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</si>
  <si>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</si>
  <si>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</si>
  <si>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</si>
  <si>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</si>
  <si>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</si>
  <si>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</si>
  <si>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</si>
  <si>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</si>
  <si>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</si>
  <si>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</si>
  <si>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</si>
  <si>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</si>
  <si>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</si>
  <si>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</si>
  <si>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</si>
  <si>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</si>
  <si>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</si>
  <si>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</si>
  <si>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</si>
  <si>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</si>
  <si>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</si>
  <si>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</si>
  <si>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</si>
  <si>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</si>
  <si>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</si>
  <si>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</si>
  <si>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</si>
  <si>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</si>
  <si>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</si>
  <si>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</si>
  <si>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</si>
  <si>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</si>
  <si>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</si>
  <si>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</si>
  <si>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</si>
  <si>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</si>
  <si>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</si>
  <si>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</si>
  <si>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</si>
  <si>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</si>
  <si>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</si>
  <si>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</si>
  <si>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</si>
  <si>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</si>
  <si>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</si>
  <si>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</si>
  <si>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</si>
  <si>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</si>
  <si>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</si>
  <si>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</si>
  <si>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</si>
  <si>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</si>
  <si>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</si>
  <si>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</si>
  <si>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</si>
  <si>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</si>
  <si>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</si>
  <si>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</si>
  <si>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</si>
  <si>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</si>
  <si>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</si>
  <si>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</si>
  <si>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</si>
  <si>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</si>
  <si>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</si>
  <si>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</si>
  <si>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</si>
  <si>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</si>
  <si>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</si>
  <si>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</si>
  <si>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</si>
  <si>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</si>
  <si>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</si>
  <si>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</si>
  <si>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</si>
  <si>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</si>
  <si>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</si>
  <si>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</si>
  <si>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</si>
  <si>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</si>
  <si>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</si>
  <si>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</si>
  <si>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</si>
  <si>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</si>
  <si>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</si>
  <si>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</si>
  <si>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</si>
  <si>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</si>
  <si>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</si>
  <si>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</si>
  <si>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</si>
  <si>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</si>
  <si>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</si>
  <si>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</si>
  <si>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</si>
  <si>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</si>
  <si>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</si>
  <si>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</si>
  <si>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</si>
  <si>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</si>
  <si>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</si>
  <si>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</si>
  <si>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</si>
  <si>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</si>
  <si>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</si>
  <si>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</si>
  <si>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</si>
  <si>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</si>
  <si>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</si>
  <si>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</si>
  <si>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</si>
  <si>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</si>
  <si>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</si>
  <si>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</si>
  <si>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</si>
  <si>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</si>
  <si>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</si>
  <si>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</si>
  <si>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</si>
  <si>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</si>
  <si>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</si>
  <si>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</si>
  <si>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</si>
  <si>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</si>
  <si>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</si>
  <si>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</si>
  <si>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</si>
  <si>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</si>
  <si>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</si>
  <si>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</si>
  <si>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</si>
  <si>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</si>
  <si>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</si>
  <si>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</si>
  <si>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</si>
  <si>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</si>
  <si>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</si>
  <si>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</si>
  <si>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</si>
  <si>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</si>
  <si>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</si>
  <si>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</si>
  <si>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</si>
  <si>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</si>
  <si>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</si>
  <si>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</si>
  <si>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</si>
  <si>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</si>
  <si>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</si>
  <si>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</si>
  <si>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</si>
  <si>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</si>
  <si>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</si>
  <si>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</si>
  <si>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</si>
  <si>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</si>
  <si>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</si>
  <si>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</si>
  <si>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</si>
  <si>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</si>
  <si>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</si>
  <si>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</si>
  <si>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</si>
  <si>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</si>
  <si>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</si>
  <si>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</si>
  <si>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</si>
  <si>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</si>
  <si>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</si>
  <si>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</si>
  <si>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</si>
  <si>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</si>
  <si>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</si>
  <si>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</si>
  <si>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</si>
  <si>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</si>
  <si>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</si>
  <si>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</si>
  <si>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</si>
  <si>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</si>
  <si>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</si>
  <si>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</si>
  <si>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Execucao teorica pelo quantitativo</t>
  </si>
  <si>
    <t>Diferenca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</si>
</sst>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46257.705466782405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181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182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182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183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183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52" t="s">
        <v>49</v>
      </c>
      <c r="B9" s="353"/>
      <c r="C9" s="353"/>
      <c r="D9" s="353"/>
      <c r="E9" s="353"/>
      <c r="F9" s="354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2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2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2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2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2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2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2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2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2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2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2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2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2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2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2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2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2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2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2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2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2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2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2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2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2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2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2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2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2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2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2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2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2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2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2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2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2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2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2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2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2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2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2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2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2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2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2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2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2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2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2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2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2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2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2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2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2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2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2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2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2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2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2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2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2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2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2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2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2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2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2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2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2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2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2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2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2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2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2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2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2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2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2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2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2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2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2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2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2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2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2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2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2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2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2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2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2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2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2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2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2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2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2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2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2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2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2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2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2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2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2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2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2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2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2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2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2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2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2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2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2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2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2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2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2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2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2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2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2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2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2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2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2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2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2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2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2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2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2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2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2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2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2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2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2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2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2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2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2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2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2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2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2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2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2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2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2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2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2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2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2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2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2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2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2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2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2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57" t="s">
        <v>203</v>
      </c>
      <c r="B1" s="357" t="s">
        <v>204</v>
      </c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59"/>
      <c r="Q1" s="355" t="s">
        <v>205</v>
      </c>
      <c r="R1" s="356"/>
      <c r="S1" s="356"/>
      <c r="T1" s="356"/>
      <c r="U1" s="356"/>
      <c r="V1" s="356"/>
      <c r="W1" s="356"/>
      <c r="X1" s="356"/>
      <c r="Y1" s="356"/>
      <c r="Z1" s="360" t="s">
        <v>206</v>
      </c>
      <c r="AA1" s="356"/>
      <c r="AB1" s="356"/>
      <c r="AC1" s="356"/>
      <c r="AE1" s="361" t="s">
        <v>207</v>
      </c>
    </row>
    <row r="2" spans="1:31" ht="43.5" customHeight="1" x14ac:dyDescent="0.35">
      <c r="A2" s="362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56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46257.705466782405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199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63" t="s">
        <v>273</v>
      </c>
      <c r="B25" s="364"/>
      <c r="C25" s="365"/>
    </row>
    <row r="26" spans="1:3" x14ac:dyDescent="0.35">
      <c r="A26" s="330" t="s">
        <v>274</v>
      </c>
      <c r="B26" s="370" t="s">
        <v>275</v>
      </c>
      <c r="C26" s="371"/>
    </row>
    <row r="27" spans="1:3" x14ac:dyDescent="0.35">
      <c r="A27" s="331" t="s">
        <v>276</v>
      </c>
      <c r="B27" s="372" t="s">
        <v>277</v>
      </c>
      <c r="C27" s="369"/>
    </row>
    <row r="28" spans="1:3" x14ac:dyDescent="0.35">
      <c r="A28" s="332" t="s">
        <v>278</v>
      </c>
      <c r="B28" s="368" t="s">
        <v>279</v>
      </c>
      <c r="C28" s="369"/>
    </row>
    <row r="29" spans="1:3" x14ac:dyDescent="0.35">
      <c r="A29" s="333" t="s">
        <v>280</v>
      </c>
      <c r="B29" s="366" t="s">
        <v>281</v>
      </c>
      <c r="C29" s="36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81" t="s">
        <v>282</v>
      </c>
      <c r="B1" s="356"/>
      <c r="C1" s="356"/>
      <c r="D1" s="356"/>
      <c r="E1" s="356"/>
      <c r="F1" s="356"/>
      <c r="G1" s="356"/>
      <c r="H1" s="356"/>
      <c r="I1" s="356"/>
      <c r="J1" s="356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86" t="s">
        <v>286</v>
      </c>
      <c r="B2" s="356"/>
      <c r="C2" s="356"/>
      <c r="D2" s="356"/>
      <c r="E2" s="356"/>
      <c r="F2" s="356"/>
      <c r="G2" s="356"/>
      <c r="H2" s="356"/>
      <c r="I2" s="356"/>
      <c r="J2" s="356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75" t="str">
        <f>IF(AND(RESULTADOS!$G$43="Sim",RESULTADOS!$D$43&lt;&gt;""),RESULTADOS!$D$43,"")</f>
        <v/>
      </c>
      <c r="E5" s="376"/>
      <c r="F5" s="376"/>
      <c r="G5" s="376"/>
      <c r="H5" s="376"/>
      <c r="I5" s="376"/>
      <c r="J5" s="377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79" t="s">
        <v>294</v>
      </c>
      <c r="B6" s="356"/>
      <c r="C6" s="356"/>
      <c r="D6" s="356"/>
      <c r="E6" s="356"/>
      <c r="F6" s="356"/>
      <c r="G6" s="356"/>
      <c r="H6" s="356"/>
      <c r="I6" s="356"/>
      <c r="J6" s="356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78" t="s">
        <v>295</v>
      </c>
      <c r="B8" s="356"/>
      <c r="C8" s="356"/>
      <c r="D8" s="356"/>
      <c r="E8" s="356"/>
      <c r="F8" s="356"/>
      <c r="G8" s="356"/>
      <c r="H8" s="356"/>
      <c r="I8" s="356"/>
      <c r="J8" s="356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85" t="s">
        <v>305</v>
      </c>
      <c r="B17" s="356"/>
      <c r="C17" s="356"/>
      <c r="D17" s="356"/>
      <c r="E17" s="356"/>
      <c r="F17" s="356"/>
      <c r="G17" s="356"/>
      <c r="H17" s="356"/>
      <c r="I17" s="356"/>
      <c r="J17" s="356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78" t="s">
        <v>306</v>
      </c>
      <c r="B19" s="356"/>
      <c r="C19" s="356"/>
      <c r="D19" s="356"/>
      <c r="E19" s="356"/>
      <c r="F19" s="356"/>
      <c r="G19" s="356"/>
      <c r="H19" s="356"/>
      <c r="I19" s="356"/>
      <c r="J19" s="356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515</v>
      </c>
      <c r="D20" s="62" t="str">
        <f>IF(COUNTIF(financeiro!$C$2:$C$73,"&lt;&gt;")=0,"",ROUND(SUM(financeiro!$C$2:$C$73),2))</f>
        <v/>
      </c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75" t="str">
        <f>IF(AND(RESULTADOS!$G$44="Sim",RESULTADOS!$D$44&lt;&gt;""),RESULTADOS!$D$44,"")</f>
        <v/>
      </c>
      <c r="E24" s="376"/>
      <c r="F24" s="376"/>
      <c r="G24" s="376"/>
      <c r="H24" s="376"/>
      <c r="I24" s="376"/>
      <c r="J24" s="377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75" t="str">
        <f>IF(AND(RESULTADOS!$G$45="Sim",RESULTADOS!$D$45&lt;&gt;""),RESULTADOS!$D$45,"")</f>
        <v/>
      </c>
      <c r="E25" s="376"/>
      <c r="F25" s="376"/>
      <c r="G25" s="376"/>
      <c r="H25" s="376"/>
      <c r="I25" s="376"/>
      <c r="J25" s="377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OR(B23="",AND(B24&lt;&gt;"",NOT(ISNUMBER(B24)))),"",ROUND(B23+IF(ISNUMBER(B24),B24,0)+IF(ISNUMBER($N$263),$N$263,0),2))))))</f>
        <v/>
      </c>
      <c r="C26" s="124" t="s">
        <v>304</v>
      </c>
      <c r="D26" s="62"/>
      <c r="E26" s="380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76"/>
      <c r="G26" s="376"/>
      <c r="H26" s="376"/>
      <c r="I26" s="376"/>
      <c r="J26" s="377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86" t="s">
        <v>324</v>
      </c>
      <c r="B27" s="356"/>
      <c r="C27" s="356"/>
      <c r="D27" s="356"/>
      <c r="E27" s="356"/>
      <c r="F27" s="356"/>
      <c r="G27" s="356"/>
      <c r="H27" s="356"/>
      <c r="I27" s="356"/>
      <c r="J27" s="356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IF($B$4="Financeiro",$B$23,$B$26)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78" t="s">
        <v>331</v>
      </c>
      <c r="B30" s="356"/>
      <c r="C30" s="356"/>
      <c r="D30" s="356"/>
      <c r="E30" s="356"/>
      <c r="F30" s="356"/>
      <c r="G30" s="356"/>
      <c r="H30" s="356"/>
      <c r="I30" s="356"/>
      <c r="J30" s="356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2"/>
      <c r="C36" s="383"/>
      <c r="D36" s="383"/>
      <c r="E36" s="384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78" t="s">
        <v>351</v>
      </c>
      <c r="B40" s="356"/>
      <c r="C40" s="356"/>
      <c r="D40" s="356"/>
      <c r="E40" s="356"/>
      <c r="F40" s="356"/>
      <c r="G40" s="356"/>
      <c r="H40" s="356"/>
      <c r="I40" s="356"/>
      <c r="J40" s="356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79"/>
      <c r="B48" s="356"/>
      <c r="C48" s="356"/>
      <c r="D48" s="356"/>
      <c r="E48" s="356"/>
      <c r="F48" s="356"/>
      <c r="G48" s="356"/>
      <c r="H48" s="356"/>
      <c r="I48" s="356"/>
      <c r="J48" s="356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79"/>
      <c r="B49" s="356"/>
      <c r="C49" s="356"/>
      <c r="D49" s="356"/>
      <c r="E49" s="356"/>
      <c r="F49" s="356"/>
      <c r="G49" s="356"/>
      <c r="H49" s="356"/>
      <c r="I49" s="356"/>
      <c r="J49" s="356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73" t="s">
        <v>379</v>
      </c>
      <c r="B52" s="374"/>
      <c r="C52" s="374"/>
      <c r="D52" s="374"/>
      <c r="E52" s="374"/>
      <c r="F52" s="374"/>
      <c r="G52" s="374"/>
      <c r="H52" s="374"/>
      <c r="I52" s="61"/>
      <c r="J52" s="373" t="s">
        <v>380</v>
      </c>
      <c r="K52" s="374"/>
      <c r="L52" s="374"/>
      <c r="M52" s="374"/>
      <c r="N52" s="374"/>
      <c r="O52" s="374"/>
      <c r="P52" s="374"/>
      <c r="Q52" s="374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507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508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509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510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511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512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513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514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77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387" t="s">
        <v>282</v>
      </c>
      <c r="B1" s="387"/>
      <c r="C1" s="387"/>
      <c r="D1" s="387"/>
      <c r="E1" s="387"/>
      <c r="F1" s="387"/>
      <c r="G1" s="388" t="str">
        <f ca="1">$B$3</f>
        <v>REVISE</v>
      </c>
      <c r="H1" s="389"/>
    </row>
    <row r="2" spans="1:10" ht="90.5" customHeight="1" x14ac:dyDescent="0.3">
      <c r="A2" s="390" t="s">
        <v>488</v>
      </c>
      <c r="B2" s="390"/>
      <c r="C2" s="390"/>
      <c r="D2" s="390"/>
      <c r="E2" s="390"/>
      <c r="F2" s="390"/>
      <c r="G2" s="39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391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394" t="str">
        <f>$D$6</f>
        <v/>
      </c>
      <c r="H3" s="395"/>
      <c r="J3" s="256" t="s">
        <v>47</v>
      </c>
    </row>
    <row r="4" spans="1:10" ht="18" customHeight="1" x14ac:dyDescent="0.3">
      <c r="A4" s="305" t="s">
        <v>502</v>
      </c>
      <c r="B4" s="306"/>
      <c r="C4" s="336" t="str">
        <f>$H$8</f>
        <v>REVISE</v>
      </c>
      <c r="D4" s="337" t="s">
        <v>503</v>
      </c>
      <c r="E4" s="338" t="str">
        <f>$H$14</f>
        <v>REVISE</v>
      </c>
      <c r="F4" s="337" t="s">
        <v>504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 ca="1">IF($B$10="","",$B$10)</f>
        <v/>
      </c>
      <c r="D5" s="396" t="str">
        <f>$D$22</f>
        <v/>
      </c>
      <c r="E5" s="397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9" t="s">
        <v>505</v>
      </c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IF($D$22&lt;&gt;"","Ciclos apurados",IF($J$6=0,"SELECIONE O MÉTODO NA ABA CONTROLE","INFORME A BASE DO MÉTODO"))</f>
        <v>SELECIONE O MÉTODO NA ABA CONTROLE</v>
      </c>
      <c r="F6" s="342" t="s">
        <v>506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39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393"/>
      <c r="D7" s="393"/>
      <c r="E7" s="393"/>
      <c r="F7" s="393"/>
      <c r="G7" s="393"/>
      <c r="H7" s="393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489</v>
      </c>
      <c r="B9" s="314" t="s">
        <v>432</v>
      </c>
      <c r="C9" s="400" t="s">
        <v>490</v>
      </c>
      <c r="D9" s="400"/>
      <c r="E9" s="400"/>
      <c r="F9" s="400" t="s">
        <v>433</v>
      </c>
      <c r="G9" s="400"/>
      <c r="H9" s="315" t="s">
        <v>458</v>
      </c>
    </row>
    <row r="10" spans="1:10" ht="46" customHeight="1" x14ac:dyDescent="0.3">
      <c r="A10" s="269" t="s">
        <v>491</v>
      </c>
      <c r="B10" s="270" t="str">
        <f ca="1">IF(MEMORIA_RESULTADOS!$W$50="","",MEMORIA_RESULTADOS!$W$50)</f>
        <v/>
      </c>
      <c r="C10" s="39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399"/>
      <c r="E10" s="399"/>
      <c r="F10" s="398" t="s">
        <v>434</v>
      </c>
      <c r="G10" s="399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6" t="s">
        <v>492</v>
      </c>
      <c r="B11" s="317" t="str">
        <f>IF(MEMORIA_RESULTADOS!$W$48="","",MEMORIA_RESULTADOS!$W$48)</f>
        <v/>
      </c>
      <c r="C11" s="403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04"/>
      <c r="E11" s="404"/>
      <c r="F11" s="403" t="s">
        <v>435</v>
      </c>
      <c r="G11" s="404"/>
      <c r="H11" s="321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6" t="s">
        <v>493</v>
      </c>
      <c r="B12" s="317" t="str">
        <f>IFERROR(comparativo_VTA!$B$208,"")</f>
        <v/>
      </c>
      <c r="C12" s="403" t="s">
        <v>436</v>
      </c>
      <c r="D12" s="404"/>
      <c r="E12" s="404"/>
      <c r="F12" s="403" t="s">
        <v>437</v>
      </c>
      <c r="G12" s="404"/>
      <c r="H12" s="321" t="s">
        <v>438</v>
      </c>
    </row>
    <row r="13" spans="1:10" ht="46" customHeight="1" x14ac:dyDescent="0.3">
      <c r="A13" s="318" t="s">
        <v>494</v>
      </c>
      <c r="B13" s="319" t="str">
        <f ca="1">IF(MEMORIA_RESULTADOS!$W$51="","",MEMORIA_RESULTADOS!$W$51)</f>
        <v/>
      </c>
      <c r="C13" s="401" t="s">
        <v>439</v>
      </c>
      <c r="D13" s="402"/>
      <c r="E13" s="402"/>
      <c r="F13" s="401" t="s">
        <v>440</v>
      </c>
      <c r="G13" s="402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495</v>
      </c>
      <c r="B15" s="268" t="s">
        <v>441</v>
      </c>
      <c r="C15" s="268" t="s">
        <v>442</v>
      </c>
      <c r="D15" s="268" t="s">
        <v>443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19" t="str">
        <f>IF($A$23="","",$A$23&amp;CHAR(10)&amp;"Pago: R$ "&amp;ROUND($B$23,2)&amp;"  ·  Reajustado: R$ "&amp;ROUND($C$23,2)&amp;"  ·  Delta: R$ "&amp;ROUND($D$23,2)&amp;CHAR(10)&amp;$E$23)</f>
        <v/>
      </c>
      <c r="F16" s="420"/>
      <c r="G16" s="420"/>
      <c r="H16" s="420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21"/>
      <c r="F17" s="420"/>
      <c r="G17" s="420"/>
      <c r="H17" s="420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21"/>
      <c r="F18" s="420"/>
      <c r="G18" s="420"/>
      <c r="H18" s="420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21"/>
      <c r="F19" s="420"/>
      <c r="G19" s="420"/>
      <c r="H19" s="420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21"/>
      <c r="F20" s="420"/>
      <c r="G20" s="420"/>
      <c r="H20" s="420"/>
    </row>
    <row r="21" spans="1:8" ht="19" customHeight="1" x14ac:dyDescent="0.3">
      <c r="A21" s="343" t="s">
        <v>444</v>
      </c>
      <c r="B21" s="344"/>
      <c r="C21" s="344"/>
      <c r="D21" s="344" t="str">
        <f>IF(ISNUMBER(MEMORIA_RESULTADOS!$B$5),ROUND(RETRO_OFICIAL-SUM($D$16:$D$20),2),"")</f>
        <v/>
      </c>
      <c r="E21" s="421"/>
      <c r="F21" s="420"/>
      <c r="G21" s="420"/>
      <c r="H21" s="420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407" t="str">
        <f>IF(OR(MEMORIA_RESULTADOS!$B$4&lt;&gt;"PCs",MEMORIA_RESULTADOS!$T$28=0),"","Sem retroativo pela regra de DATA_PC. Detalhes: itens_PC -&gt; EFEITO_FINANCEIRO_PC = Nao")</f>
        <v/>
      </c>
      <c r="F23" s="408"/>
      <c r="G23" s="408"/>
      <c r="H23" s="408"/>
    </row>
    <row r="24" spans="1:8" ht="22" customHeight="1" x14ac:dyDescent="0.3">
      <c r="A24" s="279" t="s">
        <v>496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445</v>
      </c>
      <c r="C25" s="283" t="s">
        <v>446</v>
      </c>
      <c r="D25" s="284" t="s">
        <v>443</v>
      </c>
      <c r="E25" s="409" t="s">
        <v>497</v>
      </c>
      <c r="F25" s="410"/>
      <c r="G25" s="410"/>
      <c r="H25" s="410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447</v>
      </c>
      <c r="B34" s="288" t="str">
        <f>UPPER(CONTROLE!$B$2)</f>
        <v/>
      </c>
      <c r="C34" s="415"/>
      <c r="D34" s="416"/>
      <c r="E34" s="417" t="s">
        <v>498</v>
      </c>
      <c r="F34" s="418"/>
      <c r="G34" s="418"/>
      <c r="H34" s="418"/>
    </row>
    <row r="35" spans="1:8" ht="22" customHeight="1" x14ac:dyDescent="0.3">
      <c r="A35" s="274" t="s">
        <v>448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1" t="str">
        <f ca="1">IF($B$35="","Aguardando dado","")</f>
        <v>Aguardando dado</v>
      </c>
      <c r="D35" s="412"/>
      <c r="E35" s="419" t="str">
        <f ca="1">IF($A$39="","",$A$39)</f>
        <v/>
      </c>
      <c r="F35" s="420"/>
      <c r="G35" s="420"/>
      <c r="H35" s="422"/>
    </row>
    <row r="36" spans="1:8" ht="22" customHeight="1" x14ac:dyDescent="0.3">
      <c r="A36" s="274" t="s">
        <v>449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1" t="str">
        <f ca="1">IF($B$36="","Aguardando dado","")</f>
        <v>Aguardando dado</v>
      </c>
      <c r="D36" s="412"/>
      <c r="E36" s="421"/>
      <c r="F36" s="420"/>
      <c r="G36" s="420"/>
      <c r="H36" s="422"/>
    </row>
    <row r="37" spans="1:8" ht="22" customHeight="1" x14ac:dyDescent="0.3">
      <c r="A37" s="274" t="s">
        <v>450</v>
      </c>
      <c r="B37" s="275" t="str">
        <f>IFERROR(INDEX($C$26:$C$30,MATCH(UPPER(CONTROLE!$B$2),$A$26:$A$30,0)),"")</f>
        <v/>
      </c>
      <c r="C37" s="411" t="str">
        <f>IF($B$37="","Aguardando dado","")</f>
        <v>Aguardando dado</v>
      </c>
      <c r="D37" s="412"/>
      <c r="E37" s="421"/>
      <c r="F37" s="420"/>
      <c r="G37" s="420"/>
      <c r="H37" s="422"/>
    </row>
    <row r="38" spans="1:8" ht="22" customHeight="1" x14ac:dyDescent="0.3">
      <c r="A38" s="276" t="s">
        <v>451</v>
      </c>
      <c r="B38" s="277" t="str">
        <f ca="1">IF(OR(B36="",B37=""),"",ROUND(B37-B36,2))</f>
        <v/>
      </c>
      <c r="C38" s="413" t="str">
        <f ca="1">IF($B$38="","Aguardando dado","")</f>
        <v>Aguardando dado</v>
      </c>
      <c r="D38" s="414"/>
      <c r="E38" s="421"/>
      <c r="F38" s="420"/>
      <c r="G38" s="420"/>
      <c r="H38" s="422"/>
    </row>
    <row r="39" spans="1:8" ht="15" customHeight="1" x14ac:dyDescent="0.3">
      <c r="A39" s="405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06"/>
      <c r="C39" s="406"/>
      <c r="D39" s="406"/>
      <c r="E39" s="406"/>
      <c r="F39" s="406"/>
      <c r="G39" s="406"/>
      <c r="H39" s="406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499</v>
      </c>
      <c r="B41" s="291"/>
      <c r="C41" s="291"/>
      <c r="D41" s="346" t="s">
        <v>500</v>
      </c>
      <c r="E41" s="291"/>
      <c r="F41" s="291"/>
      <c r="G41" s="291"/>
      <c r="H41" s="291"/>
    </row>
    <row r="42" spans="1:8" ht="24" customHeight="1" x14ac:dyDescent="0.3">
      <c r="A42" s="292" t="s">
        <v>452</v>
      </c>
      <c r="B42" s="292" t="s">
        <v>296</v>
      </c>
      <c r="C42" s="292" t="s">
        <v>453</v>
      </c>
      <c r="D42" s="292" t="s">
        <v>454</v>
      </c>
      <c r="E42" s="292" t="s">
        <v>455</v>
      </c>
      <c r="F42" s="292" t="s">
        <v>456</v>
      </c>
      <c r="G42" s="292" t="s">
        <v>457</v>
      </c>
      <c r="H42" s="292" t="s">
        <v>458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459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460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461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461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461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461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461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501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462</v>
      </c>
      <c r="B54" s="302" t="s">
        <v>432</v>
      </c>
      <c r="C54" s="302" t="s">
        <v>463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464</v>
      </c>
      <c r="B55" s="348" t="str">
        <f>IF($B$5&lt;&gt;"PCs","",MEMORIA_RESULTADOS!$T$33)</f>
        <v/>
      </c>
      <c r="C55" s="348" t="s">
        <v>465</v>
      </c>
    </row>
    <row r="56" spans="1:8" ht="16" customHeight="1" x14ac:dyDescent="0.3">
      <c r="A56" s="347" t="s">
        <v>466</v>
      </c>
      <c r="B56" s="348" t="str">
        <f>IF($B$5&lt;&gt;"PCs","",MEMORIA_RESULTADOS!$T$34)</f>
        <v/>
      </c>
      <c r="C56" s="348" t="s">
        <v>467</v>
      </c>
    </row>
    <row r="57" spans="1:8" ht="16" customHeight="1" x14ac:dyDescent="0.3">
      <c r="A57" s="347" t="s">
        <v>468</v>
      </c>
      <c r="B57" s="348" t="str">
        <f>IF($B$5&lt;&gt;"PCs","",MEMORIA_RESULTADOS!$T$35)</f>
        <v/>
      </c>
      <c r="C57" s="348" t="s">
        <v>469</v>
      </c>
    </row>
    <row r="58" spans="1:8" ht="16" customHeight="1" x14ac:dyDescent="0.3">
      <c r="A58" s="347" t="s">
        <v>470</v>
      </c>
      <c r="B58" s="348" t="str">
        <f>IF($B$5&lt;&gt;"PCs","",MEMORIA_RESULTADOS!$T$36)</f>
        <v/>
      </c>
      <c r="C58" s="348" t="s">
        <v>471</v>
      </c>
    </row>
    <row r="59" spans="1:8" ht="16" customHeight="1" x14ac:dyDescent="0.3">
      <c r="A59" s="347" t="s">
        <v>472</v>
      </c>
      <c r="B59" s="348" t="str">
        <f>IF($B$5&lt;&gt;"PCs","",MEMORIA_RESULTADOS!$T$37)</f>
        <v/>
      </c>
      <c r="C59" s="348" t="s">
        <v>473</v>
      </c>
    </row>
    <row r="60" spans="1:8" ht="16" customHeight="1" x14ac:dyDescent="0.3">
      <c r="A60" s="347" t="s">
        <v>474</v>
      </c>
      <c r="B60" s="349" t="str">
        <f>$D$22</f>
        <v/>
      </c>
      <c r="C60" s="348" t="s">
        <v>475</v>
      </c>
    </row>
    <row r="61" spans="1:8" ht="16" customHeight="1" x14ac:dyDescent="0.3">
      <c r="A61" s="347" t="s">
        <v>476</v>
      </c>
      <c r="B61" s="349" t="str">
        <f ca="1">$B$36</f>
        <v/>
      </c>
      <c r="C61" s="348" t="s">
        <v>477</v>
      </c>
    </row>
    <row r="62" spans="1:8" ht="16" customHeight="1" x14ac:dyDescent="0.3">
      <c r="A62" s="347" t="s">
        <v>478</v>
      </c>
      <c r="B62" s="349" t="str">
        <f ca="1">$B$38</f>
        <v/>
      </c>
      <c r="C62" s="348" t="s">
        <v>479</v>
      </c>
    </row>
    <row r="63" spans="1:8" ht="16" customHeight="1" x14ac:dyDescent="0.3">
      <c r="A63" s="347" t="s">
        <v>480</v>
      </c>
      <c r="B63" s="349" t="str">
        <f ca="1">$B$10</f>
        <v/>
      </c>
      <c r="C63" s="348" t="s">
        <v>481</v>
      </c>
    </row>
    <row r="64" spans="1:8" ht="16" customHeight="1" x14ac:dyDescent="0.3">
      <c r="A64" s="347" t="s">
        <v>482</v>
      </c>
      <c r="B64" s="348" t="str">
        <f>"Linhas 10 a 12 desta aba"</f>
        <v>Linhas 10 a 12 desta aba</v>
      </c>
      <c r="C64" s="348" t="s">
        <v>483</v>
      </c>
    </row>
    <row r="65" spans="1:5" ht="16" customHeight="1" x14ac:dyDescent="0.3">
      <c r="A65" s="347" t="s">
        <v>484</v>
      </c>
      <c r="B65" s="349" t="str">
        <f ca="1">$B$13</f>
        <v/>
      </c>
      <c r="C65" s="348" t="s">
        <v>485</v>
      </c>
    </row>
    <row r="66" spans="1:5" ht="16" customHeight="1" x14ac:dyDescent="0.3">
      <c r="A66" s="347" t="s">
        <v>486</v>
      </c>
      <c r="B66" s="348" t="str">
        <f ca="1">$B$3</f>
        <v>REVISE</v>
      </c>
      <c r="C66" s="348" t="s">
        <v>487</v>
      </c>
    </row>
    <row r="68" spans="1:5" x14ac:dyDescent="0.3">
      <c r="A68" s="423" t="s">
        <v>516</v>
      </c>
    </row>
    <row r="69" spans="1:5" x14ac:dyDescent="0.3">
      <c r="A69" s="256" t="s">
        <v>517</v>
      </c>
    </row>
    <row r="70" spans="1:5" x14ac:dyDescent="0.3">
      <c r="A70" s="256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x14ac:dyDescent="0.3">
      <c r="A71" s="424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425"/>
      <c r="C71" s="425"/>
      <c r="D71" s="425"/>
      <c r="E71" s="425"/>
    </row>
    <row r="72" spans="1:5" x14ac:dyDescent="0.3">
      <c r="A72" s="426" t="s">
        <v>296</v>
      </c>
      <c r="B72" s="426" t="s">
        <v>518</v>
      </c>
      <c r="C72" s="426" t="s">
        <v>519</v>
      </c>
      <c r="D72" s="426" t="s">
        <v>520</v>
      </c>
      <c r="E72" s="426" t="s">
        <v>304</v>
      </c>
    </row>
    <row r="73" spans="1:5" x14ac:dyDescent="0.3">
      <c r="A73" s="427" t="s">
        <v>21</v>
      </c>
      <c r="B73" s="428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428" t="str">
        <f>IF(MEMORIA_RESULTADOS!$B$4&lt;&gt;"Financeiro","Nao aplicavel ao metodo selecionado",IF(SUMPRODUCT((itens_Remanesc!$A$2:$A$201&lt;&gt;"")*(1-ISNUMBER(itens_Remanesc!$AC$2:$AC$201)))&gt;0,"NAO COMPARAVEL",ROUND(SUM(N(itens_Remanesc!$AC$2:$AC$201)),2)))</f>
        <v>Nao aplicavel ao metodo selecionado</v>
      </c>
      <c r="D73" s="428" t="str">
        <f>IF(MEMORIA_RESULTADOS!$B$4&lt;&gt;"Financeiro","Nao aplicavel ao metodo selecionado",IF(OR(B73="",C73="",C73="NAO COMPARAVEL"),"",ROUND(B73-C73,2)))</f>
        <v>Nao aplicavel ao metodo selecionado</v>
      </c>
      <c r="E73" s="427" t="str">
        <f>IF(MEMORIA_RESULTADOS!$B$4&lt;&gt;"Financeiro","NAO APLICAVEL",IF(OR(B73="",C73="",C73="NAO COMPARAVEL"),"NAO COMPARAVEL",IF(ROUND(D73,2)=0,"OK","REVISAR")))</f>
        <v>NAO APLICAVEL</v>
      </c>
    </row>
    <row r="74" spans="1:5" x14ac:dyDescent="0.3">
      <c r="A74" s="427" t="s">
        <v>22</v>
      </c>
      <c r="B74" s="428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428" t="str">
        <f>IF(MEMORIA_RESULTADOS!$B$4&lt;&gt;"Financeiro","Nao aplicavel ao metodo selecionado",IF(SUMPRODUCT((itens_Remanesc!$A$2:$A$201&lt;&gt;"")*(1-ISNUMBER(itens_Remanesc!$N$2:$N$201)))&gt;0,"NAO COMPARAVEL",ROUND(SUM(N(itens_Remanesc!$N$2:$N$201)),2)))</f>
        <v>Nao aplicavel ao metodo selecionado</v>
      </c>
      <c r="D74" s="428" t="str">
        <f>IF(MEMORIA_RESULTADOS!$B$4&lt;&gt;"Financeiro","Nao aplicavel ao metodo selecionado",IF(OR(B74="",C74="",C74="NAO COMPARAVEL"),"",ROUND(B74-C74,2)))</f>
        <v>Nao aplicavel ao metodo selecionado</v>
      </c>
      <c r="E74" s="427" t="str">
        <f>IF(MEMORIA_RESULTADOS!$B$4&lt;&gt;"Financeiro","NAO APLICAVEL",IF(OR(B74="",C74="",C74="NAO COMPARAVEL"),"NAO COMPARAVEL",IF(ROUND(D74,2)=0,"OK","REVISAR")))</f>
        <v>NAO APLICAVEL</v>
      </c>
    </row>
    <row r="75" spans="1:5" x14ac:dyDescent="0.3">
      <c r="A75" s="427" t="s">
        <v>23</v>
      </c>
      <c r="B75" s="428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428" t="str">
        <f>IF(MEMORIA_RESULTADOS!$B$4&lt;&gt;"Financeiro","Nao aplicavel ao metodo selecionado",IF(SUMPRODUCT((itens_Remanesc!$A$2:$A$201&lt;&gt;"")*(1-ISNUMBER(itens_Remanesc!$P$2:$P$201)))&gt;0,"NAO COMPARAVEL",ROUND(SUM(N(itens_Remanesc!$P$2:$P$201)),2)))</f>
        <v>Nao aplicavel ao metodo selecionado</v>
      </c>
      <c r="D75" s="428" t="str">
        <f>IF(MEMORIA_RESULTADOS!$B$4&lt;&gt;"Financeiro","Nao aplicavel ao metodo selecionado",IF(OR(B75="",C75="",C75="NAO COMPARAVEL"),"",ROUND(B75-C75,2)))</f>
        <v>Nao aplicavel ao metodo selecionado</v>
      </c>
      <c r="E75" s="427" t="str">
        <f>IF(MEMORIA_RESULTADOS!$B$4&lt;&gt;"Financeiro","NAO APLICAVEL",IF(OR(B75="",C75="",C75="NAO COMPARAVEL"),"NAO COMPARAVEL",IF(ROUND(D75,2)=0,"OK","REVISAR")))</f>
        <v>NAO APLICAVEL</v>
      </c>
    </row>
    <row r="76" spans="1:5" x14ac:dyDescent="0.3">
      <c r="A76" s="427" t="s">
        <v>24</v>
      </c>
      <c r="B76" s="428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428" t="str">
        <f>IF(MEMORIA_RESULTADOS!$B$4&lt;&gt;"Financeiro","Nao aplicavel ao metodo selecionado",IF(SUMPRODUCT((itens_Remanesc!$A$2:$A$201&lt;&gt;"")*(1-ISNUMBER(itens_Remanesc!$R$2:$R$201)))&gt;0,"NAO COMPARAVEL",ROUND(SUM(N(itens_Remanesc!$R$2:$R$201)),2)))</f>
        <v>Nao aplicavel ao metodo selecionado</v>
      </c>
      <c r="D76" s="428" t="str">
        <f>IF(MEMORIA_RESULTADOS!$B$4&lt;&gt;"Financeiro","Nao aplicavel ao metodo selecionado",IF(OR(B76="",C76="",C76="NAO COMPARAVEL"),"",ROUND(B76-C76,2)))</f>
        <v>Nao aplicavel ao metodo selecionado</v>
      </c>
      <c r="E76" s="427" t="str">
        <f>IF(MEMORIA_RESULTADOS!$B$4&lt;&gt;"Financeiro","NAO APLICAVEL",IF(OR(B76="",C76="",C76="NAO COMPARAVEL"),"NAO COMPARAVEL",IF(ROUND(D76,2)=0,"OK","REVISAR")))</f>
        <v>NAO APLICAVEL</v>
      </c>
    </row>
    <row r="77" spans="1:5" x14ac:dyDescent="0.3">
      <c r="A77" s="427" t="s">
        <v>25</v>
      </c>
      <c r="B77" s="428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428" t="str">
        <f>IF(MEMORIA_RESULTADOS!$B$4&lt;&gt;"Financeiro","Nao aplicavel ao metodo selecionado","NAO COMPARAVEL")</f>
        <v>Nao aplicavel ao metodo selecionado</v>
      </c>
      <c r="D77" s="428" t="str">
        <f>IF(MEMORIA_RESULTADOS!$B$4&lt;&gt;"Financeiro","Nao aplicavel ao metodo selecionado",IF(OR(B77="",C77="",C77="NAO COMPARAVEL"),"",ROUND(B77-C77,2)))</f>
        <v>Nao aplicavel ao metodo selecionado</v>
      </c>
      <c r="E77" s="427" t="str">
        <f>IF(MEMORIA_RESULTADOS!$B$4&lt;&gt;"Financeiro","NAO APLICAVEL",IF(OR(B77="",C77="",C77="NAO COMPARAVEL"),"NAO COMPARAVEL",IF(ROUND(D77,2)=0,"OK","REVISAR")))</f>
        <v>NAO APLICAVEL</v>
      </c>
    </row>
  </sheetData>
  <mergeCells count="28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2026-08-23T19:55:52Z</dcterms:modified>
</cp:coreProperties>
</file>